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80" windowHeight="16215" xr2:uid="{00000000-000D-0000-FFFF-FFFF00000000}"/>
  </bookViews>
  <sheets>
    <sheet name="Začetek" sheetId="4" r:id="rId1"/>
    <sheet name="PARAMETRI PROJEKTA" sheetId="1" r:id="rId2"/>
    <sheet name="PODROBNOSTI PROJEKTA" sheetId="2" r:id="rId3"/>
    <sheet name="SKUPNE VRENDOSTI PROJEKTA" sheetId="3" r:id="rId4"/>
  </sheets>
  <definedNames>
    <definedName name="_xlnm.Print_Titles" localSheetId="2">'PODROBNOSTI PROJEKTA'!$4:$4</definedName>
    <definedName name="_xlnm.Print_Titles" localSheetId="3">'SKUPNE VRENDOSTI PROJEKTA'!$5:$5</definedName>
    <definedName name="VrstaProjekta">Parametri[VRSTA PROJEKTA]</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<sst xmlns="http://schemas.openxmlformats.org/spreadsheetml/2006/main" count="107" uniqueCount="79">
  <si>
    <t>O TEJ PREDLOGI</t>
  </si>
  <si>
    <t>Vnesite ime podjetja na delovni list »Parametri projekta«, ime pa bo samodejno vneseno na druge delovne liste.</t>
  </si>
  <si>
    <t xml:space="preserve">Opomba:  </t>
  </si>
  <si>
    <t>Dodatna navodila so na voljo v stolpcu A na vsakem delovnem listu. To besedilo je bilo skrito namenoma. Če želite besedilo premakniti, izberite stolpec A, nato izberite še IZBRIŠI. Če želite besedilo razkriti, izberite stolpec A, nato zamenjajte barvo pisave.</t>
  </si>
  <si>
    <t>Če želite izvedeti več o tabelah na delovnem list, znotraj tabele pritisnite SHIFT in F10, izberite možnost TABELA, nato pa izberite NADOMESTNO BESEDILO. Za vrtilne tabele na delovnem listu »Skupne vrednosti projekta« pritisnite SHIFT, nato v tabeli pritisnite F10, izberite MOŽNOSTI VRTILNIH TABEL, nato pa izberite zavihek NADOMESTNO BESEDILO.</t>
  </si>
  <si>
    <t>Naslov tega delovnega lista je v celici na desni strani.</t>
  </si>
  <si>
    <t>Sporočilo o zaupnosti je v celici na desni.</t>
  </si>
  <si>
    <t>Namig je v celici na desni.</t>
  </si>
  <si>
    <t>Vnesite podrobnosti v tabelo »Parametri«, ki se začne v celici na desni. Naslednje navodilo je v celici A12.</t>
  </si>
  <si>
    <t>Vnesite mešane tarife v celice na desni, od celice C12 do celice H12. Naslednji korak je v celici A14.</t>
  </si>
  <si>
    <t>Ime podjetja</t>
  </si>
  <si>
    <t>Načrtovanje projekta za pravna podjetja</t>
  </si>
  <si>
    <t>Vrednosti v senčenih celicah so izračunane namesto vas. V te celice vam ni treba vnašati ničesar.</t>
  </si>
  <si>
    <t>VRSTA PROJEKTA</t>
  </si>
  <si>
    <t>Ustvarjanje novega podjetja</t>
  </si>
  <si>
    <t>Poslovne pridobitve</t>
  </si>
  <si>
    <t>Obramba pred odgovornostjo za izdelek</t>
  </si>
  <si>
    <t>Prijava patenta</t>
  </si>
  <si>
    <t>Tožba zaposlenega</t>
  </si>
  <si>
    <t>Bankrot</t>
  </si>
  <si>
    <t>Mešane tarife</t>
  </si>
  <si>
    <t>NAČRTOVANI STROŠKI</t>
  </si>
  <si>
    <t>DEJANSKI STROŠKI</t>
  </si>
  <si>
    <t>NAČRTOVANE URE</t>
  </si>
  <si>
    <t>DEJANSKE URE</t>
  </si>
  <si>
    <t>SPLOŠNI PARTNER</t>
  </si>
  <si>
    <t>ODVETNIK ZA PODJETJA</t>
  </si>
  <si>
    <t>PODJETJE</t>
  </si>
  <si>
    <t>PRAVDAR OBRAMBE</t>
  </si>
  <si>
    <t>ODVETNIK ZA INTELEKTUALNO LASTNINO</t>
  </si>
  <si>
    <t>INTELEKTUALNA LASTNINA</t>
  </si>
  <si>
    <t>ODVETNIK ZA BANKROT</t>
  </si>
  <si>
    <t>BANKROT</t>
  </si>
  <si>
    <t>SKRBNIŠKO OSEBJE</t>
  </si>
  <si>
    <t>Na tem delovnim listu lahko ustvarite podrobnosti projekta. Ime podjetja se samodejno posodobi v celici na desni strani. Navodila so v celicah v tem stolpcu. Puščica dol za začetek dela.</t>
  </si>
  <si>
    <t>Naslov tega delovnega lista je v celici na desni, navodila pa so v celici Y2.</t>
  </si>
  <si>
    <t>IME PROJEKTA</t>
  </si>
  <si>
    <t>Projekt 1</t>
  </si>
  <si>
    <t>Projekt 2</t>
  </si>
  <si>
    <t>Projekt 3</t>
  </si>
  <si>
    <t>Projekt 4</t>
  </si>
  <si>
    <t>Projekt 5</t>
  </si>
  <si>
    <t>PREDVIDEN ZAČETEK</t>
  </si>
  <si>
    <t>PREDVIDEN ZAKLJUČEK</t>
  </si>
  <si>
    <t>DEJANSKI ZAČETEK</t>
  </si>
  <si>
    <t>DEJANSKI ZAKLJUČEK</t>
  </si>
  <si>
    <t>PREDVIDENO DELO</t>
  </si>
  <si>
    <t>DEJANSKO DELO</t>
  </si>
  <si>
    <t>PREDVIDENO TRAJANJE</t>
  </si>
  <si>
    <t>DEJANSKO TRAJANJE</t>
  </si>
  <si>
    <t>SPLOŠNI PARTNER 2</t>
  </si>
  <si>
    <t>ODVETNIK ZA PODJETJA 2</t>
  </si>
  <si>
    <t>PRAVDAR OBRAMBE 2</t>
  </si>
  <si>
    <t>ODVETNIK ZA INTELEKTUALNO LASTNINO 2</t>
  </si>
  <si>
    <t>ODVETNIK ZA BANKROT 2</t>
  </si>
  <si>
    <t>SKRBNIŠKO OSEBJE 2</t>
  </si>
  <si>
    <t>INFORMACIJE:
Če želite dodati vrstico, izberite celico spodaj desno v telesu tabele (ne v vrstici s skupnimi vrednostmi) in pritisnite tabulatorko ali pa pritisnite SHIFT in nato F10 znotraj tabele, v kateri želite vstaviti vrstico, in izberite »Vstavi | Vrstice tabele zgoraj/spodaj«.
Poskrbite, da bodo vse neuporabljene vrstice izbrisane, saj bo funkcija »SKUPNE VREDNOSTI PROJEKTA vrtilne tabele« uporabila vse celice tabele, kar bi pomenilo napačne rezultate.</t>
  </si>
  <si>
    <t>Vrtilna tabela z začetkom v celici na desni je samodejno posodobljena.</t>
  </si>
  <si>
    <t>Skupna vsota</t>
  </si>
  <si>
    <t>PREDVIDENI</t>
  </si>
  <si>
    <t xml:space="preserve">SPLOŠNI PARTNER </t>
  </si>
  <si>
    <t xml:space="preserve">PODJETJE </t>
  </si>
  <si>
    <t xml:space="preserve">PRAVDAR OBRAMBE </t>
  </si>
  <si>
    <t xml:space="preserve">INTELEKTUALNA LASTNINA </t>
  </si>
  <si>
    <t xml:space="preserve">BANKROT </t>
  </si>
  <si>
    <t xml:space="preserve">SKRBNIŠKO OSEBJE </t>
  </si>
  <si>
    <t>DEJANSKO</t>
  </si>
  <si>
    <t xml:space="preserve">SPLOŠNI PARTNER  </t>
  </si>
  <si>
    <t xml:space="preserve">PRAVDAR OBRAMBE  </t>
  </si>
  <si>
    <t xml:space="preserve">SKRBNIŠKO OSEBJE  </t>
  </si>
  <si>
    <t>INFORMACIJE: 
Ta vrtilna tabela ne bo osvežena samodejno.  Če jo želite osvežiti, jo izberite (poljubno celico v vrtilni tabeli), nato pa na zavihku traku »ORODJA VRTILNE TABELE | ANALIZA« izberite »Osveži«.  Ali pa pritisnite SHIFT + F10 tako, da izberete vrtilno tabelo in izberete »Osveži«.</t>
  </si>
  <si>
    <t>Vsota</t>
  </si>
  <si>
    <t>S tem delovnim zvezkom lahko spremljate parametri projekta, podrobnosti projekta in skupne vrendosti projekta med načrtovanje projekta za pravna podjetja.</t>
  </si>
  <si>
    <t>Vnesite informacije v delovni zvezek »Parametri projekta«, da posodobite stolpčne grafikone, in v delovni zvezek »Podrobnosti projekta«. Vrtilna tabela na delovnem listu »skupne vrendosti projekta« je samodejno posodobljena.</t>
  </si>
  <si>
    <t>Na tem delovnim listu lahko ustvarite parametri projekta. Ime podjetja vnesite v celico na desni. Navodila so v celicah v tem stolpcu.</t>
  </si>
  <si>
    <t>Stolpčni grafikon s primerjavo med načrtovani in dejanski stroški je v celici na desni, stolpčni grafikon, ki prikazuje primerjavo med načrtovane in dejanske ure, pa je v celici F14.</t>
  </si>
  <si>
    <t>Vnesite informacije v tabelo »Podrobnosti« z začetkom v celici na desni. Vrsta projekta v tabeli »Podrobnosti« so samodejno posodobljene iz tabele »Parametri« na delovnem listu »Parametri projekta«.</t>
  </si>
  <si>
    <t>Oznaka »Predvideni« je v celici C4, oznaka »Dejansko« je v celici I4, navodila pa so v celici P4.</t>
  </si>
  <si>
    <t>Na tem delovnem listu dobite skupne vrendosti projekta. Ime podjetja se samodejno posodobi v celici na desni strani. Navodila so v celicah v tem stolpcu. Puščica dol za začetek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</si>
</sst>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1" builtinId="26" customBuiltin="1"/>
    <cellStyle name="Izhod" xfId="15" builtinId="21" customBuiltin="1"/>
    <cellStyle name="Naslov" xfId="10" builtinId="15" customBuiltin="1"/>
    <cellStyle name="Naslov 1" xfId="1" builtinId="16" customBuiltin="1"/>
    <cellStyle name="Naslov 2" xfId="2" builtinId="17" customBuiltin="1"/>
    <cellStyle name="Naslov 3" xfId="3" builtinId="18" customBuiltin="1"/>
    <cellStyle name="Naslov 4" xfId="4" builtinId="19" customBuiltin="1"/>
    <cellStyle name="Navadno" xfId="0" builtinId="0" customBuiltin="1"/>
    <cellStyle name="Nevtralno" xfId="13" builtinId="28" customBuiltin="1"/>
    <cellStyle name="Odstotek" xfId="9" builtinId="5" customBuiltin="1"/>
    <cellStyle name="Opomba" xfId="20" builtinId="10" customBuiltin="1"/>
    <cellStyle name="Opozorilo" xfId="19" builtinId="11" customBuiltin="1"/>
    <cellStyle name="Pojasnjevalno besedilo" xfId="2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7" builtinId="24" customBuiltin="1"/>
    <cellStyle name="Preveri celico" xfId="18" builtinId="23" customBuiltin="1"/>
    <cellStyle name="Računanje" xfId="16" builtinId="22" customBuiltin="1"/>
    <cellStyle name="Slabo" xfId="12" builtinId="27" customBuiltin="1"/>
    <cellStyle name="Valuta" xfId="7" builtinId="4" customBuiltin="1"/>
    <cellStyle name="Valuta [0]" xfId="8" builtinId="7" customBuiltin="1"/>
    <cellStyle name="Vejica" xfId="5" builtinId="3" customBuiltin="1"/>
    <cellStyle name="Vejica [0]" xfId="6" builtinId="6" customBuiltin="1"/>
    <cellStyle name="Vnos" xfId="14" builtinId="20" customBuiltin="1"/>
    <cellStyle name="Vsota" xfId="22" builtinId="25" customBuiltin="1"/>
  </cellStyles>
  <dxfs count="229">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166" formatCode="#,##0\ &quot;€&quot;"/>
    </dxf>
    <dxf>
      <numFmt numFmtId="0" formatCode="General"/>
    </dxf>
    <dxf>
      <numFmt numFmtId="0" formatCode="General"/>
    </dxf>
    <dxf>
      <numFmt numFmtId="19" formatCode="d/mm/yyyy"/>
    </dxf>
    <dxf>
      <numFmt numFmtId="19" formatCode="d/mm/yyyy"/>
    </dxf>
    <dxf>
      <numFmt numFmtId="19" formatCode="d/mm/yyyy"/>
    </dxf>
    <dxf>
      <numFmt numFmtId="19" formatCode="d/mm/yyyy"/>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NAČRTOVANI in DEJANSKI STROŠKI</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l-SI"/>
        </a:p>
      </c:txPr>
    </c:title>
    <c:autoTitleDeleted val="0"/>
    <c:plotArea>
      <c:layout/>
      <c:barChart>
        <c:barDir val="col"/>
        <c:grouping val="clustered"/>
        <c:varyColors val="0"/>
        <c:ser>
          <c:idx val="0"/>
          <c:order val="0"/>
          <c:tx>
            <c:strRef>
              <c:f>'PARAMETRI PROJEKTA'!$B$16</c:f>
              <c:strCache>
                <c:ptCount val="1"/>
                <c:pt idx="0">
                  <c:v>NAČRTOVANI STROŠKI</c:v>
                </c:pt>
              </c:strCache>
            </c:strRef>
          </c:tx>
          <c:spPr>
            <a:solidFill>
              <a:schemeClr val="accent1"/>
            </a:solidFill>
            <a:ln>
              <a:noFill/>
            </a:ln>
            <a:effectLst/>
          </c:spPr>
          <c:invertIfNegative val="0"/>
          <c:cat>
            <c:strRef>
              <c:f>'PARAMETRI PROJEKTA'!$C$15:$H$15</c:f>
              <c:strCache>
                <c:ptCount val="6"/>
                <c:pt idx="0">
                  <c:v>SPLOŠNI PARTNER</c:v>
                </c:pt>
                <c:pt idx="1">
                  <c:v>PODJETJE</c:v>
                </c:pt>
                <c:pt idx="2">
                  <c:v>PRAVDAR OBRAMBE</c:v>
                </c:pt>
                <c:pt idx="3">
                  <c:v>INTELEKTUALNA LASTNINA</c:v>
                </c:pt>
                <c:pt idx="4">
                  <c:v>BANKROT</c:v>
                </c:pt>
                <c:pt idx="5">
                  <c:v>SKRBNIŠKO OSEBJE</c:v>
                </c:pt>
              </c:strCache>
            </c:strRef>
          </c:cat>
          <c:val>
            <c:numRef>
              <c:f>'PARAMETRI PROJEKTA'!$C$16:$H$16</c:f>
              <c:numCache>
                <c:formatCode>#,##0.00\ "€"</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'PARAMETRI PROJEKTA'!$B$17</c:f>
              <c:strCache>
                <c:ptCount val="1"/>
                <c:pt idx="0">
                  <c:v>DEJANSKI STROŠKI</c:v>
                </c:pt>
              </c:strCache>
            </c:strRef>
          </c:tx>
          <c:spPr>
            <a:solidFill>
              <a:schemeClr val="accent2"/>
            </a:solidFill>
            <a:ln>
              <a:noFill/>
            </a:ln>
            <a:effectLst/>
          </c:spPr>
          <c:invertIfNegative val="0"/>
          <c:cat>
            <c:strRef>
              <c:f>'PARAMETRI PROJEKTA'!$C$15:$H$15</c:f>
              <c:strCache>
                <c:ptCount val="6"/>
                <c:pt idx="0">
                  <c:v>SPLOŠNI PARTNER</c:v>
                </c:pt>
                <c:pt idx="1">
                  <c:v>PODJETJE</c:v>
                </c:pt>
                <c:pt idx="2">
                  <c:v>PRAVDAR OBRAMBE</c:v>
                </c:pt>
                <c:pt idx="3">
                  <c:v>INTELEKTUALNA LASTNINA</c:v>
                </c:pt>
                <c:pt idx="4">
                  <c:v>BANKROT</c:v>
                </c:pt>
                <c:pt idx="5">
                  <c:v>SKRBNIŠKO OSEBJE</c:v>
                </c:pt>
              </c:strCache>
            </c:strRef>
          </c:cat>
          <c:val>
            <c:numRef>
              <c:f>'PARAMETRI PROJEKTA'!$C$17:$H$17</c:f>
              <c:numCache>
                <c:formatCode>#,##0.00\ "€"</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l-SI"/>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NAČRTOVANE in DEJANSKE URE</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l-SI"/>
        </a:p>
      </c:txPr>
    </c:title>
    <c:autoTitleDeleted val="0"/>
    <c:plotArea>
      <c:layout/>
      <c:barChart>
        <c:barDir val="col"/>
        <c:grouping val="clustered"/>
        <c:varyColors val="0"/>
        <c:ser>
          <c:idx val="0"/>
          <c:order val="0"/>
          <c:tx>
            <c:strRef>
              <c:f>'PARAMETRI PROJEKTA'!$B$18</c:f>
              <c:strCache>
                <c:ptCount val="1"/>
                <c:pt idx="0">
                  <c:v>NAČRTOVANE URE</c:v>
                </c:pt>
              </c:strCache>
            </c:strRef>
          </c:tx>
          <c:spPr>
            <a:solidFill>
              <a:schemeClr val="accent1"/>
            </a:solidFill>
            <a:ln>
              <a:noFill/>
            </a:ln>
            <a:effectLst/>
          </c:spPr>
          <c:invertIfNegative val="0"/>
          <c:cat>
            <c:strRef>
              <c:f>'PARAMETRI PROJEKTA'!$C$15:$H$15</c:f>
              <c:strCache>
                <c:ptCount val="6"/>
                <c:pt idx="0">
                  <c:v>SPLOŠNI PARTNER</c:v>
                </c:pt>
                <c:pt idx="1">
                  <c:v>PODJETJE</c:v>
                </c:pt>
                <c:pt idx="2">
                  <c:v>PRAVDAR OBRAMBE</c:v>
                </c:pt>
                <c:pt idx="3">
                  <c:v>INTELEKTUALNA LASTNINA</c:v>
                </c:pt>
                <c:pt idx="4">
                  <c:v>BANKROT</c:v>
                </c:pt>
                <c:pt idx="5">
                  <c:v>SKRBNIŠKO OSEBJE</c:v>
                </c:pt>
              </c:strCache>
            </c:strRef>
          </c:cat>
          <c:val>
            <c:numRef>
              <c:f>'PARAMETRI PROJEKTA'!$C$18:$H$18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'PARAMETRI PROJEKTA'!$B$19</c:f>
              <c:strCache>
                <c:ptCount val="1"/>
                <c:pt idx="0">
                  <c:v>DEJANSKE URE</c:v>
                </c:pt>
              </c:strCache>
            </c:strRef>
          </c:tx>
          <c:spPr>
            <a:solidFill>
              <a:schemeClr val="accent2"/>
            </a:solidFill>
            <a:ln>
              <a:noFill/>
            </a:ln>
            <a:effectLst/>
          </c:spPr>
          <c:invertIfNegative val="0"/>
          <c:cat>
            <c:strRef>
              <c:f>'PARAMETRI PROJEKTA'!$C$15:$H$15</c:f>
              <c:strCache>
                <c:ptCount val="6"/>
                <c:pt idx="0">
                  <c:v>SPLOŠNI PARTNER</c:v>
                </c:pt>
                <c:pt idx="1">
                  <c:v>PODJETJE</c:v>
                </c:pt>
                <c:pt idx="2">
                  <c:v>PRAVDAR OBRAMBE</c:v>
                </c:pt>
                <c:pt idx="3">
                  <c:v>INTELEKTUALNA LASTNINA</c:v>
                </c:pt>
                <c:pt idx="4">
                  <c:v>BANKROT</c:v>
                </c:pt>
                <c:pt idx="5">
                  <c:v>SKRBNIŠKO OSEBJE</c:v>
                </c:pt>
              </c:strCache>
            </c:strRef>
          </c:cat>
          <c:val>
            <c:numRef>
              <c:f>'PARAMETRI PROJEKTA'!$C$19:$H$19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l-SI"/>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296850</xdr:colOff>
      <xdr:row>42</xdr:row>
      <xdr:rowOff>95250</xdr:rowOff>
    </xdr:to>
    <xdr:graphicFrame macro="">
      <xdr:nvGraphicFramePr>
        <xdr:cNvPr id="7" name="Grafikon 6" descr="Stolpčni grafikon, ki prikazuje načrtovane in dejanske stroške">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447675</xdr:colOff>
      <xdr:row>13</xdr:row>
      <xdr:rowOff>19049</xdr:rowOff>
    </xdr:from>
    <xdr:to>
      <xdr:col>8</xdr:col>
      <xdr:colOff>515925</xdr:colOff>
      <xdr:row>42</xdr:row>
      <xdr:rowOff>95250</xdr:rowOff>
    </xdr:to>
    <xdr:graphicFrame macro="">
      <xdr:nvGraphicFramePr>
        <xdr:cNvPr id="8" name="Grafikon 7" descr="Stolpčni grafikon, ki prikazuje načrtovane in dejanske ure">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104775</xdr:rowOff>
    </xdr:to>
    <xdr:sp macro="" textlink="">
      <xdr:nvSpPr>
        <xdr:cNvPr id="3" name="Pravokotnik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639425" y="447675"/>
          <a:ext cx="3028950" cy="32004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l" sz="1800">
              <a:solidFill>
                <a:schemeClr val="tx1">
                  <a:lumMod val="65000"/>
                  <a:lumOff val="35000"/>
                </a:schemeClr>
              </a:solidFill>
              <a:latin typeface="+mj-lt"/>
            </a:rPr>
            <a:t>INFORMACIJE</a:t>
          </a:r>
        </a:p>
        <a:p>
          <a:pPr algn="l" rtl="0"/>
          <a:endParaRPr lang="en-US" sz="1100">
            <a:solidFill>
              <a:schemeClr val="tx1">
                <a:lumMod val="65000"/>
                <a:lumOff val="35000"/>
              </a:schemeClr>
            </a:solidFill>
          </a:endParaRPr>
        </a:p>
        <a:p>
          <a:pPr algn="l" rtl="0"/>
          <a:r>
            <a:rPr lang="sl" sz="1100">
              <a:solidFill>
                <a:schemeClr val="tx1">
                  <a:lumMod val="65000"/>
                  <a:lumOff val="35000"/>
                </a:schemeClr>
              </a:solidFill>
            </a:rPr>
            <a:t>Če želite dodati vrstico, izberite</a:t>
          </a:r>
          <a:r>
            <a:rPr lang="sl" sz="1100" baseline="0">
              <a:solidFill>
                <a:schemeClr val="tx1">
                  <a:lumMod val="65000"/>
                  <a:lumOff val="35000"/>
                </a:schemeClr>
              </a:solidFill>
            </a:rPr>
            <a:t> celico spodaj desno v telesu tabele (ne v vrstici s skupnimi vrednostmi) in pritisnite tabulatorko ali pa pritisnite SHIFT in nato F10 znotraj tabele, v kateri želite vstaviti vrstico, in izberite »Vstavi | Vrstice tabele zgoraj/spodaj«.</a:t>
          </a:r>
        </a:p>
        <a:p>
          <a:pPr algn="l" rtl="0"/>
          <a:endParaRPr lang="en-US" sz="1100" baseline="0">
            <a:solidFill>
              <a:schemeClr val="tx1">
                <a:lumMod val="65000"/>
                <a:lumOff val="35000"/>
              </a:schemeClr>
            </a:solidFill>
          </a:endParaRPr>
        </a:p>
        <a:p>
          <a:pPr algn="l" rtl="0"/>
          <a:r>
            <a:rPr lang="sl" sz="1100" baseline="0">
              <a:solidFill>
                <a:schemeClr val="tx1">
                  <a:lumMod val="65000"/>
                  <a:lumOff val="35000"/>
                </a:schemeClr>
              </a:solidFill>
            </a:rPr>
            <a:t>Poskrbite, da bodo vse neuporabljene vrstice izbrisane, saj bo funkcija »SKUPNE VREDNOSTI PROJEKTA vrtilne tabele« uporabila vse celice tabele, kar bi pomenilo napačne rezultate.</a:t>
          </a:r>
        </a:p>
        <a:p>
          <a:pPr algn="l" rtl="0"/>
          <a:endParaRPr lang="en-US" sz="1100" baseline="0">
            <a:solidFill>
              <a:schemeClr val="tx1">
                <a:lumMod val="65000"/>
                <a:lumOff val="35000"/>
              </a:schemeClr>
            </a:solidFill>
          </a:endParaRPr>
        </a:p>
        <a:p>
          <a:pPr algn="l" rtl="0"/>
          <a:r>
            <a:rPr lang="sl" sz="1100" baseline="0">
              <a:solidFill>
                <a:schemeClr val="tx1">
                  <a:lumMod val="65000"/>
                  <a:lumOff val="35000"/>
                </a:schemeClr>
              </a:solidFill>
            </a:rPr>
            <a:t>Če želite izbrisati ta namig za informacije, izberite poljuben rob in pritisnite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15</xdr:row>
      <xdr:rowOff>123825</xdr:rowOff>
    </xdr:to>
    <xdr:sp macro="" textlink="">
      <xdr:nvSpPr>
        <xdr:cNvPr id="2" name="Pravokotnik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0639425" y="885825"/>
          <a:ext cx="3028950" cy="24384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l" sz="1800">
              <a:solidFill>
                <a:schemeClr val="tx1">
                  <a:lumMod val="65000"/>
                  <a:lumOff val="35000"/>
                </a:schemeClr>
              </a:solidFill>
              <a:latin typeface="+mj-lt"/>
            </a:rPr>
            <a:t>INFORMACIJE</a:t>
          </a:r>
        </a:p>
        <a:p>
          <a:pPr algn="l" rtl="0"/>
          <a:endParaRPr lang="en-US" sz="1100">
            <a:solidFill>
              <a:schemeClr val="tx1">
                <a:lumMod val="65000"/>
                <a:lumOff val="35000"/>
              </a:schemeClr>
            </a:solidFill>
          </a:endParaRPr>
        </a:p>
        <a:p>
          <a:pPr algn="l" rtl="0"/>
          <a:r>
            <a:rPr lang="sl" sz="1100">
              <a:solidFill>
                <a:schemeClr val="tx1">
                  <a:lumMod val="65000"/>
                  <a:lumOff val="35000"/>
                </a:schemeClr>
              </a:solidFill>
            </a:rPr>
            <a:t>Ta vrtilna tabela ne bo osvežena samodejno.  Če jo želite osvežiti, jo izberite </a:t>
          </a:r>
          <a:r>
            <a:rPr lang="sl" sz="1100" baseline="0">
              <a:solidFill>
                <a:schemeClr val="tx1">
                  <a:lumMod val="65000"/>
                  <a:lumOff val="35000"/>
                </a:schemeClr>
              </a:solidFill>
            </a:rPr>
            <a:t> (poljubno celico v vrtilni tabeli), nato pa na zavihku traku »ORODJA VRTILNE TABELE | ANALIZA« pritisnite »Osveži«.  Ali pa pritisnite SHIFT in nato F10 znotraj vrtilne tabele, nato pa izberite »Osveži«.</a:t>
          </a:r>
        </a:p>
        <a:p>
          <a:pPr algn="l" rtl="0"/>
          <a:endParaRPr lang="en-US" sz="1100" baseline="0">
            <a:solidFill>
              <a:schemeClr val="tx1">
                <a:lumMod val="65000"/>
                <a:lumOff val="35000"/>
              </a:schemeClr>
            </a:solidFill>
          </a:endParaRPr>
        </a:p>
        <a:p>
          <a:pPr algn="l" rtl="0"/>
          <a:r>
            <a:rPr lang="sl" sz="1100" baseline="0">
              <a:solidFill>
                <a:schemeClr val="tx1">
                  <a:lumMod val="65000"/>
                  <a:lumOff val="35000"/>
                </a:schemeClr>
              </a:solidFill>
            </a:rPr>
            <a:t>Če želite izbrisati ta namig za informacije, izberite poljuben rob in pritisnite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5.617450694444" createdVersion="5" refreshedVersion="6" minRefreshableVersion="3" recordCount="5" xr:uid="{00000000-000A-0000-FFFF-FFFF00000000}">
  <cacheSource type="worksheet">
    <worksheetSource name="Podrobnosti"/>
  </cacheSource>
  <cacheFields count="22">
    <cacheField name="IME PROJEKTA" numFmtId="0">
      <sharedItems count="5">
        <s v="Projekt 1"/>
        <s v="Projekt 2"/>
        <s v="Projekt 3"/>
        <s v="Projekt 4"/>
        <s v="Projekt 5"/>
      </sharedItems>
    </cacheField>
    <cacheField name="VRSTA PROJEKTA" numFmtId="0">
      <sharedItems/>
    </cacheField>
    <cacheField name="PREDVIDEN ZAČETEK" numFmtId="14">
      <sharedItems containsSemiMixedTypes="0" containsNonDate="0" containsDate="1" containsString="0" minDate="2019-02-19T00:00:00" maxDate="2019-09-28T00:00:00"/>
    </cacheField>
    <cacheField name="PREDVIDEN ZAKLJUČEK" numFmtId="14">
      <sharedItems containsSemiMixedTypes="0" containsNonDate="0" containsDate="1" containsString="0" minDate="2019-04-20T00:00:00" maxDate="2019-10-28T00:00:00"/>
    </cacheField>
    <cacheField name="DEJANSKI ZAČETEK" numFmtId="14">
      <sharedItems containsSemiMixedTypes="0" containsNonDate="0" containsDate="1" containsString="0" minDate="2019-03-01T00:00:00" maxDate="2019-10-08T00:00:00"/>
    </cacheField>
    <cacheField name="DEJANSKI ZAKLJUČEK" numFmtId="14">
      <sharedItems containsSemiMixedTypes="0" containsNonDate="0" containsDate="1" containsString="0" minDate="2019-04-25T00:00:00" maxDate="2019-11-06T00:00:00"/>
    </cacheField>
    <cacheField name="PREDVIDENO DELO" numFmtId="0">
      <sharedItems containsSemiMixedTypes="0" containsString="0" containsNumber="1" containsInteger="1" minValue="150" maxValue="500"/>
    </cacheField>
    <cacheField name="DEJANSKO DELO" numFmtId="0">
      <sharedItems containsSemiMixedTypes="0" containsString="0" containsNumber="1" containsInteger="1" minValue="145" maxValue="500"/>
    </cacheField>
    <cacheField name="PREDVIDENO TRAJANJE" numFmtId="0">
      <sharedItems containsSemiMixedTypes="0" containsString="0" containsNumber="1" containsInteger="1" minValue="0" maxValue="69"/>
    </cacheField>
    <cacheField name="DEJANSKO TRAJANJE" numFmtId="0">
      <sharedItems containsSemiMixedTypes="0" containsString="0" containsNumber="1" containsInteger="1" minValue="0" maxValue="69"/>
    </cacheField>
    <cacheField name="SPLOŠNI PARTNER" numFmtId="166">
      <sharedItems containsSemiMixedTypes="0" containsString="0" containsNumber="1" containsInteger="1" minValue="5250" maxValue="35000"/>
    </cacheField>
    <cacheField name="ODVETNIK ZA PODJETJA" numFmtId="166">
      <sharedItems containsSemiMixedTypes="0" containsString="0" containsNumber="1" containsInteger="1" minValue="0" maxValue="40000"/>
    </cacheField>
    <cacheField name="PRAVDAR OBRAMBE" numFmtId="166">
      <sharedItems containsSemiMixedTypes="0" containsString="0" containsNumber="1" containsInteger="1" minValue="0" maxValue="75000"/>
    </cacheField>
    <cacheField name="ODVETNIK ZA INTELEKTUALNO LASTNINO" numFmtId="166">
      <sharedItems containsSemiMixedTypes="0" containsString="0" containsNumber="1" containsInteger="1" minValue="0" maxValue="24750"/>
    </cacheField>
    <cacheField name="ODVETNIK ZA BANKROT" numFmtId="166">
      <sharedItems containsSemiMixedTypes="0" containsString="0" containsNumber="1" containsInteger="1" minValue="0" maxValue="0"/>
    </cacheField>
    <cacheField name="SKRBNIŠKO OSEBJE" numFmtId="166">
      <sharedItems containsSemiMixedTypes="0" containsString="0" containsNumber="1" containsInteger="1" minValue="5625" maxValue="20000"/>
    </cacheField>
    <cacheField name="SPLOŠNI PARTNER 2" numFmtId="166">
      <sharedItems containsSemiMixedTypes="0" containsString="0" containsNumber="1" containsInteger="1" minValue="5075" maxValue="35000"/>
    </cacheField>
    <cacheField name="ODVETNIK ZA PODJETJA 2" numFmtId="166">
      <sharedItems containsSemiMixedTypes="0" containsString="0" containsNumber="1" containsInteger="1" minValue="0" maxValue="39000"/>
    </cacheField>
    <cacheField name="PRAVDAR OBRAMBE 2" numFmtId="166">
      <sharedItems containsSemiMixedTypes="0" containsString="0" containsNumber="1" containsInteger="1" minValue="0" maxValue="75000"/>
    </cacheField>
    <cacheField name="ODVETNIK ZA INTELEKTUALNO LASTNINO 2" numFmtId="166">
      <sharedItems containsSemiMixedTypes="0" containsString="0" containsNumber="1" containsInteger="1" minValue="0" maxValue="23925"/>
    </cacheField>
    <cacheField name="ODVETNIK ZA BANKROT 2" numFmtId="166">
      <sharedItems containsSemiMixedTypes="0" containsString="0" containsNumber="1" containsInteger="1" minValue="0" maxValue="0"/>
    </cacheField>
    <cacheField name="SKRBNIŠKO OSEBJE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Ustvarjanje novega podjetja"/>
    <d v="2019-02-19T00:00:00"/>
    <d v="2019-04-20T00:00:00"/>
    <d v="2019-03-01T00:00:00"/>
    <d v="2019-04-25T00:00:00"/>
    <n v="200"/>
    <n v="220"/>
    <n v="61"/>
    <n v="54"/>
    <n v="7000"/>
    <n v="20000"/>
    <n v="0"/>
    <n v="0"/>
    <n v="0"/>
    <n v="12500"/>
    <n v="7700"/>
    <n v="22000"/>
    <n v="0"/>
    <n v="0"/>
    <n v="0"/>
    <n v="13750"/>
  </r>
  <r>
    <x v="1"/>
    <s v="Poslovne pridobitve"/>
    <d v="2019-03-21T00:00:00"/>
    <d v="2019-05-30T00:00:00"/>
    <d v="2019-03-31T00:00:00"/>
    <d v="2019-06-09T00:00:00"/>
    <n v="400"/>
    <n v="390"/>
    <n v="69"/>
    <n v="69"/>
    <n v="14000"/>
    <n v="40000"/>
    <n v="0"/>
    <n v="11000"/>
    <n v="0"/>
    <n v="20000"/>
    <n v="13650"/>
    <n v="39000"/>
    <n v="0"/>
    <n v="10725"/>
    <n v="0"/>
    <n v="19500"/>
  </r>
  <r>
    <x v="2"/>
    <s v="Obramba pred odgovornostjo za izdelek"/>
    <d v="2019-07-19T00:00:00"/>
    <d v="2019-07-19T00:00:00"/>
    <d v="2019-07-19T00:00:00"/>
    <d v="2019-08-08T00:00:00"/>
    <n v="500"/>
    <n v="500"/>
    <n v="0"/>
    <n v="19"/>
    <n v="35000"/>
    <n v="0"/>
    <n v="75000"/>
    <n v="0"/>
    <n v="0"/>
    <n v="18750"/>
    <n v="35000"/>
    <n v="0"/>
    <n v="75000"/>
    <n v="0"/>
    <n v="0"/>
    <n v="18750"/>
  </r>
  <r>
    <x v="3"/>
    <s v="Prijava patenta"/>
    <d v="2019-09-07T00:00:00"/>
    <d v="2019-10-07T00:00:00"/>
    <d v="2019-10-07T00:00:00"/>
    <d v="2019-10-07T00:00:00"/>
    <n v="150"/>
    <n v="145"/>
    <n v="30"/>
    <n v="0"/>
    <n v="5250"/>
    <n v="0"/>
    <n v="0"/>
    <n v="24750"/>
    <n v="0"/>
    <n v="5625"/>
    <n v="5075"/>
    <n v="0"/>
    <n v="0"/>
    <n v="23925"/>
    <n v="0"/>
    <n v="5437.5"/>
  </r>
  <r>
    <x v="4"/>
    <s v="Tožba zaposlenega"/>
    <d v="2019-09-27T00:00:00"/>
    <d v="2019-10-27T00:00:00"/>
    <d v="2019-10-07T00:00:00"/>
    <d v="2019-11-05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kupneVsoteVrtilneTabele"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SPLOŠNI PARTNER  " fld="10" baseField="0" baseItem="0" numFmtId="167"/>
    <dataField name="PODJETJE" fld="11" baseField="0" baseItem="0" numFmtId="167"/>
    <dataField name="PRAVDAR OBRAMBE  " fld="12" baseField="0" baseItem="0" numFmtId="167"/>
    <dataField name="INTELEKTUALNA LASTNINA" fld="13" baseField="0" baseItem="0" numFmtId="167"/>
    <dataField name="BANKROT" fld="14" baseField="0" baseItem="0" numFmtId="167"/>
    <dataField name="SKRBNIŠKO OSEBJE  " fld="15" baseField="0" baseItem="0" numFmtId="167"/>
    <dataField name="SPLOŠNI PARTNER " fld="16" baseField="0" baseItem="0" numFmtId="167"/>
    <dataField name="PODJETJE " fld="17" baseField="0" baseItem="0" numFmtId="167"/>
    <dataField name="PRAVDAR OBRAMBE " fld="18" baseField="0" baseItem="0" numFmtId="167"/>
    <dataField name="BANKROT " fld="19" baseField="0" baseItem="0" numFmtId="167"/>
    <dataField name="INTELEKTUALNA LASTNINA " fld="20" baseField="0" baseItem="0" numFmtId="167"/>
    <dataField name="SKRBNIŠKO OSEBJE " fld="21" baseField="0" baseItem="0" numFmtId="167"/>
  </dataFields>
  <formats count="85">
    <format dxfId="191">
      <pivotArea dataOnly="0" labelOnly="1" outline="0" fieldPosition="0">
        <references count="1">
          <reference field="4294967294" count="12">
            <x v="0"/>
            <x v="1"/>
            <x v="2"/>
            <x v="3"/>
            <x v="4"/>
            <x v="5"/>
            <x v="6"/>
            <x v="7"/>
            <x v="8"/>
            <x v="9"/>
            <x v="10"/>
            <x v="11"/>
          </reference>
        </references>
      </pivotArea>
    </format>
    <format dxfId="190">
      <pivotArea outline="0" fieldPosition="0">
        <references count="2">
          <reference field="4294967294" count="1" selected="0">
            <x v="0"/>
          </reference>
          <reference field="0" count="1" selected="0">
            <x v="0"/>
          </reference>
        </references>
      </pivotArea>
    </format>
    <format dxfId="189">
      <pivotArea outline="0" fieldPosition="0">
        <references count="2">
          <reference field="4294967294" count="1" selected="0">
            <x v="1"/>
          </reference>
          <reference field="0" count="1" selected="0">
            <x v="0"/>
          </reference>
        </references>
      </pivotArea>
    </format>
    <format dxfId="188">
      <pivotArea outline="0" fieldPosition="0">
        <references count="2">
          <reference field="4294967294" count="1" selected="0">
            <x v="2"/>
          </reference>
          <reference field="0" count="1" selected="0">
            <x v="0"/>
          </reference>
        </references>
      </pivotArea>
    </format>
    <format dxfId="187">
      <pivotArea outline="0" fieldPosition="0">
        <references count="2">
          <reference field="4294967294" count="1" selected="0">
            <x v="3"/>
          </reference>
          <reference field="0" count="1" selected="0">
            <x v="0"/>
          </reference>
        </references>
      </pivotArea>
    </format>
    <format dxfId="186">
      <pivotArea outline="0" fieldPosition="0">
        <references count="2">
          <reference field="4294967294" count="1" selected="0">
            <x v="4"/>
          </reference>
          <reference field="0" count="1" selected="0">
            <x v="0"/>
          </reference>
        </references>
      </pivotArea>
    </format>
    <format dxfId="185">
      <pivotArea outline="0" fieldPosition="0">
        <references count="2">
          <reference field="4294967294" count="1" selected="0">
            <x v="5"/>
          </reference>
          <reference field="0" count="1" selected="0">
            <x v="0"/>
          </reference>
        </references>
      </pivotArea>
    </format>
    <format dxfId="184">
      <pivotArea outline="0" fieldPosition="0">
        <references count="2">
          <reference field="4294967294" count="1" selected="0">
            <x v="6"/>
          </reference>
          <reference field="0" count="1" selected="0">
            <x v="0"/>
          </reference>
        </references>
      </pivotArea>
    </format>
    <format dxfId="183">
      <pivotArea outline="0" fieldPosition="0">
        <references count="2">
          <reference field="4294967294" count="1" selected="0">
            <x v="7"/>
          </reference>
          <reference field="0" count="1" selected="0">
            <x v="0"/>
          </reference>
        </references>
      </pivotArea>
    </format>
    <format dxfId="182">
      <pivotArea outline="0" fieldPosition="0">
        <references count="2">
          <reference field="4294967294" count="1" selected="0">
            <x v="8"/>
          </reference>
          <reference field="0" count="1" selected="0">
            <x v="0"/>
          </reference>
        </references>
      </pivotArea>
    </format>
    <format dxfId="181">
      <pivotArea outline="0" fieldPosition="0">
        <references count="2">
          <reference field="4294967294" count="1" selected="0">
            <x v="9"/>
          </reference>
          <reference field="0" count="1" selected="0">
            <x v="0"/>
          </reference>
        </references>
      </pivotArea>
    </format>
    <format dxfId="180">
      <pivotArea outline="0" fieldPosition="0">
        <references count="2">
          <reference field="4294967294" count="1" selected="0">
            <x v="10"/>
          </reference>
          <reference field="0" count="1" selected="0">
            <x v="0"/>
          </reference>
        </references>
      </pivotArea>
    </format>
    <format dxfId="179">
      <pivotArea outline="0" fieldPosition="0">
        <references count="2">
          <reference field="4294967294" count="1" selected="0">
            <x v="11"/>
          </reference>
          <reference field="0" count="1" selected="0">
            <x v="0"/>
          </reference>
        </references>
      </pivotArea>
    </format>
    <format dxfId="178">
      <pivotArea outline="0" fieldPosition="0">
        <references count="2">
          <reference field="4294967294" count="1" selected="0">
            <x v="0"/>
          </reference>
          <reference field="0" count="1" selected="0">
            <x v="1"/>
          </reference>
        </references>
      </pivotArea>
    </format>
    <format dxfId="177">
      <pivotArea outline="0" fieldPosition="0">
        <references count="2">
          <reference field="4294967294" count="1" selected="0">
            <x v="1"/>
          </reference>
          <reference field="0" count="1" selected="0">
            <x v="1"/>
          </reference>
        </references>
      </pivotArea>
    </format>
    <format dxfId="176">
      <pivotArea outline="0" fieldPosition="0">
        <references count="2">
          <reference field="4294967294" count="1" selected="0">
            <x v="2"/>
          </reference>
          <reference field="0" count="1" selected="0">
            <x v="1"/>
          </reference>
        </references>
      </pivotArea>
    </format>
    <format dxfId="175">
      <pivotArea outline="0" fieldPosition="0">
        <references count="2">
          <reference field="4294967294" count="1" selected="0">
            <x v="3"/>
          </reference>
          <reference field="0" count="1" selected="0">
            <x v="1"/>
          </reference>
        </references>
      </pivotArea>
    </format>
    <format dxfId="174">
      <pivotArea outline="0" fieldPosition="0">
        <references count="2">
          <reference field="4294967294" count="1" selected="0">
            <x v="4"/>
          </reference>
          <reference field="0" count="1" selected="0">
            <x v="1"/>
          </reference>
        </references>
      </pivotArea>
    </format>
    <format dxfId="173">
      <pivotArea outline="0" fieldPosition="0">
        <references count="2">
          <reference field="4294967294" count="1" selected="0">
            <x v="5"/>
          </reference>
          <reference field="0" count="1" selected="0">
            <x v="1"/>
          </reference>
        </references>
      </pivotArea>
    </format>
    <format dxfId="172">
      <pivotArea outline="0" fieldPosition="0">
        <references count="2">
          <reference field="4294967294" count="1" selected="0">
            <x v="6"/>
          </reference>
          <reference field="0" count="1" selected="0">
            <x v="1"/>
          </reference>
        </references>
      </pivotArea>
    </format>
    <format dxfId="171">
      <pivotArea outline="0" fieldPosition="0">
        <references count="2">
          <reference field="4294967294" count="1" selected="0">
            <x v="7"/>
          </reference>
          <reference field="0" count="1" selected="0">
            <x v="1"/>
          </reference>
        </references>
      </pivotArea>
    </format>
    <format dxfId="170">
      <pivotArea outline="0" fieldPosition="0">
        <references count="2">
          <reference field="4294967294" count="1" selected="0">
            <x v="8"/>
          </reference>
          <reference field="0" count="1" selected="0">
            <x v="1"/>
          </reference>
        </references>
      </pivotArea>
    </format>
    <format dxfId="169">
      <pivotArea outline="0" fieldPosition="0">
        <references count="2">
          <reference field="4294967294" count="1" selected="0">
            <x v="9"/>
          </reference>
          <reference field="0" count="1" selected="0">
            <x v="1"/>
          </reference>
        </references>
      </pivotArea>
    </format>
    <format dxfId="168">
      <pivotArea outline="0" fieldPosition="0">
        <references count="2">
          <reference field="4294967294" count="1" selected="0">
            <x v="10"/>
          </reference>
          <reference field="0" count="1" selected="0">
            <x v="1"/>
          </reference>
        </references>
      </pivotArea>
    </format>
    <format dxfId="167">
      <pivotArea outline="0" fieldPosition="0">
        <references count="2">
          <reference field="4294967294" count="1" selected="0">
            <x v="11"/>
          </reference>
          <reference field="0" count="1" selected="0">
            <x v="1"/>
          </reference>
        </references>
      </pivotArea>
    </format>
    <format dxfId="166">
      <pivotArea outline="0" fieldPosition="0">
        <references count="2">
          <reference field="4294967294" count="1" selected="0">
            <x v="0"/>
          </reference>
          <reference field="0" count="1" selected="0">
            <x v="2"/>
          </reference>
        </references>
      </pivotArea>
    </format>
    <format dxfId="165">
      <pivotArea outline="0" fieldPosition="0">
        <references count="2">
          <reference field="4294967294" count="1" selected="0">
            <x v="1"/>
          </reference>
          <reference field="0" count="1" selected="0">
            <x v="2"/>
          </reference>
        </references>
      </pivotArea>
    </format>
    <format dxfId="164">
      <pivotArea outline="0" fieldPosition="0">
        <references count="2">
          <reference field="4294967294" count="1" selected="0">
            <x v="2"/>
          </reference>
          <reference field="0" count="1" selected="0">
            <x v="2"/>
          </reference>
        </references>
      </pivotArea>
    </format>
    <format dxfId="163">
      <pivotArea outline="0" fieldPosition="0">
        <references count="2">
          <reference field="4294967294" count="1" selected="0">
            <x v="3"/>
          </reference>
          <reference field="0" count="1" selected="0">
            <x v="2"/>
          </reference>
        </references>
      </pivotArea>
    </format>
    <format dxfId="162">
      <pivotArea outline="0" fieldPosition="0">
        <references count="2">
          <reference field="4294967294" count="1" selected="0">
            <x v="4"/>
          </reference>
          <reference field="0" count="1" selected="0">
            <x v="2"/>
          </reference>
        </references>
      </pivotArea>
    </format>
    <format dxfId="161">
      <pivotArea outline="0" fieldPosition="0">
        <references count="2">
          <reference field="4294967294" count="1" selected="0">
            <x v="5"/>
          </reference>
          <reference field="0" count="1" selected="0">
            <x v="2"/>
          </reference>
        </references>
      </pivotArea>
    </format>
    <format dxfId="160">
      <pivotArea outline="0" fieldPosition="0">
        <references count="2">
          <reference field="4294967294" count="1" selected="0">
            <x v="6"/>
          </reference>
          <reference field="0" count="1" selected="0">
            <x v="2"/>
          </reference>
        </references>
      </pivotArea>
    </format>
    <format dxfId="159">
      <pivotArea outline="0" fieldPosition="0">
        <references count="2">
          <reference field="4294967294" count="1" selected="0">
            <x v="7"/>
          </reference>
          <reference field="0" count="1" selected="0">
            <x v="2"/>
          </reference>
        </references>
      </pivotArea>
    </format>
    <format dxfId="158">
      <pivotArea outline="0" fieldPosition="0">
        <references count="2">
          <reference field="4294967294" count="1" selected="0">
            <x v="8"/>
          </reference>
          <reference field="0" count="1" selected="0">
            <x v="2"/>
          </reference>
        </references>
      </pivotArea>
    </format>
    <format dxfId="157">
      <pivotArea outline="0" fieldPosition="0">
        <references count="2">
          <reference field="4294967294" count="1" selected="0">
            <x v="9"/>
          </reference>
          <reference field="0" count="1" selected="0">
            <x v="2"/>
          </reference>
        </references>
      </pivotArea>
    </format>
    <format dxfId="156">
      <pivotArea outline="0" fieldPosition="0">
        <references count="2">
          <reference field="4294967294" count="1" selected="0">
            <x v="10"/>
          </reference>
          <reference field="0" count="1" selected="0">
            <x v="2"/>
          </reference>
        </references>
      </pivotArea>
    </format>
    <format dxfId="155">
      <pivotArea outline="0" fieldPosition="0">
        <references count="2">
          <reference field="4294967294" count="1" selected="0">
            <x v="11"/>
          </reference>
          <reference field="0" count="1" selected="0">
            <x v="2"/>
          </reference>
        </references>
      </pivotArea>
    </format>
    <format dxfId="154">
      <pivotArea outline="0" fieldPosition="0">
        <references count="2">
          <reference field="4294967294" count="1" selected="0">
            <x v="0"/>
          </reference>
          <reference field="0" count="1" selected="0">
            <x v="3"/>
          </reference>
        </references>
      </pivotArea>
    </format>
    <format dxfId="153">
      <pivotArea outline="0" fieldPosition="0">
        <references count="2">
          <reference field="4294967294" count="1" selected="0">
            <x v="1"/>
          </reference>
          <reference field="0" count="1" selected="0">
            <x v="3"/>
          </reference>
        </references>
      </pivotArea>
    </format>
    <format dxfId="152">
      <pivotArea outline="0" fieldPosition="0">
        <references count="2">
          <reference field="4294967294" count="1" selected="0">
            <x v="2"/>
          </reference>
          <reference field="0" count="1" selected="0">
            <x v="3"/>
          </reference>
        </references>
      </pivotArea>
    </format>
    <format dxfId="151">
      <pivotArea outline="0" fieldPosition="0">
        <references count="2">
          <reference field="4294967294" count="1" selected="0">
            <x v="3"/>
          </reference>
          <reference field="0" count="1" selected="0">
            <x v="3"/>
          </reference>
        </references>
      </pivotArea>
    </format>
    <format dxfId="150">
      <pivotArea outline="0" fieldPosition="0">
        <references count="2">
          <reference field="4294967294" count="1" selected="0">
            <x v="4"/>
          </reference>
          <reference field="0" count="1" selected="0">
            <x v="3"/>
          </reference>
        </references>
      </pivotArea>
    </format>
    <format dxfId="149">
      <pivotArea outline="0" fieldPosition="0">
        <references count="2">
          <reference field="4294967294" count="1" selected="0">
            <x v="5"/>
          </reference>
          <reference field="0" count="1" selected="0">
            <x v="3"/>
          </reference>
        </references>
      </pivotArea>
    </format>
    <format dxfId="148">
      <pivotArea outline="0" fieldPosition="0">
        <references count="2">
          <reference field="4294967294" count="1" selected="0">
            <x v="6"/>
          </reference>
          <reference field="0" count="1" selected="0">
            <x v="3"/>
          </reference>
        </references>
      </pivotArea>
    </format>
    <format dxfId="147">
      <pivotArea outline="0" fieldPosition="0">
        <references count="2">
          <reference field="4294967294" count="1" selected="0">
            <x v="7"/>
          </reference>
          <reference field="0" count="1" selected="0">
            <x v="3"/>
          </reference>
        </references>
      </pivotArea>
    </format>
    <format dxfId="146">
      <pivotArea outline="0" fieldPosition="0">
        <references count="2">
          <reference field="4294967294" count="1" selected="0">
            <x v="8"/>
          </reference>
          <reference field="0" count="1" selected="0">
            <x v="3"/>
          </reference>
        </references>
      </pivotArea>
    </format>
    <format dxfId="145">
      <pivotArea outline="0" fieldPosition="0">
        <references count="2">
          <reference field="4294967294" count="1" selected="0">
            <x v="9"/>
          </reference>
          <reference field="0" count="1" selected="0">
            <x v="3"/>
          </reference>
        </references>
      </pivotArea>
    </format>
    <format dxfId="144">
      <pivotArea outline="0" fieldPosition="0">
        <references count="2">
          <reference field="4294967294" count="1" selected="0">
            <x v="10"/>
          </reference>
          <reference field="0" count="1" selected="0">
            <x v="3"/>
          </reference>
        </references>
      </pivotArea>
    </format>
    <format dxfId="143">
      <pivotArea outline="0" fieldPosition="0">
        <references count="2">
          <reference field="4294967294" count="1" selected="0">
            <x v="11"/>
          </reference>
          <reference field="0" count="1" selected="0">
            <x v="3"/>
          </reference>
        </references>
      </pivotArea>
    </format>
    <format dxfId="142">
      <pivotArea outline="0" fieldPosition="0">
        <references count="2">
          <reference field="4294967294" count="1" selected="0">
            <x v="0"/>
          </reference>
          <reference field="0" count="1" selected="0">
            <x v="4"/>
          </reference>
        </references>
      </pivotArea>
    </format>
    <format dxfId="141">
      <pivotArea outline="0" fieldPosition="0">
        <references count="2">
          <reference field="4294967294" count="1" selected="0">
            <x v="1"/>
          </reference>
          <reference field="0" count="1" selected="0">
            <x v="4"/>
          </reference>
        </references>
      </pivotArea>
    </format>
    <format dxfId="140">
      <pivotArea outline="0" fieldPosition="0">
        <references count="2">
          <reference field="4294967294" count="1" selected="0">
            <x v="2"/>
          </reference>
          <reference field="0" count="1" selected="0">
            <x v="4"/>
          </reference>
        </references>
      </pivotArea>
    </format>
    <format dxfId="139">
      <pivotArea outline="0" fieldPosition="0">
        <references count="2">
          <reference field="4294967294" count="1" selected="0">
            <x v="3"/>
          </reference>
          <reference field="0" count="1" selected="0">
            <x v="4"/>
          </reference>
        </references>
      </pivotArea>
    </format>
    <format dxfId="138">
      <pivotArea outline="0" fieldPosition="0">
        <references count="2">
          <reference field="4294967294" count="1" selected="0">
            <x v="4"/>
          </reference>
          <reference field="0" count="1" selected="0">
            <x v="4"/>
          </reference>
        </references>
      </pivotArea>
    </format>
    <format dxfId="137">
      <pivotArea outline="0" fieldPosition="0">
        <references count="2">
          <reference field="4294967294" count="1" selected="0">
            <x v="5"/>
          </reference>
          <reference field="0" count="1" selected="0">
            <x v="4"/>
          </reference>
        </references>
      </pivotArea>
    </format>
    <format dxfId="136">
      <pivotArea outline="0" fieldPosition="0">
        <references count="2">
          <reference field="4294967294" count="1" selected="0">
            <x v="6"/>
          </reference>
          <reference field="0" count="1" selected="0">
            <x v="4"/>
          </reference>
        </references>
      </pivotArea>
    </format>
    <format dxfId="135">
      <pivotArea outline="0" fieldPosition="0">
        <references count="2">
          <reference field="4294967294" count="1" selected="0">
            <x v="7"/>
          </reference>
          <reference field="0" count="1" selected="0">
            <x v="4"/>
          </reference>
        </references>
      </pivotArea>
    </format>
    <format dxfId="134">
      <pivotArea outline="0" fieldPosition="0">
        <references count="2">
          <reference field="4294967294" count="1" selected="0">
            <x v="8"/>
          </reference>
          <reference field="0" count="1" selected="0">
            <x v="4"/>
          </reference>
        </references>
      </pivotArea>
    </format>
    <format dxfId="133">
      <pivotArea outline="0" fieldPosition="0">
        <references count="2">
          <reference field="4294967294" count="1" selected="0">
            <x v="9"/>
          </reference>
          <reference field="0" count="1" selected="0">
            <x v="4"/>
          </reference>
        </references>
      </pivotArea>
    </format>
    <format dxfId="132">
      <pivotArea outline="0" fieldPosition="0">
        <references count="2">
          <reference field="4294967294" count="1" selected="0">
            <x v="10"/>
          </reference>
          <reference field="0" count="1" selected="0">
            <x v="4"/>
          </reference>
        </references>
      </pivotArea>
    </format>
    <format dxfId="131">
      <pivotArea outline="0" fieldPosition="0">
        <references count="2">
          <reference field="4294967294" count="1" selected="0">
            <x v="11"/>
          </reference>
          <reference field="0" count="1" selected="0">
            <x v="4"/>
          </reference>
        </references>
      </pivotArea>
    </format>
    <format dxfId="130">
      <pivotArea field="0" grandRow="1" outline="0" axis="axisRow" fieldPosition="0">
        <references count="1">
          <reference field="4294967294" count="1" selected="0">
            <x v="0"/>
          </reference>
        </references>
      </pivotArea>
    </format>
    <format dxfId="129">
      <pivotArea field="0" grandRow="1" outline="0" axis="axisRow" fieldPosition="0">
        <references count="1">
          <reference field="4294967294" count="1" selected="0">
            <x v="1"/>
          </reference>
        </references>
      </pivotArea>
    </format>
    <format dxfId="128">
      <pivotArea field="0" grandRow="1" outline="0" axis="axisRow" fieldPosition="0">
        <references count="1">
          <reference field="4294967294" count="1" selected="0">
            <x v="2"/>
          </reference>
        </references>
      </pivotArea>
    </format>
    <format dxfId="127">
      <pivotArea field="0" grandRow="1" outline="0" axis="axisRow" fieldPosition="0">
        <references count="1">
          <reference field="4294967294" count="1" selected="0">
            <x v="3"/>
          </reference>
        </references>
      </pivotArea>
    </format>
    <format dxfId="126">
      <pivotArea field="0" grandRow="1" outline="0" axis="axisRow" fieldPosition="0">
        <references count="1">
          <reference field="4294967294" count="1" selected="0">
            <x v="4"/>
          </reference>
        </references>
      </pivotArea>
    </format>
    <format dxfId="125">
      <pivotArea field="0" grandRow="1" outline="0" axis="axisRow" fieldPosition="0">
        <references count="1">
          <reference field="4294967294" count="1" selected="0">
            <x v="5"/>
          </reference>
        </references>
      </pivotArea>
    </format>
    <format dxfId="124">
      <pivotArea field="0" grandRow="1" outline="0" axis="axisRow" fieldPosition="0">
        <references count="1">
          <reference field="4294967294" count="1" selected="0">
            <x v="6"/>
          </reference>
        </references>
      </pivotArea>
    </format>
    <format dxfId="123">
      <pivotArea field="0" grandRow="1" outline="0" axis="axisRow" fieldPosition="0">
        <references count="1">
          <reference field="4294967294" count="1" selected="0">
            <x v="7"/>
          </reference>
        </references>
      </pivotArea>
    </format>
    <format dxfId="122">
      <pivotArea field="0" grandRow="1" outline="0" axis="axisRow" fieldPosition="0">
        <references count="1">
          <reference field="4294967294" count="1" selected="0">
            <x v="8"/>
          </reference>
        </references>
      </pivotArea>
    </format>
    <format dxfId="121">
      <pivotArea field="0" grandRow="1" outline="0" axis="axisRow" fieldPosition="0">
        <references count="1">
          <reference field="4294967294" count="1" selected="0">
            <x v="9"/>
          </reference>
        </references>
      </pivotArea>
    </format>
    <format dxfId="120">
      <pivotArea field="0" grandRow="1" outline="0" axis="axisRow" fieldPosition="0">
        <references count="1">
          <reference field="4294967294" count="1" selected="0">
            <x v="10"/>
          </reference>
        </references>
      </pivotArea>
    </format>
    <format dxfId="119">
      <pivotArea field="0" grandRow="1" outline="0" axis="axisRow" fieldPosition="0">
        <references count="1">
          <reference field="4294967294" count="1" selected="0">
            <x v="11"/>
          </reference>
        </references>
      </pivotArea>
    </format>
    <format dxfId="118">
      <pivotArea outline="0" fieldPosition="0">
        <references count="1">
          <reference field="4294967294" count="1">
            <x v="11"/>
          </reference>
        </references>
      </pivotArea>
    </format>
    <format dxfId="117">
      <pivotArea outline="0" fieldPosition="0">
        <references count="1">
          <reference field="4294967294" count="1">
            <x v="10"/>
          </reference>
        </references>
      </pivotArea>
    </format>
    <format dxfId="116">
      <pivotArea outline="0" fieldPosition="0">
        <references count="1">
          <reference field="4294967294" count="1">
            <x v="9"/>
          </reference>
        </references>
      </pivotArea>
    </format>
    <format dxfId="115">
      <pivotArea outline="0" fieldPosition="0">
        <references count="1">
          <reference field="4294967294" count="1">
            <x v="8"/>
          </reference>
        </references>
      </pivotArea>
    </format>
    <format dxfId="114">
      <pivotArea outline="0" fieldPosition="0">
        <references count="1">
          <reference field="4294967294" count="1">
            <x v="7"/>
          </reference>
        </references>
      </pivotArea>
    </format>
    <format dxfId="113">
      <pivotArea outline="0" fieldPosition="0">
        <references count="1">
          <reference field="4294967294" count="1">
            <x v="6"/>
          </reference>
        </references>
      </pivotArea>
    </format>
    <format dxfId="112">
      <pivotArea outline="0" fieldPosition="0">
        <references count="1">
          <reference field="4294967294" count="1">
            <x v="5"/>
          </reference>
        </references>
      </pivotArea>
    </format>
    <format dxfId="111">
      <pivotArea outline="0" fieldPosition="0">
        <references count="1">
          <reference field="4294967294" count="1">
            <x v="4"/>
          </reference>
        </references>
      </pivotArea>
    </format>
    <format dxfId="110">
      <pivotArea outline="0" fieldPosition="0">
        <references count="1">
          <reference field="4294967294" count="1">
            <x v="3"/>
          </reference>
        </references>
      </pivotArea>
    </format>
    <format dxfId="109">
      <pivotArea outline="0" fieldPosition="0">
        <references count="1">
          <reference field="4294967294" count="1">
            <x v="2"/>
          </reference>
        </references>
      </pivotArea>
    </format>
    <format dxfId="108">
      <pivotArea outline="0" fieldPosition="0">
        <references count="1">
          <reference field="4294967294" count="1">
            <x v="1"/>
          </reference>
        </references>
      </pivotArea>
    </format>
    <format dxfId="107">
      <pivotArea outline="0" fieldPosition="0">
        <references count="1">
          <reference field="4294967294" count="1">
            <x v="0"/>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V tej vrtilni tabeli so navedena imena projektov in izračunane vrednosti za vse elemente na delovnem listu PARAMETRI PROJEKTA, ki so izračunane z množenjem trajanja v urah na delovnem listu PODROBNOSTI PROJEKT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i" displayName="Parametri" ref="B5:I11" headerRowDxfId="228" dataDxfId="227">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VRSTA PROJEKTA" totalsRowLabel="Vsota" dataDxfId="226" totalsRowDxfId="225"/>
    <tableColumn id="2" xr3:uid="{00000000-0010-0000-0000-000002000000}" name="SPLOŠNI PARTNER" dataDxfId="224" totalsRowDxfId="223"/>
    <tableColumn id="3" xr3:uid="{00000000-0010-0000-0000-000003000000}" name="ODVETNIK ZA PODJETJA" dataDxfId="222" totalsRowDxfId="221"/>
    <tableColumn id="4" xr3:uid="{00000000-0010-0000-0000-000004000000}" name="PRAVDAR OBRAMBE" dataDxfId="220" totalsRowDxfId="219"/>
    <tableColumn id="5" xr3:uid="{00000000-0010-0000-0000-000005000000}" name="ODVETNIK ZA INTELEKTUALNO LASTNINO" dataDxfId="218" totalsRowDxfId="217"/>
    <tableColumn id="6" xr3:uid="{00000000-0010-0000-0000-000006000000}" name="ODVETNIK ZA BANKROT" dataDxfId="216" totalsRowDxfId="215"/>
    <tableColumn id="7" xr3:uid="{00000000-0010-0000-0000-000007000000}" name="SKRBNIŠKO OSEBJE" dataDxfId="214" totalsRowDxfId="213"/>
    <tableColumn id="8" xr3:uid="{00000000-0010-0000-0000-000008000000}" name="Vsota" totalsRowFunction="sum" dataDxfId="212" totalsRowDxfId="211">
      <calculatedColumnFormula>SUM(Parametri[[#This Row],[SPLOŠNI PARTNER]:[SKRBNIŠKO OSEBJE]])</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V to tabelo vnesite vrsto projekta, odstotke za splošnega partnerja odvetnika podjetja, odvetnika kriminalnega prava, odvetnika za intelektualno lastnino, odvetnika za stečaje in administrativno osebje. Skupna vsota je izračunana samodejn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drobnosti" displayName="Podrobnosti" ref="B4:W10" totalsRowCount="1" headerRowDxfId="2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IME PROJEKTA" totalsRowLabel="Vsota" totalsRowDxfId="21"/>
    <tableColumn id="2" xr3:uid="{00000000-0010-0000-0100-000002000000}" name="VRSTA PROJEKTA" totalsRowDxfId="20"/>
    <tableColumn id="3" xr3:uid="{00000000-0010-0000-0100-000003000000}" name="PREDVIDEN ZAČETEK" dataDxfId="209" totalsRowDxfId="19"/>
    <tableColumn id="4" xr3:uid="{00000000-0010-0000-0100-000004000000}" name="PREDVIDEN ZAKLJUČEK" dataDxfId="208" totalsRowDxfId="18"/>
    <tableColumn id="7" xr3:uid="{00000000-0010-0000-0100-000007000000}" name="DEJANSKI ZAČETEK" dataDxfId="207" totalsRowDxfId="17"/>
    <tableColumn id="8" xr3:uid="{00000000-0010-0000-0100-000008000000}" name="DEJANSKI ZAKLJUČEK" dataDxfId="206" totalsRowDxfId="16"/>
    <tableColumn id="5" xr3:uid="{00000000-0010-0000-0100-000005000000}" name="PREDVIDENO DELO" totalsRowFunction="sum" totalsRowDxfId="15"/>
    <tableColumn id="9" xr3:uid="{00000000-0010-0000-0100-000009000000}" name="DEJANSKO DELO" totalsRowFunction="sum" totalsRowDxfId="14"/>
    <tableColumn id="6" xr3:uid="{00000000-0010-0000-0100-000006000000}" name="PREDVIDENO TRAJANJE" totalsRowFunction="sum" dataDxfId="205" totalsRowDxfId="13">
      <calculatedColumnFormula>DAYS360(Podrobnosti[[#This Row],[PREDVIDEN ZAČETEK]],Podrobnosti[[#This Row],[PREDVIDEN ZAKLJUČEK]],FALSE)</calculatedColumnFormula>
    </tableColumn>
    <tableColumn id="10" xr3:uid="{00000000-0010-0000-0100-00000A000000}" name="DEJANSKO TRAJANJE" totalsRowFunction="sum" dataDxfId="204" totalsRowDxfId="12">
      <calculatedColumnFormula>DAYS360(Podrobnosti[[#This Row],[DEJANSKI ZAČETEK]],Podrobnosti[[#This Row],[DEJANSKI ZAKLJUČEK]],FALSE)</calculatedColumnFormula>
    </tableColumn>
    <tableColumn id="11" xr3:uid="{00000000-0010-0000-0100-00000B000000}" name="SPLOŠNI PARTNER" dataDxfId="203" totalsRowDxfId="11">
      <calculatedColumnFormula>INDEX(Parametri[],MATCH(Podrobnosti[[#This Row],[VRSTA PROJEKTA]],Parametri[VRSTA PROJEKTA],0),MATCH(Podrobnosti[[#Headers],[SPLOŠNI PARTNER]],Parametri[#Headers],0))*INDEX('PARAMETRI PROJEKTA'!$B$12:$H$12,1,MATCH(Podrobnosti[[#Headers],[SPLOŠNI PARTNER]],Parametri[#Headers],0))*Podrobnosti[[#This Row],[PREDVIDENO DELO]]</calculatedColumnFormula>
    </tableColumn>
    <tableColumn id="12" xr3:uid="{00000000-0010-0000-0100-00000C000000}" name="ODVETNIK ZA PODJETJA" dataDxfId="202" totalsRowDxfId="10">
      <calculatedColumnFormula>INDEX(Parametri[],MATCH(Podrobnosti[[#This Row],[VRSTA PROJEKTA]],Parametri[VRSTA PROJEKTA],0),MATCH(Podrobnosti[[#Headers],[ODVETNIK ZA PODJETJA]],Parametri[#Headers],0))*INDEX('PARAMETRI PROJEKTA'!$B$12:$H$12,1,MATCH(Podrobnosti[[#Headers],[ODVETNIK ZA PODJETJA]],Parametri[#Headers],0))*Podrobnosti[[#This Row],[PREDVIDENO DELO]]</calculatedColumnFormula>
    </tableColumn>
    <tableColumn id="13" xr3:uid="{00000000-0010-0000-0100-00000D000000}" name="PRAVDAR OBRAMBE" dataDxfId="201" totalsRowDxfId="9">
      <calculatedColumnFormula>INDEX(Parametri[],MATCH(Podrobnosti[[#This Row],[VRSTA PROJEKTA]],Parametri[VRSTA PROJEKTA],0),MATCH(Podrobnosti[[#Headers],[PRAVDAR OBRAMBE]],Parametri[#Headers],0))*INDEX('PARAMETRI PROJEKTA'!$B$12:$H$12,1,MATCH(Podrobnosti[[#Headers],[PRAVDAR OBRAMBE]],Parametri[#Headers],0))*Podrobnosti[[#This Row],[PREDVIDENO DELO]]</calculatedColumnFormula>
    </tableColumn>
    <tableColumn id="14" xr3:uid="{00000000-0010-0000-0100-00000E000000}" name="ODVETNIK ZA INTELEKTUALNO LASTNINO" dataDxfId="200" totalsRowDxfId="8">
      <calculatedColumnFormula>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calculatedColumnFormula>
    </tableColumn>
    <tableColumn id="15" xr3:uid="{00000000-0010-0000-0100-00000F000000}" name="ODVETNIK ZA BANKROT" dataDxfId="199" totalsRowDxfId="7">
      <calculatedColumnFormula>INDEX(Parametri[],MATCH(Podrobnosti[[#This Row],[VRSTA PROJEKTA]],Parametri[VRSTA PROJEKTA],0),MATCH(Podrobnosti[[#Headers],[ODVETNIK ZA BANKROT]],Parametri[#Headers],0))*INDEX('PARAMETRI PROJEKTA'!$B$12:$H$12,1,MATCH(Podrobnosti[[#Headers],[ODVETNIK ZA BANKROT]],Parametri[#Headers],0))*Podrobnosti[[#This Row],[PREDVIDENO DELO]]</calculatedColumnFormula>
    </tableColumn>
    <tableColumn id="16" xr3:uid="{00000000-0010-0000-0100-000010000000}" name="SKRBNIŠKO OSEBJE" dataDxfId="198" totalsRowDxfId="6">
      <calculatedColumnFormula>INDEX(Parametri[],MATCH(Podrobnosti[[#This Row],[VRSTA PROJEKTA]],Parametri[VRSTA PROJEKTA],0),MATCH(Podrobnosti[[#Headers],[SKRBNIŠKO OSEBJE]],Parametri[#Headers],0))*INDEX('PARAMETRI PROJEKTA'!$B$12:$H$12,1,MATCH(Podrobnosti[[#Headers],[SKRBNIŠKO OSEBJE]],Parametri[#Headers],0))*Podrobnosti[[#This Row],[PREDVIDENO DELO]]</calculatedColumnFormula>
    </tableColumn>
    <tableColumn id="17" xr3:uid="{00000000-0010-0000-0100-000011000000}" name="SPLOŠNI PARTNER 2" dataDxfId="197" totalsRowDxfId="5">
      <calculatedColumnFormula>INDEX(Parametri[],MATCH(Podrobnosti[[#This Row],[VRSTA PROJEKTA]],Parametri[VRSTA PROJEKTA],0),MATCH(Podrobnosti[[#Headers],[SPLOŠNI PARTNER]],Parametri[#Headers],0))*INDEX('PARAMETRI PROJEKTA'!$B$12:$H$12,1,MATCH(Podrobnosti[[#Headers],[SPLOŠNI PARTNER]],Parametri[#Headers],0))*Podrobnosti[[#This Row],[DEJANSKO DELO]]</calculatedColumnFormula>
    </tableColumn>
    <tableColumn id="18" xr3:uid="{00000000-0010-0000-0100-000012000000}" name="ODVETNIK ZA PODJETJA 2" dataDxfId="196" totalsRowDxfId="4">
      <calculatedColumnFormula>INDEX(Parametri[],MATCH(Podrobnosti[[#This Row],[VRSTA PROJEKTA]],Parametri[VRSTA PROJEKTA],0),MATCH(Podrobnosti[[#Headers],[ODVETNIK ZA PODJETJA]],Parametri[#Headers],0))*INDEX('PARAMETRI PROJEKTA'!$B$12:$H$12,1,MATCH(Podrobnosti[[#Headers],[ODVETNIK ZA PODJETJA]],Parametri[#Headers],0))*Podrobnosti[[#This Row],[DEJANSKO DELO]]</calculatedColumnFormula>
    </tableColumn>
    <tableColumn id="19" xr3:uid="{00000000-0010-0000-0100-000013000000}" name="PRAVDAR OBRAMBE 2" dataDxfId="195" totalsRowDxfId="3">
      <calculatedColumnFormula>INDEX(Parametri[],MATCH(Podrobnosti[[#This Row],[VRSTA PROJEKTA]],Parametri[VRSTA PROJEKTA],0),MATCH(Podrobnosti[[#Headers],[PRAVDAR OBRAMBE]],Parametri[#Headers],0))*INDEX('PARAMETRI PROJEKTA'!$B$12:$H$12,1,MATCH(Podrobnosti[[#Headers],[PRAVDAR OBRAMBE]],Parametri[#Headers],0))*Podrobnosti[[#This Row],[DEJANSKO DELO]]</calculatedColumnFormula>
    </tableColumn>
    <tableColumn id="20" xr3:uid="{00000000-0010-0000-0100-000014000000}" name="ODVETNIK ZA INTELEKTUALNO LASTNINO 2" dataDxfId="194" totalsRowDxfId="2">
      <calculatedColumnFormula>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calculatedColumnFormula>
    </tableColumn>
    <tableColumn id="21" xr3:uid="{00000000-0010-0000-0100-000015000000}" name="ODVETNIK ZA BANKROT 2" dataDxfId="193" totalsRowDxfId="1">
      <calculatedColumnFormula>INDEX(Parametri[],MATCH(Podrobnosti[[#This Row],[VRSTA PROJEKTA]],Parametri[VRSTA PROJEKTA],0),MATCH(Podrobnosti[[#Headers],[ODVETNIK ZA BANKROT]],Parametri[#Headers],0))*INDEX('PARAMETRI PROJEKTA'!$B$12:$H$12,1,MATCH(Podrobnosti[[#Headers],[ODVETNIK ZA BANKROT]],Parametri[#Headers],0))*Podrobnosti[[#This Row],[DEJANSKO DELO]]</calculatedColumnFormula>
    </tableColumn>
    <tableColumn id="22" xr3:uid="{00000000-0010-0000-0100-000016000000}" name="SKRBNIŠKO OSEBJE 2" dataDxfId="192" totalsRowDxfId="0">
      <calculatedColumnFormula>INDEX(Parametri[],MATCH(Podrobnosti[[#This Row],[VRSTA PROJEKTA]],Parametri[VRSTA PROJEKTA],0),MATCH(Podrobnosti[[#Headers],[SKRBNIŠKO OSEBJE]],Parametri[#Headers],0))*INDEX('PARAMETRI PROJEKTA'!$B$12:$H$12,1,MATCH(Podrobnosti[[#Headers],[SKRBNIŠKO OSEBJE]],Parametri[#Headers],0))*Podrobnosti[[#This Row],[DEJANSKO DELO]]</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V to tabelo vnesite ime projekta, predvideni začetni in končni datum, dejanski začetni in končni datum ter predvideno in dejansko delo. Izberite vrsto projekta. Predvideno in dejansko trajanje ter skupne vsote so izračunani samodejno."/>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45" x14ac:dyDescent="0.2">
      <c r="B3" s="19" t="s">
        <v>72</v>
      </c>
    </row>
    <row r="4" spans="2:2" ht="30" x14ac:dyDescent="0.2">
      <c r="B4" s="19" t="s">
        <v>1</v>
      </c>
    </row>
    <row r="5" spans="2:2" ht="65.25" customHeight="1" x14ac:dyDescent="0.2">
      <c r="B5" s="19" t="s">
        <v>73</v>
      </c>
    </row>
    <row r="6" spans="2:2" ht="22.5" customHeight="1" x14ac:dyDescent="0.2">
      <c r="B6" s="20" t="s">
        <v>2</v>
      </c>
    </row>
    <row r="7" spans="2:2" ht="77.25" customHeight="1" x14ac:dyDescent="0.2">
      <c r="B7" s="19" t="s">
        <v>3</v>
      </c>
    </row>
    <row r="8" spans="2:2" ht="74.25" customHeight="1" x14ac:dyDescent="0.2">
      <c r="B8" s="19"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2" customWidth="1"/>
    <col min="2" max="2" width="38.140625" style="5" customWidth="1"/>
    <col min="3" max="3" width="21.42578125" style="5" bestFit="1" customWidth="1"/>
    <col min="4" max="4" width="20.85546875" style="5" bestFit="1" customWidth="1"/>
    <col min="5" max="5" width="22.42578125" style="5" bestFit="1" customWidth="1"/>
    <col min="6" max="6" width="27.85546875" style="5" bestFit="1" customWidth="1"/>
    <col min="7" max="7" width="14.5703125" style="5" bestFit="1" customWidth="1"/>
    <col min="8" max="8" width="19.42578125" style="5" bestFit="1" customWidth="1"/>
    <col min="9" max="9" width="7.85546875" style="5" bestFit="1" customWidth="1"/>
    <col min="10" max="16384" width="9.140625" style="5"/>
  </cols>
  <sheetData>
    <row r="1" spans="1:9" ht="35.450000000000003" customHeight="1" x14ac:dyDescent="0.35">
      <c r="A1" s="12" t="s">
        <v>74</v>
      </c>
      <c r="B1" s="2" t="s">
        <v>10</v>
      </c>
      <c r="C1" s="2"/>
      <c r="D1" s="2"/>
      <c r="E1" s="2"/>
      <c r="F1" s="2"/>
      <c r="G1" s="2"/>
      <c r="H1" s="2"/>
      <c r="I1" s="2"/>
    </row>
    <row r="2" spans="1:9" ht="19.5" x14ac:dyDescent="0.25">
      <c r="A2" s="12" t="s">
        <v>5</v>
      </c>
      <c r="B2" s="3" t="s">
        <v>11</v>
      </c>
      <c r="C2" s="3"/>
      <c r="D2" s="3"/>
      <c r="E2" s="3"/>
      <c r="F2" s="3"/>
      <c r="G2" s="3"/>
      <c r="H2" s="3"/>
      <c r="I2" s="3"/>
    </row>
    <row r="3" spans="1:9" ht="15" x14ac:dyDescent="0.2">
      <c r="A3" s="12" t="s">
        <v>6</v>
      </c>
      <c r="B3" s="4" t="str">
        <f>B1&amp;" – zaupno"</f>
        <v>Ime podjetja – zaupno</v>
      </c>
      <c r="C3" s="4"/>
      <c r="D3" s="4"/>
      <c r="E3" s="4"/>
      <c r="F3" s="4"/>
      <c r="G3" s="4"/>
      <c r="H3" s="4"/>
      <c r="I3" s="4"/>
    </row>
    <row r="4" spans="1:9" ht="28.5" customHeight="1" x14ac:dyDescent="0.2">
      <c r="A4" s="12" t="s">
        <v>7</v>
      </c>
      <c r="B4" s="8" t="s">
        <v>12</v>
      </c>
    </row>
    <row r="5" spans="1:9" ht="25.5" x14ac:dyDescent="0.2">
      <c r="A5" s="12" t="s">
        <v>8</v>
      </c>
      <c r="B5" s="10" t="s">
        <v>13</v>
      </c>
      <c r="C5" s="10" t="s">
        <v>25</v>
      </c>
      <c r="D5" s="10" t="s">
        <v>26</v>
      </c>
      <c r="E5" s="10" t="s">
        <v>28</v>
      </c>
      <c r="F5" s="10" t="s">
        <v>29</v>
      </c>
      <c r="G5" s="10" t="s">
        <v>31</v>
      </c>
      <c r="H5" s="10" t="s">
        <v>33</v>
      </c>
      <c r="I5" s="10" t="s">
        <v>71</v>
      </c>
    </row>
    <row r="6" spans="1:9" x14ac:dyDescent="0.2">
      <c r="B6" s="5" t="s">
        <v>14</v>
      </c>
      <c r="C6" s="6">
        <v>0.1</v>
      </c>
      <c r="D6" s="6">
        <v>0.4</v>
      </c>
      <c r="E6" s="6">
        <v>0</v>
      </c>
      <c r="F6" s="6">
        <v>0</v>
      </c>
      <c r="G6" s="6">
        <v>0</v>
      </c>
      <c r="H6" s="6">
        <v>0.5</v>
      </c>
      <c r="I6" s="7">
        <f>SUM(Parametri[[#This Row],[SPLOŠNI PARTNER]:[SKRBNIŠKO OSEBJE]])</f>
        <v>1</v>
      </c>
    </row>
    <row r="7" spans="1:9" x14ac:dyDescent="0.2">
      <c r="B7" s="5" t="s">
        <v>15</v>
      </c>
      <c r="C7" s="6">
        <v>0.1</v>
      </c>
      <c r="D7" s="6">
        <v>0.4</v>
      </c>
      <c r="E7" s="6">
        <v>0</v>
      </c>
      <c r="F7" s="6">
        <v>0.1</v>
      </c>
      <c r="G7" s="6">
        <v>0</v>
      </c>
      <c r="H7" s="6">
        <v>0.4</v>
      </c>
      <c r="I7" s="7">
        <f>SUM(Parametri[[#This Row],[SPLOŠNI PARTNER]:[SKRBNIŠKO OSEBJE]])</f>
        <v>1</v>
      </c>
    </row>
    <row r="8" spans="1:9" x14ac:dyDescent="0.2">
      <c r="B8" s="5" t="s">
        <v>16</v>
      </c>
      <c r="C8" s="6">
        <v>0.2</v>
      </c>
      <c r="D8" s="6">
        <v>0</v>
      </c>
      <c r="E8" s="6">
        <v>0.5</v>
      </c>
      <c r="F8" s="6">
        <v>0</v>
      </c>
      <c r="G8" s="6">
        <v>0</v>
      </c>
      <c r="H8" s="6">
        <v>0.3</v>
      </c>
      <c r="I8" s="7">
        <f>SUM(Parametri[[#This Row],[SPLOŠNI PARTNER]:[SKRBNIŠKO OSEBJE]])</f>
        <v>1</v>
      </c>
    </row>
    <row r="9" spans="1:9" x14ac:dyDescent="0.2">
      <c r="B9" s="5" t="s">
        <v>17</v>
      </c>
      <c r="C9" s="6">
        <v>0.1</v>
      </c>
      <c r="D9" s="6">
        <v>0</v>
      </c>
      <c r="E9" s="6">
        <v>0</v>
      </c>
      <c r="F9" s="6">
        <v>0.6</v>
      </c>
      <c r="G9" s="6">
        <v>0</v>
      </c>
      <c r="H9" s="6">
        <v>0.3</v>
      </c>
      <c r="I9" s="7">
        <f>SUM(Parametri[[#This Row],[SPLOŠNI PARTNER]:[SKRBNIŠKO OSEBJE]])</f>
        <v>1</v>
      </c>
    </row>
    <row r="10" spans="1:9" x14ac:dyDescent="0.2">
      <c r="B10" s="5" t="s">
        <v>18</v>
      </c>
      <c r="C10" s="6">
        <v>0.2</v>
      </c>
      <c r="D10" s="6">
        <v>0.1</v>
      </c>
      <c r="E10" s="6">
        <v>0.4</v>
      </c>
      <c r="F10" s="6">
        <v>0</v>
      </c>
      <c r="G10" s="6">
        <v>0</v>
      </c>
      <c r="H10" s="6">
        <v>0.3</v>
      </c>
      <c r="I10" s="7">
        <f>SUM(Parametri[[#This Row],[SPLOŠNI PARTNER]:[SKRBNIŠKO OSEBJE]])</f>
        <v>1</v>
      </c>
    </row>
    <row r="11" spans="1:9" x14ac:dyDescent="0.2">
      <c r="B11" s="5" t="s">
        <v>19</v>
      </c>
      <c r="C11" s="6">
        <v>0.1</v>
      </c>
      <c r="D11" s="6">
        <v>0.2</v>
      </c>
      <c r="E11" s="6">
        <v>0</v>
      </c>
      <c r="F11" s="6">
        <v>0</v>
      </c>
      <c r="G11" s="6">
        <v>0.4</v>
      </c>
      <c r="H11" s="6">
        <v>0.3</v>
      </c>
      <c r="I11" s="7">
        <f>SUM(Parametri[[#This Row],[SPLOŠNI PARTNER]:[SKRBNIŠKO OSEBJE]])</f>
        <v>1</v>
      </c>
    </row>
    <row r="12" spans="1:9" ht="15" x14ac:dyDescent="0.2">
      <c r="A12" s="21" t="s">
        <v>9</v>
      </c>
      <c r="B12" s="5" t="s">
        <v>20</v>
      </c>
      <c r="C12" s="23">
        <v>350</v>
      </c>
      <c r="D12" s="23">
        <v>250</v>
      </c>
      <c r="E12" s="23">
        <v>300</v>
      </c>
      <c r="F12" s="23">
        <v>275</v>
      </c>
      <c r="G12" s="23">
        <v>225</v>
      </c>
      <c r="H12" s="23">
        <v>125</v>
      </c>
      <c r="I12" s="6"/>
    </row>
    <row r="14" spans="1:9" x14ac:dyDescent="0.2">
      <c r="A14" s="12" t="s">
        <v>75</v>
      </c>
      <c r="B14" s="12"/>
      <c r="C14" s="12"/>
      <c r="D14" s="12"/>
      <c r="E14" s="12"/>
      <c r="F14" s="12"/>
      <c r="G14" s="12"/>
      <c r="H14" s="12"/>
      <c r="I14" s="12"/>
    </row>
    <row r="15" spans="1:9" x14ac:dyDescent="0.2">
      <c r="B15" s="12"/>
      <c r="C15" s="12" t="s">
        <v>25</v>
      </c>
      <c r="D15" s="12" t="s">
        <v>27</v>
      </c>
      <c r="E15" s="12" t="s">
        <v>28</v>
      </c>
      <c r="F15" s="12" t="s">
        <v>30</v>
      </c>
      <c r="G15" s="12" t="s">
        <v>32</v>
      </c>
      <c r="H15" s="12" t="s">
        <v>33</v>
      </c>
      <c r="I15" s="12"/>
    </row>
    <row r="16" spans="1:9" x14ac:dyDescent="0.2">
      <c r="B16" s="12" t="s">
        <v>21</v>
      </c>
      <c r="C16" s="24">
        <f>SUBTOTAL(109,Podrobnosti[SPLOŠNI PARTNER])</f>
        <v>78750</v>
      </c>
      <c r="D16" s="24">
        <f>SUBTOTAL(109,Podrobnosti[ODVETNIK ZA PODJETJA])</f>
        <v>66250</v>
      </c>
      <c r="E16" s="24">
        <f>SUBTOTAL(109,Podrobnosti[PRAVDAR OBRAMBE])</f>
        <v>105000</v>
      </c>
      <c r="F16" s="24">
        <f>SUBTOTAL(109,Podrobnosti[ODVETNIK ZA INTELEKTUALNO LASTNINO])</f>
        <v>35750</v>
      </c>
      <c r="G16" s="24">
        <f>SUBTOTAL(109,Podrobnosti[ODVETNIK ZA BANKROT])</f>
        <v>0</v>
      </c>
      <c r="H16" s="24">
        <f>SUBTOTAL(109,Podrobnosti[SKRBNIŠKO OSEBJE])</f>
        <v>66250</v>
      </c>
      <c r="I16" s="12"/>
    </row>
    <row r="17" spans="2:9" x14ac:dyDescent="0.2">
      <c r="B17" s="12" t="s">
        <v>22</v>
      </c>
      <c r="C17" s="24">
        <f>SUBTOTAL(109,Podrobnosti[SPLOŠNI PARTNER 2])</f>
        <v>79275</v>
      </c>
      <c r="D17" s="24">
        <f>SUBTOTAL(109,Podrobnosti[ODVETNIK ZA PODJETJA 2])</f>
        <v>67375</v>
      </c>
      <c r="E17" s="24">
        <f>SUBTOTAL(109,Podrobnosti[PRAVDAR OBRAMBE 2])</f>
        <v>105600</v>
      </c>
      <c r="F17" s="24">
        <f>SUBTOTAL(109,Podrobnosti[ODVETNIK ZA INTELEKTUALNO LASTNINO 2])</f>
        <v>34650</v>
      </c>
      <c r="G17" s="24">
        <f>SUBTOTAL(109,Podrobnosti[ODVETNIK ZA BANKROT 2])</f>
        <v>0</v>
      </c>
      <c r="H17" s="24">
        <f>SUBTOTAL(109,Podrobnosti[SKRBNIŠKO OSEBJE 2])</f>
        <v>67000</v>
      </c>
      <c r="I17" s="12"/>
    </row>
    <row r="18" spans="2:9" x14ac:dyDescent="0.2">
      <c r="B18" s="12" t="s">
        <v>23</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24</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33.140625" style="1" bestFit="1" customWidth="1"/>
    <col min="4" max="4" width="14.140625" style="1" customWidth="1"/>
    <col min="5" max="7" width="11.85546875" style="1" customWidth="1"/>
    <col min="8" max="8" width="13.5703125" style="1" customWidth="1"/>
    <col min="9" max="9" width="10.140625" style="1" customWidth="1"/>
    <col min="10" max="10" width="12.5703125" style="1" customWidth="1"/>
    <col min="11" max="11" width="10.28515625" style="1" bestFit="1" customWidth="1"/>
    <col min="12" max="12" width="10" style="1" hidden="1" customWidth="1"/>
    <col min="13" max="13" width="13.5703125" style="1" hidden="1" customWidth="1"/>
    <col min="14" max="14" width="11.28515625" style="1" hidden="1" customWidth="1"/>
    <col min="15" max="15" width="16" style="1" hidden="1" customWidth="1"/>
    <col min="16" max="16" width="14.85546875" style="1" hidden="1" customWidth="1"/>
    <col min="17" max="17" width="11.140625" style="1" hidden="1" customWidth="1"/>
    <col min="18" max="18" width="12.28515625" style="1" hidden="1" customWidth="1"/>
    <col min="19" max="19" width="14.140625" style="1" hidden="1" customWidth="1"/>
    <col min="20" max="20" width="12.5703125" style="1" hidden="1" customWidth="1"/>
    <col min="21" max="21" width="16.42578125" style="1" hidden="1" customWidth="1"/>
    <col min="22" max="22" width="14.5703125" style="1" hidden="1" customWidth="1"/>
    <col min="23" max="23" width="15.42578125" style="1" hidden="1" customWidth="1"/>
    <col min="24" max="24" width="2.7109375" style="1" customWidth="1"/>
    <col min="25" max="16384" width="9.140625" style="1"/>
  </cols>
  <sheetData>
    <row r="1" spans="1:29" ht="35.450000000000003" customHeight="1" x14ac:dyDescent="0.35">
      <c r="A1" s="12" t="s">
        <v>34</v>
      </c>
      <c r="B1" s="2" t="str">
        <f>'PARAMETRI PROJEKTA'!B1</f>
        <v>Ime podjetja</v>
      </c>
      <c r="C1" s="2"/>
      <c r="D1" s="2"/>
      <c r="E1" s="2"/>
      <c r="F1" s="2"/>
      <c r="G1" s="2"/>
      <c r="H1" s="2"/>
      <c r="I1" s="2"/>
      <c r="J1" s="2"/>
      <c r="K1" s="2"/>
    </row>
    <row r="2" spans="1:29" ht="19.5" x14ac:dyDescent="0.25">
      <c r="A2" s="12" t="s">
        <v>35</v>
      </c>
      <c r="B2" s="3" t="str">
        <f>'PARAMETRI PROJEKTA'!B2</f>
        <v>Načrtovanje projekta za pravna podjetja</v>
      </c>
      <c r="C2" s="3"/>
      <c r="D2" s="3"/>
      <c r="E2" s="3"/>
      <c r="F2" s="3"/>
      <c r="G2" s="3"/>
      <c r="H2" s="3"/>
      <c r="I2" s="3"/>
      <c r="J2" s="3"/>
      <c r="K2" s="3"/>
      <c r="Y2" s="27" t="s">
        <v>56</v>
      </c>
      <c r="Z2" s="28"/>
      <c r="AA2" s="28"/>
      <c r="AB2" s="28"/>
      <c r="AC2" s="28"/>
    </row>
    <row r="3" spans="1:29" s="17" customFormat="1" ht="29.25" customHeight="1" x14ac:dyDescent="0.2">
      <c r="A3" s="21" t="s">
        <v>6</v>
      </c>
      <c r="B3" s="16" t="str">
        <f>'PARAMETRI PROJEKTA'!B3</f>
        <v>Ime podjetja – zaupno</v>
      </c>
      <c r="C3" s="16"/>
      <c r="D3" s="16"/>
      <c r="E3" s="16"/>
      <c r="F3" s="16"/>
      <c r="G3" s="16"/>
      <c r="H3" s="16"/>
      <c r="I3" s="16"/>
      <c r="J3" s="16"/>
      <c r="K3" s="16"/>
      <c r="Y3" s="28"/>
      <c r="Z3" s="28"/>
      <c r="AA3" s="28"/>
      <c r="AB3" s="28"/>
      <c r="AC3" s="28"/>
    </row>
    <row r="4" spans="1:29" ht="38.25" x14ac:dyDescent="0.2">
      <c r="A4" s="21" t="s">
        <v>76</v>
      </c>
      <c r="B4" s="15" t="s">
        <v>36</v>
      </c>
      <c r="C4" s="15" t="s">
        <v>13</v>
      </c>
      <c r="D4" s="15" t="s">
        <v>42</v>
      </c>
      <c r="E4" s="15" t="s">
        <v>43</v>
      </c>
      <c r="F4" s="15" t="s">
        <v>44</v>
      </c>
      <c r="G4" s="15" t="s">
        <v>45</v>
      </c>
      <c r="H4" s="15" t="s">
        <v>46</v>
      </c>
      <c r="I4" s="15" t="s">
        <v>47</v>
      </c>
      <c r="J4" s="15" t="s">
        <v>48</v>
      </c>
      <c r="K4" s="15" t="s">
        <v>49</v>
      </c>
      <c r="L4" s="15" t="s">
        <v>25</v>
      </c>
      <c r="M4" s="15" t="s">
        <v>26</v>
      </c>
      <c r="N4" s="15" t="s">
        <v>28</v>
      </c>
      <c r="O4" s="15" t="s">
        <v>29</v>
      </c>
      <c r="P4" s="15" t="s">
        <v>31</v>
      </c>
      <c r="Q4" s="15" t="s">
        <v>33</v>
      </c>
      <c r="R4" s="15" t="s">
        <v>50</v>
      </c>
      <c r="S4" s="15" t="s">
        <v>51</v>
      </c>
      <c r="T4" s="15" t="s">
        <v>52</v>
      </c>
      <c r="U4" s="15" t="s">
        <v>53</v>
      </c>
      <c r="V4" s="15" t="s">
        <v>54</v>
      </c>
      <c r="W4" s="15" t="s">
        <v>55</v>
      </c>
      <c r="Y4" s="28"/>
      <c r="Z4" s="28"/>
      <c r="AA4" s="28"/>
      <c r="AB4" s="28"/>
      <c r="AC4" s="28"/>
    </row>
    <row r="5" spans="1:29" x14ac:dyDescent="0.2">
      <c r="B5" t="s">
        <v>37</v>
      </c>
      <c r="C5" t="s">
        <v>14</v>
      </c>
      <c r="D5" s="9">
        <f ca="1">TODAY()</f>
        <v>43515</v>
      </c>
      <c r="E5" s="9">
        <f ca="1">TODAY()+60</f>
        <v>43575</v>
      </c>
      <c r="F5" s="9">
        <f ca="1">TODAY()+10</f>
        <v>43525</v>
      </c>
      <c r="G5" s="9">
        <f ca="1">TODAY()+65</f>
        <v>43580</v>
      </c>
      <c r="H5">
        <v>200</v>
      </c>
      <c r="I5">
        <v>220</v>
      </c>
      <c r="J5">
        <f ca="1">DAYS360(Podrobnosti[[#This Row],[PREDVIDEN ZAČETEK]],Podrobnosti[[#This Row],[PREDVIDEN ZAKLJUČEK]],FALSE)</f>
        <v>61</v>
      </c>
      <c r="K5">
        <f ca="1">DAYS360(Podrobnosti[[#This Row],[DEJANSKI ZAČETEK]],Podrobnosti[[#This Row],[DEJANSKI ZAKLJUČEK]],FALSE)</f>
        <v>54</v>
      </c>
      <c r="L5" s="25">
        <f>INDEX(Parametri[],MATCH(Podrobnosti[[#This Row],[VRSTA PROJEKTA]],Parametri[VRSTA PROJEKTA],0),MATCH(Podrobnosti[[#Headers],[SPLOŠNI PARTNER]],Parametri[#Headers],0))*INDEX('PARAMETRI PROJEKTA'!$B$12:$H$12,1,MATCH(Podrobnosti[[#Headers],[SPLOŠNI PARTNER]],Parametri[#Headers],0))*Podrobnosti[[#This Row],[PREDVIDENO DELO]]</f>
        <v>7000</v>
      </c>
      <c r="M5" s="25">
        <f>INDEX(Parametri[],MATCH(Podrobnosti[[#This Row],[VRSTA PROJEKTA]],Parametri[VRSTA PROJEKTA],0),MATCH(Podrobnosti[[#Headers],[ODVETNIK ZA PODJETJA]],Parametri[#Headers],0))*INDEX('PARAMETRI PROJEKTA'!$B$12:$H$12,1,MATCH(Podrobnosti[[#Headers],[ODVETNIK ZA PODJETJA]],Parametri[#Headers],0))*Podrobnosti[[#This Row],[PREDVIDENO DELO]]</f>
        <v>20000</v>
      </c>
      <c r="N5" s="25">
        <f>INDEX(Parametri[],MATCH(Podrobnosti[[#This Row],[VRSTA PROJEKTA]],Parametri[VRSTA PROJEKTA],0),MATCH(Podrobnosti[[#Headers],[PRAVDAR OBRAMBE]],Parametri[#Headers],0))*INDEX('PARAMETRI PROJEKTA'!$B$12:$H$12,1,MATCH(Podrobnosti[[#Headers],[PRAVDAR OBRAMBE]],Parametri[#Headers],0))*Podrobnosti[[#This Row],[PREDVIDENO DELO]]</f>
        <v>0</v>
      </c>
      <c r="O5" s="25">
        <f>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f>
        <v>0</v>
      </c>
      <c r="P5" s="25">
        <f>INDEX(Parametri[],MATCH(Podrobnosti[[#This Row],[VRSTA PROJEKTA]],Parametri[VRSTA PROJEKTA],0),MATCH(Podrobnosti[[#Headers],[ODVETNIK ZA BANKROT]],Parametri[#Headers],0))*INDEX('PARAMETRI PROJEKTA'!$B$12:$H$12,1,MATCH(Podrobnosti[[#Headers],[ODVETNIK ZA BANKROT]],Parametri[#Headers],0))*Podrobnosti[[#This Row],[PREDVIDENO DELO]]</f>
        <v>0</v>
      </c>
      <c r="Q5" s="25">
        <f>INDEX(Parametri[],MATCH(Podrobnosti[[#This Row],[VRSTA PROJEKTA]],Parametri[VRSTA PROJEKTA],0),MATCH(Podrobnosti[[#Headers],[SKRBNIŠKO OSEBJE]],Parametri[#Headers],0))*INDEX('PARAMETRI PROJEKTA'!$B$12:$H$12,1,MATCH(Podrobnosti[[#Headers],[SKRBNIŠKO OSEBJE]],Parametri[#Headers],0))*Podrobnosti[[#This Row],[PREDVIDENO DELO]]</f>
        <v>12500</v>
      </c>
      <c r="R5" s="25">
        <f>INDEX(Parametri[],MATCH(Podrobnosti[[#This Row],[VRSTA PROJEKTA]],Parametri[VRSTA PROJEKTA],0),MATCH(Podrobnosti[[#Headers],[SPLOŠNI PARTNER]],Parametri[#Headers],0))*INDEX('PARAMETRI PROJEKTA'!$B$12:$H$12,1,MATCH(Podrobnosti[[#Headers],[SPLOŠNI PARTNER]],Parametri[#Headers],0))*Podrobnosti[[#This Row],[DEJANSKO DELO]]</f>
        <v>7700</v>
      </c>
      <c r="S5" s="25">
        <f>INDEX(Parametri[],MATCH(Podrobnosti[[#This Row],[VRSTA PROJEKTA]],Parametri[VRSTA PROJEKTA],0),MATCH(Podrobnosti[[#Headers],[ODVETNIK ZA PODJETJA]],Parametri[#Headers],0))*INDEX('PARAMETRI PROJEKTA'!$B$12:$H$12,1,MATCH(Podrobnosti[[#Headers],[ODVETNIK ZA PODJETJA]],Parametri[#Headers],0))*Podrobnosti[[#This Row],[DEJANSKO DELO]]</f>
        <v>22000</v>
      </c>
      <c r="T5" s="25">
        <f>INDEX(Parametri[],MATCH(Podrobnosti[[#This Row],[VRSTA PROJEKTA]],Parametri[VRSTA PROJEKTA],0),MATCH(Podrobnosti[[#Headers],[PRAVDAR OBRAMBE]],Parametri[#Headers],0))*INDEX('PARAMETRI PROJEKTA'!$B$12:$H$12,1,MATCH(Podrobnosti[[#Headers],[PRAVDAR OBRAMBE]],Parametri[#Headers],0))*Podrobnosti[[#This Row],[DEJANSKO DELO]]</f>
        <v>0</v>
      </c>
      <c r="U5" s="25">
        <f>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f>
        <v>0</v>
      </c>
      <c r="V5" s="25">
        <f>INDEX(Parametri[],MATCH(Podrobnosti[[#This Row],[VRSTA PROJEKTA]],Parametri[VRSTA PROJEKTA],0),MATCH(Podrobnosti[[#Headers],[ODVETNIK ZA BANKROT]],Parametri[#Headers],0))*INDEX('PARAMETRI PROJEKTA'!$B$12:$H$12,1,MATCH(Podrobnosti[[#Headers],[ODVETNIK ZA BANKROT]],Parametri[#Headers],0))*Podrobnosti[[#This Row],[DEJANSKO DELO]]</f>
        <v>0</v>
      </c>
      <c r="W5" s="25">
        <f>INDEX(Parametri[],MATCH(Podrobnosti[[#This Row],[VRSTA PROJEKTA]],Parametri[VRSTA PROJEKTA],0),MATCH(Podrobnosti[[#Headers],[SKRBNIŠKO OSEBJE]],Parametri[#Headers],0))*INDEX('PARAMETRI PROJEKTA'!$B$12:$H$12,1,MATCH(Podrobnosti[[#Headers],[SKRBNIŠKO OSEBJE]],Parametri[#Headers],0))*Podrobnosti[[#This Row],[DEJANSKO DELO]]</f>
        <v>13750</v>
      </c>
      <c r="Y5" s="28"/>
      <c r="Z5" s="28"/>
      <c r="AA5" s="28"/>
      <c r="AB5" s="28"/>
      <c r="AC5" s="28"/>
    </row>
    <row r="6" spans="1:29" x14ac:dyDescent="0.2">
      <c r="B6" t="s">
        <v>38</v>
      </c>
      <c r="C6" t="s">
        <v>15</v>
      </c>
      <c r="D6" s="9">
        <f ca="1">TODAY()+30</f>
        <v>43545</v>
      </c>
      <c r="E6" s="9">
        <f ca="1">TODAY()+100</f>
        <v>43615</v>
      </c>
      <c r="F6" s="9">
        <f ca="1">TODAY()+40</f>
        <v>43555</v>
      </c>
      <c r="G6" s="9">
        <f ca="1">TODAY()+110</f>
        <v>43625</v>
      </c>
      <c r="H6">
        <v>400</v>
      </c>
      <c r="I6">
        <v>390</v>
      </c>
      <c r="J6">
        <f ca="1">DAYS360(Podrobnosti[[#This Row],[PREDVIDEN ZAČETEK]],Podrobnosti[[#This Row],[PREDVIDEN ZAKLJUČEK]],FALSE)</f>
        <v>69</v>
      </c>
      <c r="K6">
        <f ca="1">DAYS360(Podrobnosti[[#This Row],[DEJANSKI ZAČETEK]],Podrobnosti[[#This Row],[DEJANSKI ZAKLJUČEK]],FALSE)</f>
        <v>69</v>
      </c>
      <c r="L6" s="25">
        <f>INDEX(Parametri[],MATCH(Podrobnosti[[#This Row],[VRSTA PROJEKTA]],Parametri[VRSTA PROJEKTA],0),MATCH(Podrobnosti[[#Headers],[SPLOŠNI PARTNER]],Parametri[#Headers],0))*INDEX('PARAMETRI PROJEKTA'!$B$12:$H$12,1,MATCH(Podrobnosti[[#Headers],[SPLOŠNI PARTNER]],Parametri[#Headers],0))*Podrobnosti[[#This Row],[PREDVIDENO DELO]]</f>
        <v>14000</v>
      </c>
      <c r="M6" s="25">
        <f>INDEX(Parametri[],MATCH(Podrobnosti[[#This Row],[VRSTA PROJEKTA]],Parametri[VRSTA PROJEKTA],0),MATCH(Podrobnosti[[#Headers],[ODVETNIK ZA PODJETJA]],Parametri[#Headers],0))*INDEX('PARAMETRI PROJEKTA'!$B$12:$H$12,1,MATCH(Podrobnosti[[#Headers],[ODVETNIK ZA PODJETJA]],Parametri[#Headers],0))*Podrobnosti[[#This Row],[PREDVIDENO DELO]]</f>
        <v>40000</v>
      </c>
      <c r="N6" s="25">
        <f>INDEX(Parametri[],MATCH(Podrobnosti[[#This Row],[VRSTA PROJEKTA]],Parametri[VRSTA PROJEKTA],0),MATCH(Podrobnosti[[#Headers],[PRAVDAR OBRAMBE]],Parametri[#Headers],0))*INDEX('PARAMETRI PROJEKTA'!$B$12:$H$12,1,MATCH(Podrobnosti[[#Headers],[PRAVDAR OBRAMBE]],Parametri[#Headers],0))*Podrobnosti[[#This Row],[PREDVIDENO DELO]]</f>
        <v>0</v>
      </c>
      <c r="O6" s="25">
        <f>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f>
        <v>11000</v>
      </c>
      <c r="P6" s="25">
        <f>INDEX(Parametri[],MATCH(Podrobnosti[[#This Row],[VRSTA PROJEKTA]],Parametri[VRSTA PROJEKTA],0),MATCH(Podrobnosti[[#Headers],[ODVETNIK ZA BANKROT]],Parametri[#Headers],0))*INDEX('PARAMETRI PROJEKTA'!$B$12:$H$12,1,MATCH(Podrobnosti[[#Headers],[ODVETNIK ZA BANKROT]],Parametri[#Headers],0))*Podrobnosti[[#This Row],[PREDVIDENO DELO]]</f>
        <v>0</v>
      </c>
      <c r="Q6" s="25">
        <f>INDEX(Parametri[],MATCH(Podrobnosti[[#This Row],[VRSTA PROJEKTA]],Parametri[VRSTA PROJEKTA],0),MATCH(Podrobnosti[[#Headers],[SKRBNIŠKO OSEBJE]],Parametri[#Headers],0))*INDEX('PARAMETRI PROJEKTA'!$B$12:$H$12,1,MATCH(Podrobnosti[[#Headers],[SKRBNIŠKO OSEBJE]],Parametri[#Headers],0))*Podrobnosti[[#This Row],[PREDVIDENO DELO]]</f>
        <v>20000</v>
      </c>
      <c r="R6" s="25">
        <f>INDEX(Parametri[],MATCH(Podrobnosti[[#This Row],[VRSTA PROJEKTA]],Parametri[VRSTA PROJEKTA],0),MATCH(Podrobnosti[[#Headers],[SPLOŠNI PARTNER]],Parametri[#Headers],0))*INDEX('PARAMETRI PROJEKTA'!$B$12:$H$12,1,MATCH(Podrobnosti[[#Headers],[SPLOŠNI PARTNER]],Parametri[#Headers],0))*Podrobnosti[[#This Row],[DEJANSKO DELO]]</f>
        <v>13650</v>
      </c>
      <c r="S6" s="25">
        <f>INDEX(Parametri[],MATCH(Podrobnosti[[#This Row],[VRSTA PROJEKTA]],Parametri[VRSTA PROJEKTA],0),MATCH(Podrobnosti[[#Headers],[ODVETNIK ZA PODJETJA]],Parametri[#Headers],0))*INDEX('PARAMETRI PROJEKTA'!$B$12:$H$12,1,MATCH(Podrobnosti[[#Headers],[ODVETNIK ZA PODJETJA]],Parametri[#Headers],0))*Podrobnosti[[#This Row],[DEJANSKO DELO]]</f>
        <v>39000</v>
      </c>
      <c r="T6" s="25">
        <f>INDEX(Parametri[],MATCH(Podrobnosti[[#This Row],[VRSTA PROJEKTA]],Parametri[VRSTA PROJEKTA],0),MATCH(Podrobnosti[[#Headers],[PRAVDAR OBRAMBE]],Parametri[#Headers],0))*INDEX('PARAMETRI PROJEKTA'!$B$12:$H$12,1,MATCH(Podrobnosti[[#Headers],[PRAVDAR OBRAMBE]],Parametri[#Headers],0))*Podrobnosti[[#This Row],[DEJANSKO DELO]]</f>
        <v>0</v>
      </c>
      <c r="U6" s="25">
        <f>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f>
        <v>10725</v>
      </c>
      <c r="V6" s="25">
        <f>INDEX(Parametri[],MATCH(Podrobnosti[[#This Row],[VRSTA PROJEKTA]],Parametri[VRSTA PROJEKTA],0),MATCH(Podrobnosti[[#Headers],[ODVETNIK ZA BANKROT]],Parametri[#Headers],0))*INDEX('PARAMETRI PROJEKTA'!$B$12:$H$12,1,MATCH(Podrobnosti[[#Headers],[ODVETNIK ZA BANKROT]],Parametri[#Headers],0))*Podrobnosti[[#This Row],[DEJANSKO DELO]]</f>
        <v>0</v>
      </c>
      <c r="W6" s="25">
        <f>INDEX(Parametri[],MATCH(Podrobnosti[[#This Row],[VRSTA PROJEKTA]],Parametri[VRSTA PROJEKTA],0),MATCH(Podrobnosti[[#Headers],[SKRBNIŠKO OSEBJE]],Parametri[#Headers],0))*INDEX('PARAMETRI PROJEKTA'!$B$12:$H$12,1,MATCH(Podrobnosti[[#Headers],[SKRBNIŠKO OSEBJE]],Parametri[#Headers],0))*Podrobnosti[[#This Row],[DEJANSKO DELO]]</f>
        <v>19500</v>
      </c>
      <c r="Y6" s="28"/>
      <c r="Z6" s="28"/>
      <c r="AA6" s="28"/>
      <c r="AB6" s="28"/>
      <c r="AC6" s="28"/>
    </row>
    <row r="7" spans="1:29" x14ac:dyDescent="0.2">
      <c r="B7" t="s">
        <v>39</v>
      </c>
      <c r="C7" t="s">
        <v>16</v>
      </c>
      <c r="D7" s="9">
        <f ca="1">TODAY()+150</f>
        <v>43665</v>
      </c>
      <c r="E7" s="9">
        <f ca="1">TODAY()+150</f>
        <v>43665</v>
      </c>
      <c r="F7" s="9">
        <f ca="1">TODAY()+150</f>
        <v>43665</v>
      </c>
      <c r="G7" s="9">
        <f ca="1">TODAY()+170</f>
        <v>43685</v>
      </c>
      <c r="H7">
        <v>500</v>
      </c>
      <c r="I7">
        <v>500</v>
      </c>
      <c r="J7">
        <f ca="1">DAYS360(Podrobnosti[[#This Row],[PREDVIDEN ZAČETEK]],Podrobnosti[[#This Row],[PREDVIDEN ZAKLJUČEK]],FALSE)</f>
        <v>0</v>
      </c>
      <c r="K7">
        <f ca="1">DAYS360(Podrobnosti[[#This Row],[DEJANSKI ZAČETEK]],Podrobnosti[[#This Row],[DEJANSKI ZAKLJUČEK]],FALSE)</f>
        <v>19</v>
      </c>
      <c r="L7" s="25">
        <f>INDEX(Parametri[],MATCH(Podrobnosti[[#This Row],[VRSTA PROJEKTA]],Parametri[VRSTA PROJEKTA],0),MATCH(Podrobnosti[[#Headers],[SPLOŠNI PARTNER]],Parametri[#Headers],0))*INDEX('PARAMETRI PROJEKTA'!$B$12:$H$12,1,MATCH(Podrobnosti[[#Headers],[SPLOŠNI PARTNER]],Parametri[#Headers],0))*Podrobnosti[[#This Row],[PREDVIDENO DELO]]</f>
        <v>35000</v>
      </c>
      <c r="M7" s="25">
        <f>INDEX(Parametri[],MATCH(Podrobnosti[[#This Row],[VRSTA PROJEKTA]],Parametri[VRSTA PROJEKTA],0),MATCH(Podrobnosti[[#Headers],[ODVETNIK ZA PODJETJA]],Parametri[#Headers],0))*INDEX('PARAMETRI PROJEKTA'!$B$12:$H$12,1,MATCH(Podrobnosti[[#Headers],[ODVETNIK ZA PODJETJA]],Parametri[#Headers],0))*Podrobnosti[[#This Row],[PREDVIDENO DELO]]</f>
        <v>0</v>
      </c>
      <c r="N7" s="25">
        <f>INDEX(Parametri[],MATCH(Podrobnosti[[#This Row],[VRSTA PROJEKTA]],Parametri[VRSTA PROJEKTA],0),MATCH(Podrobnosti[[#Headers],[PRAVDAR OBRAMBE]],Parametri[#Headers],0))*INDEX('PARAMETRI PROJEKTA'!$B$12:$H$12,1,MATCH(Podrobnosti[[#Headers],[PRAVDAR OBRAMBE]],Parametri[#Headers],0))*Podrobnosti[[#This Row],[PREDVIDENO DELO]]</f>
        <v>75000</v>
      </c>
      <c r="O7" s="25">
        <f>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f>
        <v>0</v>
      </c>
      <c r="P7" s="25">
        <f>INDEX(Parametri[],MATCH(Podrobnosti[[#This Row],[VRSTA PROJEKTA]],Parametri[VRSTA PROJEKTA],0),MATCH(Podrobnosti[[#Headers],[ODVETNIK ZA BANKROT]],Parametri[#Headers],0))*INDEX('PARAMETRI PROJEKTA'!$B$12:$H$12,1,MATCH(Podrobnosti[[#Headers],[ODVETNIK ZA BANKROT]],Parametri[#Headers],0))*Podrobnosti[[#This Row],[PREDVIDENO DELO]]</f>
        <v>0</v>
      </c>
      <c r="Q7" s="25">
        <f>INDEX(Parametri[],MATCH(Podrobnosti[[#This Row],[VRSTA PROJEKTA]],Parametri[VRSTA PROJEKTA],0),MATCH(Podrobnosti[[#Headers],[SKRBNIŠKO OSEBJE]],Parametri[#Headers],0))*INDEX('PARAMETRI PROJEKTA'!$B$12:$H$12,1,MATCH(Podrobnosti[[#Headers],[SKRBNIŠKO OSEBJE]],Parametri[#Headers],0))*Podrobnosti[[#This Row],[PREDVIDENO DELO]]</f>
        <v>18750</v>
      </c>
      <c r="R7" s="25">
        <f>INDEX(Parametri[],MATCH(Podrobnosti[[#This Row],[VRSTA PROJEKTA]],Parametri[VRSTA PROJEKTA],0),MATCH(Podrobnosti[[#Headers],[SPLOŠNI PARTNER]],Parametri[#Headers],0))*INDEX('PARAMETRI PROJEKTA'!$B$12:$H$12,1,MATCH(Podrobnosti[[#Headers],[SPLOŠNI PARTNER]],Parametri[#Headers],0))*Podrobnosti[[#This Row],[DEJANSKO DELO]]</f>
        <v>35000</v>
      </c>
      <c r="S7" s="25">
        <f>INDEX(Parametri[],MATCH(Podrobnosti[[#This Row],[VRSTA PROJEKTA]],Parametri[VRSTA PROJEKTA],0),MATCH(Podrobnosti[[#Headers],[ODVETNIK ZA PODJETJA]],Parametri[#Headers],0))*INDEX('PARAMETRI PROJEKTA'!$B$12:$H$12,1,MATCH(Podrobnosti[[#Headers],[ODVETNIK ZA PODJETJA]],Parametri[#Headers],0))*Podrobnosti[[#This Row],[DEJANSKO DELO]]</f>
        <v>0</v>
      </c>
      <c r="T7" s="25">
        <f>INDEX(Parametri[],MATCH(Podrobnosti[[#This Row],[VRSTA PROJEKTA]],Parametri[VRSTA PROJEKTA],0),MATCH(Podrobnosti[[#Headers],[PRAVDAR OBRAMBE]],Parametri[#Headers],0))*INDEX('PARAMETRI PROJEKTA'!$B$12:$H$12,1,MATCH(Podrobnosti[[#Headers],[PRAVDAR OBRAMBE]],Parametri[#Headers],0))*Podrobnosti[[#This Row],[DEJANSKO DELO]]</f>
        <v>75000</v>
      </c>
      <c r="U7" s="25">
        <f>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f>
        <v>0</v>
      </c>
      <c r="V7" s="25">
        <f>INDEX(Parametri[],MATCH(Podrobnosti[[#This Row],[VRSTA PROJEKTA]],Parametri[VRSTA PROJEKTA],0),MATCH(Podrobnosti[[#Headers],[ODVETNIK ZA BANKROT]],Parametri[#Headers],0))*INDEX('PARAMETRI PROJEKTA'!$B$12:$H$12,1,MATCH(Podrobnosti[[#Headers],[ODVETNIK ZA BANKROT]],Parametri[#Headers],0))*Podrobnosti[[#This Row],[DEJANSKO DELO]]</f>
        <v>0</v>
      </c>
      <c r="W7" s="25">
        <f>INDEX(Parametri[],MATCH(Podrobnosti[[#This Row],[VRSTA PROJEKTA]],Parametri[VRSTA PROJEKTA],0),MATCH(Podrobnosti[[#Headers],[SKRBNIŠKO OSEBJE]],Parametri[#Headers],0))*INDEX('PARAMETRI PROJEKTA'!$B$12:$H$12,1,MATCH(Podrobnosti[[#Headers],[SKRBNIŠKO OSEBJE]],Parametri[#Headers],0))*Podrobnosti[[#This Row],[DEJANSKO DELO]]</f>
        <v>18750</v>
      </c>
      <c r="Y7" s="28"/>
      <c r="Z7" s="28"/>
      <c r="AA7" s="28"/>
      <c r="AB7" s="28"/>
      <c r="AC7" s="28"/>
    </row>
    <row r="8" spans="1:29" x14ac:dyDescent="0.2">
      <c r="B8" t="s">
        <v>40</v>
      </c>
      <c r="C8" t="s">
        <v>17</v>
      </c>
      <c r="D8" s="9">
        <f ca="1">TODAY()+200</f>
        <v>43715</v>
      </c>
      <c r="E8" s="9">
        <f ca="1">TODAY()+230</f>
        <v>43745</v>
      </c>
      <c r="F8" s="9">
        <f ca="1">TODAY()+230</f>
        <v>43745</v>
      </c>
      <c r="G8" s="9">
        <f ca="1">TODAY()+230</f>
        <v>43745</v>
      </c>
      <c r="H8">
        <v>150</v>
      </c>
      <c r="I8">
        <v>145</v>
      </c>
      <c r="J8">
        <f ca="1">DAYS360(Podrobnosti[[#This Row],[PREDVIDEN ZAČETEK]],Podrobnosti[[#This Row],[PREDVIDEN ZAKLJUČEK]],FALSE)</f>
        <v>30</v>
      </c>
      <c r="K8">
        <f ca="1">DAYS360(Podrobnosti[[#This Row],[DEJANSKI ZAČETEK]],Podrobnosti[[#This Row],[DEJANSKI ZAKLJUČEK]],FALSE)</f>
        <v>0</v>
      </c>
      <c r="L8" s="25">
        <f>INDEX(Parametri[],MATCH(Podrobnosti[[#This Row],[VRSTA PROJEKTA]],Parametri[VRSTA PROJEKTA],0),MATCH(Podrobnosti[[#Headers],[SPLOŠNI PARTNER]],Parametri[#Headers],0))*INDEX('PARAMETRI PROJEKTA'!$B$12:$H$12,1,MATCH(Podrobnosti[[#Headers],[SPLOŠNI PARTNER]],Parametri[#Headers],0))*Podrobnosti[[#This Row],[PREDVIDENO DELO]]</f>
        <v>5250</v>
      </c>
      <c r="M8" s="25">
        <f>INDEX(Parametri[],MATCH(Podrobnosti[[#This Row],[VRSTA PROJEKTA]],Parametri[VRSTA PROJEKTA],0),MATCH(Podrobnosti[[#Headers],[ODVETNIK ZA PODJETJA]],Parametri[#Headers],0))*INDEX('PARAMETRI PROJEKTA'!$B$12:$H$12,1,MATCH(Podrobnosti[[#Headers],[ODVETNIK ZA PODJETJA]],Parametri[#Headers],0))*Podrobnosti[[#This Row],[PREDVIDENO DELO]]</f>
        <v>0</v>
      </c>
      <c r="N8" s="25">
        <f>INDEX(Parametri[],MATCH(Podrobnosti[[#This Row],[VRSTA PROJEKTA]],Parametri[VRSTA PROJEKTA],0),MATCH(Podrobnosti[[#Headers],[PRAVDAR OBRAMBE]],Parametri[#Headers],0))*INDEX('PARAMETRI PROJEKTA'!$B$12:$H$12,1,MATCH(Podrobnosti[[#Headers],[PRAVDAR OBRAMBE]],Parametri[#Headers],0))*Podrobnosti[[#This Row],[PREDVIDENO DELO]]</f>
        <v>0</v>
      </c>
      <c r="O8" s="25">
        <f>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f>
        <v>24750</v>
      </c>
      <c r="P8" s="25">
        <f>INDEX(Parametri[],MATCH(Podrobnosti[[#This Row],[VRSTA PROJEKTA]],Parametri[VRSTA PROJEKTA],0),MATCH(Podrobnosti[[#Headers],[ODVETNIK ZA BANKROT]],Parametri[#Headers],0))*INDEX('PARAMETRI PROJEKTA'!$B$12:$H$12,1,MATCH(Podrobnosti[[#Headers],[ODVETNIK ZA BANKROT]],Parametri[#Headers],0))*Podrobnosti[[#This Row],[PREDVIDENO DELO]]</f>
        <v>0</v>
      </c>
      <c r="Q8" s="25">
        <f>INDEX(Parametri[],MATCH(Podrobnosti[[#This Row],[VRSTA PROJEKTA]],Parametri[VRSTA PROJEKTA],0),MATCH(Podrobnosti[[#Headers],[SKRBNIŠKO OSEBJE]],Parametri[#Headers],0))*INDEX('PARAMETRI PROJEKTA'!$B$12:$H$12,1,MATCH(Podrobnosti[[#Headers],[SKRBNIŠKO OSEBJE]],Parametri[#Headers],0))*Podrobnosti[[#This Row],[PREDVIDENO DELO]]</f>
        <v>5625</v>
      </c>
      <c r="R8" s="25">
        <f>INDEX(Parametri[],MATCH(Podrobnosti[[#This Row],[VRSTA PROJEKTA]],Parametri[VRSTA PROJEKTA],0),MATCH(Podrobnosti[[#Headers],[SPLOŠNI PARTNER]],Parametri[#Headers],0))*INDEX('PARAMETRI PROJEKTA'!$B$12:$H$12,1,MATCH(Podrobnosti[[#Headers],[SPLOŠNI PARTNER]],Parametri[#Headers],0))*Podrobnosti[[#This Row],[DEJANSKO DELO]]</f>
        <v>5075</v>
      </c>
      <c r="S8" s="25">
        <f>INDEX(Parametri[],MATCH(Podrobnosti[[#This Row],[VRSTA PROJEKTA]],Parametri[VRSTA PROJEKTA],0),MATCH(Podrobnosti[[#Headers],[ODVETNIK ZA PODJETJA]],Parametri[#Headers],0))*INDEX('PARAMETRI PROJEKTA'!$B$12:$H$12,1,MATCH(Podrobnosti[[#Headers],[ODVETNIK ZA PODJETJA]],Parametri[#Headers],0))*Podrobnosti[[#This Row],[DEJANSKO DELO]]</f>
        <v>0</v>
      </c>
      <c r="T8" s="25">
        <f>INDEX(Parametri[],MATCH(Podrobnosti[[#This Row],[VRSTA PROJEKTA]],Parametri[VRSTA PROJEKTA],0),MATCH(Podrobnosti[[#Headers],[PRAVDAR OBRAMBE]],Parametri[#Headers],0))*INDEX('PARAMETRI PROJEKTA'!$B$12:$H$12,1,MATCH(Podrobnosti[[#Headers],[PRAVDAR OBRAMBE]],Parametri[#Headers],0))*Podrobnosti[[#This Row],[DEJANSKO DELO]]</f>
        <v>0</v>
      </c>
      <c r="U8" s="25">
        <f>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f>
        <v>23925</v>
      </c>
      <c r="V8" s="25">
        <f>INDEX(Parametri[],MATCH(Podrobnosti[[#This Row],[VRSTA PROJEKTA]],Parametri[VRSTA PROJEKTA],0),MATCH(Podrobnosti[[#Headers],[ODVETNIK ZA BANKROT]],Parametri[#Headers],0))*INDEX('PARAMETRI PROJEKTA'!$B$12:$H$12,1,MATCH(Podrobnosti[[#Headers],[ODVETNIK ZA BANKROT]],Parametri[#Headers],0))*Podrobnosti[[#This Row],[DEJANSKO DELO]]</f>
        <v>0</v>
      </c>
      <c r="W8" s="25">
        <f>INDEX(Parametri[],MATCH(Podrobnosti[[#This Row],[VRSTA PROJEKTA]],Parametri[VRSTA PROJEKTA],0),MATCH(Podrobnosti[[#Headers],[SKRBNIŠKO OSEBJE]],Parametri[#Headers],0))*INDEX('PARAMETRI PROJEKTA'!$B$12:$H$12,1,MATCH(Podrobnosti[[#Headers],[SKRBNIŠKO OSEBJE]],Parametri[#Headers],0))*Podrobnosti[[#This Row],[DEJANSKO DELO]]</f>
        <v>5437.5</v>
      </c>
      <c r="Y8" s="28"/>
      <c r="Z8" s="28"/>
      <c r="AA8" s="28"/>
      <c r="AB8" s="28"/>
      <c r="AC8" s="28"/>
    </row>
    <row r="9" spans="1:29" x14ac:dyDescent="0.2">
      <c r="B9" t="s">
        <v>41</v>
      </c>
      <c r="C9" t="s">
        <v>18</v>
      </c>
      <c r="D9" s="9">
        <f ca="1">TODAY()+220</f>
        <v>43735</v>
      </c>
      <c r="E9" s="9">
        <f ca="1">TODAY()+250</f>
        <v>43765</v>
      </c>
      <c r="F9" s="9">
        <f ca="1">TODAY()+230</f>
        <v>43745</v>
      </c>
      <c r="G9" s="9">
        <f ca="1">TODAY()+259</f>
        <v>43774</v>
      </c>
      <c r="H9">
        <v>250</v>
      </c>
      <c r="I9">
        <v>255</v>
      </c>
      <c r="J9">
        <f ca="1">DAYS360(Podrobnosti[[#This Row],[PREDVIDEN ZAČETEK]],Podrobnosti[[#This Row],[PREDVIDEN ZAKLJUČEK]],FALSE)</f>
        <v>30</v>
      </c>
      <c r="K9">
        <f ca="1">DAYS360(Podrobnosti[[#This Row],[DEJANSKI ZAČETEK]],Podrobnosti[[#This Row],[DEJANSKI ZAKLJUČEK]],FALSE)</f>
        <v>28</v>
      </c>
      <c r="L9" s="25">
        <f>INDEX(Parametri[],MATCH(Podrobnosti[[#This Row],[VRSTA PROJEKTA]],Parametri[VRSTA PROJEKTA],0),MATCH(Podrobnosti[[#Headers],[SPLOŠNI PARTNER]],Parametri[#Headers],0))*INDEX('PARAMETRI PROJEKTA'!$B$12:$H$12,1,MATCH(Podrobnosti[[#Headers],[SPLOŠNI PARTNER]],Parametri[#Headers],0))*Podrobnosti[[#This Row],[PREDVIDENO DELO]]</f>
        <v>17500</v>
      </c>
      <c r="M9" s="25">
        <f>INDEX(Parametri[],MATCH(Podrobnosti[[#This Row],[VRSTA PROJEKTA]],Parametri[VRSTA PROJEKTA],0),MATCH(Podrobnosti[[#Headers],[ODVETNIK ZA PODJETJA]],Parametri[#Headers],0))*INDEX('PARAMETRI PROJEKTA'!$B$12:$H$12,1,MATCH(Podrobnosti[[#Headers],[ODVETNIK ZA PODJETJA]],Parametri[#Headers],0))*Podrobnosti[[#This Row],[PREDVIDENO DELO]]</f>
        <v>6250</v>
      </c>
      <c r="N9" s="25">
        <f>INDEX(Parametri[],MATCH(Podrobnosti[[#This Row],[VRSTA PROJEKTA]],Parametri[VRSTA PROJEKTA],0),MATCH(Podrobnosti[[#Headers],[PRAVDAR OBRAMBE]],Parametri[#Headers],0))*INDEX('PARAMETRI PROJEKTA'!$B$12:$H$12,1,MATCH(Podrobnosti[[#Headers],[PRAVDAR OBRAMBE]],Parametri[#Headers],0))*Podrobnosti[[#This Row],[PREDVIDENO DELO]]</f>
        <v>30000</v>
      </c>
      <c r="O9" s="25">
        <f>INDEX(Parametri[],MATCH(Podrobnosti[[#This Row],[VRSTA PROJEKTA]],Parametri[VRSTA PROJEKTA],0),MATCH(Podrobnosti[[#Headers],[ODVETNIK ZA INTELEKTUALNO LASTNINO]],Parametri[#Headers],0))*INDEX('PARAMETRI PROJEKTA'!$B$12:$H$12,1,MATCH(Podrobnosti[[#Headers],[ODVETNIK ZA INTELEKTUALNO LASTNINO]],Parametri[#Headers],0))*Podrobnosti[[#This Row],[PREDVIDENO DELO]]</f>
        <v>0</v>
      </c>
      <c r="P9" s="25">
        <f>INDEX(Parametri[],MATCH(Podrobnosti[[#This Row],[VRSTA PROJEKTA]],Parametri[VRSTA PROJEKTA],0),MATCH(Podrobnosti[[#Headers],[ODVETNIK ZA BANKROT]],Parametri[#Headers],0))*INDEX('PARAMETRI PROJEKTA'!$B$12:$H$12,1,MATCH(Podrobnosti[[#Headers],[ODVETNIK ZA BANKROT]],Parametri[#Headers],0))*Podrobnosti[[#This Row],[PREDVIDENO DELO]]</f>
        <v>0</v>
      </c>
      <c r="Q9" s="25">
        <f>INDEX(Parametri[],MATCH(Podrobnosti[[#This Row],[VRSTA PROJEKTA]],Parametri[VRSTA PROJEKTA],0),MATCH(Podrobnosti[[#Headers],[SKRBNIŠKO OSEBJE]],Parametri[#Headers],0))*INDEX('PARAMETRI PROJEKTA'!$B$12:$H$12,1,MATCH(Podrobnosti[[#Headers],[SKRBNIŠKO OSEBJE]],Parametri[#Headers],0))*Podrobnosti[[#This Row],[PREDVIDENO DELO]]</f>
        <v>9375</v>
      </c>
      <c r="R9" s="25">
        <f>INDEX(Parametri[],MATCH(Podrobnosti[[#This Row],[VRSTA PROJEKTA]],Parametri[VRSTA PROJEKTA],0),MATCH(Podrobnosti[[#Headers],[SPLOŠNI PARTNER]],Parametri[#Headers],0))*INDEX('PARAMETRI PROJEKTA'!$B$12:$H$12,1,MATCH(Podrobnosti[[#Headers],[SPLOŠNI PARTNER]],Parametri[#Headers],0))*Podrobnosti[[#This Row],[DEJANSKO DELO]]</f>
        <v>17850</v>
      </c>
      <c r="S9" s="25">
        <f>INDEX(Parametri[],MATCH(Podrobnosti[[#This Row],[VRSTA PROJEKTA]],Parametri[VRSTA PROJEKTA],0),MATCH(Podrobnosti[[#Headers],[ODVETNIK ZA PODJETJA]],Parametri[#Headers],0))*INDEX('PARAMETRI PROJEKTA'!$B$12:$H$12,1,MATCH(Podrobnosti[[#Headers],[ODVETNIK ZA PODJETJA]],Parametri[#Headers],0))*Podrobnosti[[#This Row],[DEJANSKO DELO]]</f>
        <v>6375</v>
      </c>
      <c r="T9" s="25">
        <f>INDEX(Parametri[],MATCH(Podrobnosti[[#This Row],[VRSTA PROJEKTA]],Parametri[VRSTA PROJEKTA],0),MATCH(Podrobnosti[[#Headers],[PRAVDAR OBRAMBE]],Parametri[#Headers],0))*INDEX('PARAMETRI PROJEKTA'!$B$12:$H$12,1,MATCH(Podrobnosti[[#Headers],[PRAVDAR OBRAMBE]],Parametri[#Headers],0))*Podrobnosti[[#This Row],[DEJANSKO DELO]]</f>
        <v>30600</v>
      </c>
      <c r="U9" s="25">
        <f>INDEX(Parametri[],MATCH(Podrobnosti[[#This Row],[VRSTA PROJEKTA]],Parametri[VRSTA PROJEKTA],0),MATCH(Podrobnosti[[#Headers],[ODVETNIK ZA INTELEKTUALNO LASTNINO]],Parametri[#Headers],0))*INDEX('PARAMETRI PROJEKTA'!$B$12:$H$12,1,MATCH(Podrobnosti[[#Headers],[ODVETNIK ZA INTELEKTUALNO LASTNINO]],Parametri[#Headers],0))*Podrobnosti[[#This Row],[DEJANSKO DELO]]</f>
        <v>0</v>
      </c>
      <c r="V9" s="25">
        <f>INDEX(Parametri[],MATCH(Podrobnosti[[#This Row],[VRSTA PROJEKTA]],Parametri[VRSTA PROJEKTA],0),MATCH(Podrobnosti[[#Headers],[ODVETNIK ZA BANKROT]],Parametri[#Headers],0))*INDEX('PARAMETRI PROJEKTA'!$B$12:$H$12,1,MATCH(Podrobnosti[[#Headers],[ODVETNIK ZA BANKROT]],Parametri[#Headers],0))*Podrobnosti[[#This Row],[DEJANSKO DELO]]</f>
        <v>0</v>
      </c>
      <c r="W9" s="25">
        <f>INDEX(Parametri[],MATCH(Podrobnosti[[#This Row],[VRSTA PROJEKTA]],Parametri[VRSTA PROJEKTA],0),MATCH(Podrobnosti[[#Headers],[SKRBNIŠKO OSEBJE]],Parametri[#Headers],0))*INDEX('PARAMETRI PROJEKTA'!$B$12:$H$12,1,MATCH(Podrobnosti[[#Headers],[SKRBNIŠKO OSEBJE]],Parametri[#Headers],0))*Podrobnosti[[#This Row],[DEJANSKO DELO]]</f>
        <v>9562.5</v>
      </c>
      <c r="Y9" s="28"/>
      <c r="Z9" s="28"/>
      <c r="AA9" s="28"/>
      <c r="AB9" s="28"/>
      <c r="AC9" s="28"/>
    </row>
    <row r="10" spans="1:29" x14ac:dyDescent="0.2">
      <c r="B10" s="1" t="s">
        <v>71</v>
      </c>
      <c r="H10" s="1">
        <f>SUBTOTAL(109,Podrobnosti[PREDVIDENO DELO])</f>
        <v>1500</v>
      </c>
      <c r="I10" s="1">
        <f>SUBTOTAL(109,Podrobnosti[DEJANSKO DELO])</f>
        <v>1510</v>
      </c>
      <c r="J10" s="1">
        <f ca="1">SUBTOTAL(109,Podrobnosti[PREDVIDENO TRAJANJE])</f>
        <v>190</v>
      </c>
      <c r="K10" s="1">
        <f ca="1">SUBTOTAL(109,Podrobnosti[DEJANSKO TRAJANJE])</f>
        <v>170</v>
      </c>
    </row>
  </sheetData>
  <mergeCells count="1">
    <mergeCell ref="Y2:AC9"/>
  </mergeCells>
  <dataValidations count="1">
    <dataValidation type="list" allowBlank="1" showInputMessage="1" showErrorMessage="1" sqref="C5:C9" xr:uid="{00000000-0002-0000-0100-000000000000}">
      <formula1>VrstaProjekta</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5.42578125" style="1" bestFit="1" customWidth="1"/>
    <col min="3" max="4" width="11.42578125" style="1" bestFit="1" customWidth="1"/>
    <col min="5" max="5" width="12.5703125" style="1" bestFit="1" customWidth="1"/>
    <col min="6" max="6" width="15.140625" style="1" bestFit="1" customWidth="1"/>
    <col min="7" max="7" width="9.28515625" style="1" bestFit="1" customWidth="1"/>
    <col min="8" max="10" width="11.42578125" style="1" bestFit="1" customWidth="1"/>
    <col min="11" max="11" width="12.5703125" style="1" bestFit="1" customWidth="1"/>
    <col min="12" max="12" width="11.42578125" style="1" bestFit="1" customWidth="1"/>
    <col min="13" max="13" width="15.140625" style="1" bestFit="1" customWidth="1"/>
    <col min="14" max="14" width="11.42578125" style="1" bestFit="1" customWidth="1"/>
    <col min="15" max="15" width="2.7109375" style="1" customWidth="1"/>
    <col min="16" max="16384" width="9.140625" style="1"/>
  </cols>
  <sheetData>
    <row r="1" spans="1:20" ht="35.450000000000003" customHeight="1" x14ac:dyDescent="0.35">
      <c r="A1" s="12" t="s">
        <v>78</v>
      </c>
      <c r="B1" s="2" t="str">
        <f>'PARAMETRI PROJEKTA'!B1</f>
        <v>Ime podjetja</v>
      </c>
      <c r="C1" s="2"/>
      <c r="D1" s="2"/>
      <c r="E1" s="2"/>
      <c r="F1" s="2"/>
      <c r="G1" s="2"/>
      <c r="H1" s="2"/>
      <c r="I1" s="2"/>
      <c r="J1" s="2"/>
      <c r="K1" s="2"/>
      <c r="L1" s="2"/>
      <c r="M1" s="2"/>
      <c r="N1" s="2"/>
    </row>
    <row r="2" spans="1:20" ht="19.5" x14ac:dyDescent="0.25">
      <c r="A2" s="12" t="s">
        <v>5</v>
      </c>
      <c r="B2" s="3" t="str">
        <f>'PARAMETRI PROJEKTA'!B2</f>
        <v>Načrtovanje projekta za pravna podjetja</v>
      </c>
      <c r="C2" s="3"/>
      <c r="D2" s="3"/>
      <c r="E2" s="3"/>
      <c r="F2" s="3"/>
      <c r="G2" s="3"/>
      <c r="H2" s="3"/>
      <c r="I2" s="3"/>
      <c r="J2" s="3"/>
      <c r="K2" s="3"/>
    </row>
    <row r="3" spans="1:20" ht="15" x14ac:dyDescent="0.2">
      <c r="A3" s="12" t="s">
        <v>6</v>
      </c>
      <c r="B3" s="4" t="str">
        <f>'PARAMETRI PROJEKTA'!B3</f>
        <v>Ime podjetja – zaupno</v>
      </c>
      <c r="C3" s="4"/>
      <c r="D3" s="4"/>
      <c r="E3" s="4"/>
      <c r="F3" s="4"/>
      <c r="G3" s="4"/>
      <c r="H3" s="4"/>
      <c r="I3" s="4"/>
      <c r="J3" s="4"/>
      <c r="K3" s="4"/>
    </row>
    <row r="4" spans="1:20" x14ac:dyDescent="0.2">
      <c r="A4" s="12" t="s">
        <v>77</v>
      </c>
      <c r="C4" s="29" t="s">
        <v>59</v>
      </c>
      <c r="D4" s="30"/>
      <c r="E4" s="30"/>
      <c r="F4" s="30"/>
      <c r="G4" s="30"/>
      <c r="H4" s="31"/>
      <c r="I4" s="29" t="s">
        <v>66</v>
      </c>
      <c r="J4" s="30"/>
      <c r="K4" s="30"/>
      <c r="L4" s="30"/>
      <c r="M4" s="30"/>
      <c r="N4" s="31"/>
      <c r="P4" s="32" t="s">
        <v>70</v>
      </c>
      <c r="Q4" s="33"/>
      <c r="R4" s="33"/>
      <c r="S4" s="33"/>
      <c r="T4" s="33"/>
    </row>
    <row r="5" spans="1:20" s="11" customFormat="1" ht="25.5" x14ac:dyDescent="0.2">
      <c r="A5" s="21" t="s">
        <v>57</v>
      </c>
      <c r="B5" s="22" t="s">
        <v>36</v>
      </c>
      <c r="C5" s="10" t="s">
        <v>67</v>
      </c>
      <c r="D5" s="10" t="s">
        <v>27</v>
      </c>
      <c r="E5" s="10" t="s">
        <v>68</v>
      </c>
      <c r="F5" s="10" t="s">
        <v>30</v>
      </c>
      <c r="G5" s="10" t="s">
        <v>32</v>
      </c>
      <c r="H5" s="10" t="s">
        <v>69</v>
      </c>
      <c r="I5" s="10" t="s">
        <v>60</v>
      </c>
      <c r="J5" s="10" t="s">
        <v>61</v>
      </c>
      <c r="K5" s="10" t="s">
        <v>62</v>
      </c>
      <c r="L5" s="10" t="s">
        <v>64</v>
      </c>
      <c r="M5" s="10" t="s">
        <v>63</v>
      </c>
      <c r="N5" s="10" t="s">
        <v>65</v>
      </c>
      <c r="P5" s="33"/>
      <c r="Q5" s="33"/>
      <c r="R5" s="33"/>
      <c r="S5" s="33"/>
      <c r="T5" s="33"/>
    </row>
    <row r="6" spans="1:20" x14ac:dyDescent="0.2">
      <c r="B6" t="s">
        <v>37</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38</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39</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40</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41</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58</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Začetek</vt:lpstr>
      <vt:lpstr>PARAMETRI PROJEKTA</vt:lpstr>
      <vt:lpstr>PODROBNOSTI PROJEKTA</vt:lpstr>
      <vt:lpstr>SKUPNE VRENDOSTI PROJEKTA</vt:lpstr>
      <vt:lpstr>'PODROBNOSTI PROJEKTA'!Tiskanje_naslovov</vt:lpstr>
      <vt:lpstr>'SKUPNE VRENDOSTI PROJEKTA'!Tiskanje_naslovov</vt:lpstr>
      <vt:lpstr>VrstaProjekta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2019-02-19T06:49:33Z</dcterms:modified>
</cp:coreProperties>
</file>

<file path=docProps/custom.xml><?xml version="1.0" encoding="utf-8"?>
<Properties xmlns="http://schemas.openxmlformats.org/officeDocument/2006/custom-properties" xmlns:vt="http://schemas.openxmlformats.org/officeDocument/2006/docPropsVTypes"/>
</file>