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2.xml" ContentType="application/vnd.openxmlformats-officedocument.spreadsheetml.table+xml"/>
  <Override PartName="/xl/pivotTables/pivotTable1.xml" ContentType="application/vnd.openxmlformats-officedocument.spreadsheetml.pivot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06"/>
  <workbookPr codeName="ThisWorkbook" refreshAllConnections="1"/>
  <mc:AlternateContent xmlns:mc="http://schemas.openxmlformats.org/markup-compatibility/2006">
    <mc:Choice Requires="x15">
      <x15ac:absPath xmlns:x15ac="http://schemas.microsoft.com/office/spreadsheetml/2010/11/ac" url="C:\Users\admin\Desktop\"/>
    </mc:Choice>
  </mc:AlternateContent>
  <bookViews>
    <workbookView xWindow="-120" yWindow="-120" windowWidth="28920" windowHeight="16110" xr2:uid="{00000000-000D-0000-FFFF-FFFF00000000}"/>
  </bookViews>
  <sheets>
    <sheet name="開始" sheetId="4" r:id="rId1"/>
    <sheet name="プロジェクト パラメーター" sheetId="1" r:id="rId2"/>
    <sheet name="プロジェクト詳細" sheetId="2" r:id="rId3"/>
    <sheet name="プロジェクト合計" sheetId="3" r:id="rId4"/>
  </sheets>
  <definedNames>
    <definedName name="_xlnm.Print_Titles" localSheetId="3">プロジェクト合計!$5:$5</definedName>
    <definedName name="_xlnm.Print_Titles" localSheetId="2">プロジェクト詳細!$4:$4</definedName>
    <definedName name="プロジェクトの種類">パラメーター[プロジェクトの種類]</definedName>
  </definedNames>
  <calcPr calcId="191029"/>
  <pivotCaches>
    <pivotCache cacheId="3" r:id="rId5"/>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 l="1"/>
  <c r="H10" i="2" l="1"/>
  <c r="I10" i="2"/>
  <c r="B3" i="2" l="1"/>
  <c r="E7" i="2" l="1"/>
  <c r="F8" i="2"/>
  <c r="B2" i="2"/>
  <c r="G9" i="2" l="1"/>
  <c r="F9" i="2"/>
  <c r="G8" i="2"/>
  <c r="G7" i="2"/>
  <c r="F7" i="2"/>
  <c r="G6" i="2"/>
  <c r="E6" i="2"/>
  <c r="F6" i="2"/>
  <c r="G5" i="2"/>
  <c r="E5" i="2"/>
  <c r="F5" i="2"/>
  <c r="E9" i="2"/>
  <c r="D9" i="2"/>
  <c r="E8" i="2"/>
  <c r="D8" i="2"/>
  <c r="D7" i="2"/>
  <c r="D6" i="2"/>
  <c r="D5" i="2"/>
  <c r="B3" i="3" l="1"/>
  <c r="B2" i="3"/>
  <c r="B1" i="3" l="1"/>
  <c r="K8" i="2"/>
  <c r="W5" i="2"/>
  <c r="W6" i="2"/>
  <c r="W7" i="2"/>
  <c r="W8" i="2"/>
  <c r="W9" i="2"/>
  <c r="V5" i="2"/>
  <c r="V6" i="2"/>
  <c r="V7" i="2"/>
  <c r="V8" i="2"/>
  <c r="V9" i="2"/>
  <c r="U5" i="2"/>
  <c r="U6" i="2"/>
  <c r="U7" i="2"/>
  <c r="U8" i="2"/>
  <c r="U9" i="2"/>
  <c r="T5" i="2"/>
  <c r="T6" i="2"/>
  <c r="T7" i="2"/>
  <c r="T8" i="2"/>
  <c r="T9" i="2"/>
  <c r="S5" i="2"/>
  <c r="S6" i="2"/>
  <c r="S7" i="2"/>
  <c r="S8" i="2"/>
  <c r="S9" i="2"/>
  <c r="R5" i="2"/>
  <c r="R6" i="2"/>
  <c r="R7" i="2"/>
  <c r="R8" i="2"/>
  <c r="R9" i="2"/>
  <c r="Q5" i="2"/>
  <c r="Q6" i="2"/>
  <c r="Q7" i="2"/>
  <c r="Q8" i="2"/>
  <c r="Q9" i="2"/>
  <c r="P5" i="2"/>
  <c r="P6" i="2"/>
  <c r="P7" i="2"/>
  <c r="P8" i="2"/>
  <c r="P9" i="2"/>
  <c r="O5" i="2"/>
  <c r="O6" i="2"/>
  <c r="O7" i="2"/>
  <c r="O8" i="2"/>
  <c r="O9" i="2"/>
  <c r="N5" i="2"/>
  <c r="N6" i="2"/>
  <c r="N7" i="2"/>
  <c r="N8" i="2"/>
  <c r="N9" i="2"/>
  <c r="M5" i="2"/>
  <c r="M6" i="2"/>
  <c r="M7" i="2"/>
  <c r="M8" i="2"/>
  <c r="M9" i="2"/>
  <c r="L5" i="2"/>
  <c r="L6" i="2"/>
  <c r="L7" i="2"/>
  <c r="L8" i="2"/>
  <c r="L9" i="2"/>
  <c r="B1" i="2"/>
  <c r="K5" i="2"/>
  <c r="K6" i="2"/>
  <c r="K7" i="2"/>
  <c r="K9" i="2"/>
  <c r="J5" i="2"/>
  <c r="J6" i="2"/>
  <c r="J7" i="2"/>
  <c r="J8" i="2"/>
  <c r="J9" i="2"/>
  <c r="I6" i="1"/>
  <c r="I7" i="1"/>
  <c r="I8" i="1"/>
  <c r="I9" i="1"/>
  <c r="I10" i="1"/>
  <c r="I11" i="1"/>
  <c r="K10" i="2" l="1"/>
  <c r="J10" i="2"/>
  <c r="H17" i="1"/>
  <c r="H19" i="1" s="1"/>
  <c r="F17" i="1"/>
  <c r="F19" i="1" s="1"/>
  <c r="G17" i="1"/>
  <c r="G19" i="1" s="1"/>
  <c r="D17" i="1"/>
  <c r="D19" i="1" s="1"/>
  <c r="E17" i="1"/>
  <c r="E19" i="1" s="1"/>
  <c r="F16" i="1"/>
  <c r="F18" i="1" s="1"/>
  <c r="E16" i="1"/>
  <c r="E18" i="1" s="1"/>
  <c r="C17" i="1"/>
  <c r="C19" i="1" s="1"/>
  <c r="D16" i="1"/>
  <c r="D18" i="1" s="1"/>
  <c r="H16" i="1"/>
  <c r="H18" i="1" s="1"/>
  <c r="C16" i="1"/>
  <c r="C18" i="1" s="1"/>
  <c r="G16" i="1"/>
  <c r="G18" i="1" s="1"/>
</calcChain>
</file>

<file path=xl/sharedStrings.xml><?xml version="1.0" encoding="utf-8"?>
<sst xmlns="http://schemas.openxmlformats.org/spreadsheetml/2006/main" count="107" uniqueCount="81">
  <si>
    <t>このテンプレートについて</t>
  </si>
  <si>
    <t>プロジェクト パラメーター ワークシートに会社名を入力すると、他のワークシートでも自動的に更新されます。</t>
  </si>
  <si>
    <t>縦棒グラフを更新するには、プロジェクト パラメーター ワークシートとプロジェクト詳細ワークシートに情報を入力します。プロジェクト合計ワークシート内のピボットテーブルは自動更新されます。</t>
  </si>
  <si>
    <t xml:space="preserve">注:   </t>
  </si>
  <si>
    <t>各ワークシートの列 A に詳細な手順が記載されています。このテキストは意図的に表示されません。テキストを削除するには、列 A を選択し、[削除] を選択します。テキストを再表示するには、列 A を選択し、フォントの色を変更します。</t>
  </si>
  <si>
    <t>このワークシートでは、プロジェクト パラメーターを作成します。右のセルに会社名を入力します。役立つ手順がこの列のセルに表示されます。</t>
  </si>
  <si>
    <t>このワークシートのタイトルは右のセルに表示されます。</t>
  </si>
  <si>
    <t>社外秘に関するメッセージが、右のセルに表示されます。</t>
  </si>
  <si>
    <t>ヒントは、右のセルに表示されます。</t>
  </si>
  <si>
    <t>右のセルから始まるパラメーター テーブルに詳細を入力します。次の指示はセル A12 に表示されます。</t>
  </si>
  <si>
    <t>右のセル (C12 から H12) に、混合レートを入力します。次の指示はセル A14 に表示されます。</t>
  </si>
  <si>
    <t>費用の計画と実績を示す縦棒グラフは右のセルに表示され、時間の計画と実績を示す縦棒グラフはセル F14 に表示されます。</t>
  </si>
  <si>
    <t>会社名</t>
  </si>
  <si>
    <t>法律事務所のプロジェクト計画</t>
  </si>
  <si>
    <t>網掛けされているセルは自動的に計算されます。これらのセルに入力する必要はありません。</t>
  </si>
  <si>
    <t>プロジェクトの種類</t>
  </si>
  <si>
    <t>事業の法人化</t>
  </si>
  <si>
    <t>事業の買収</t>
  </si>
  <si>
    <t>製造物責任防御</t>
  </si>
  <si>
    <t>特許申請</t>
  </si>
  <si>
    <t>従業員の訴訟</t>
  </si>
  <si>
    <t>破産</t>
  </si>
  <si>
    <t>混合レート</t>
  </si>
  <si>
    <t>計画的費用</t>
  </si>
  <si>
    <t>実績費用</t>
  </si>
  <si>
    <t>計画時間</t>
  </si>
  <si>
    <t>実績時間</t>
  </si>
  <si>
    <t>ジェネラル パートナー</t>
  </si>
  <si>
    <t>会社弁護士</t>
  </si>
  <si>
    <t>業務</t>
  </si>
  <si>
    <t>訴訟弁護士</t>
  </si>
  <si>
    <t>知的財産弁護士</t>
  </si>
  <si>
    <t>知的財産</t>
  </si>
  <si>
    <t>破産弁護士</t>
  </si>
  <si>
    <t>管理スタッフ</t>
  </si>
  <si>
    <t>このワークシートでは、プロジェクト詳細を作成します。会社名は右のセルで自動的に更新されます。役立つ手順がこの列のセルに表示されます。下向き矢印で開始します。</t>
  </si>
  <si>
    <t>このワークシートのタイトルは右のセルに表示され、あり、情報のヒントはセル Y2 に表示されます。</t>
  </si>
  <si>
    <t>右側のセルから始めて、詳細テーブルに情報を入力します。右の詳細テーブルのプロジェクトの種類は、プロジェクト パラメーター ワークシート内のパラメーター テーブルに合わせて自動更新されます。</t>
  </si>
  <si>
    <t>プロジェクト名</t>
  </si>
  <si>
    <t>プロジェクト 1</t>
  </si>
  <si>
    <t>プロジェクト 2</t>
  </si>
  <si>
    <t>プロジェクト 3</t>
  </si>
  <si>
    <t>プロジェクト 4</t>
  </si>
  <si>
    <t>プロジェクト 5</t>
  </si>
  <si>
    <t>開始計画</t>
  </si>
  <si>
    <t>終了計画</t>
  </si>
  <si>
    <t>開始実績</t>
  </si>
  <si>
    <t>終了実績</t>
  </si>
  <si>
    <t>作業時間計画</t>
  </si>
  <si>
    <t>作業時間実績</t>
  </si>
  <si>
    <t>継続期間計画</t>
  </si>
  <si>
    <t>継続期間実績</t>
  </si>
  <si>
    <t>ジェネラル パートナー2</t>
  </si>
  <si>
    <t>会社弁護士 2</t>
  </si>
  <si>
    <t>訴訟弁護士 2</t>
  </si>
  <si>
    <t>知的財産弁護士 2</t>
  </si>
  <si>
    <t>破産弁護士 2</t>
  </si>
  <si>
    <t>管理スタッフ 2</t>
  </si>
  <si>
    <t>このワークシートでは、プロジェクト合計を取得します。会社名は、右のセルで自動的に更新されます。役立つ手順がこの列のセルに表示されます。下向き矢印で開始します。</t>
  </si>
  <si>
    <t>計画ラベルはセル C4に、実績ラベルはセル I4 に、情報のヒントはセル P4 にそれぞれ表示されます。</t>
  </si>
  <si>
    <t>右のセルから始まるピボットテーブルは自動的に更新されます。</t>
  </si>
  <si>
    <t>計画</t>
  </si>
  <si>
    <t>実績</t>
  </si>
  <si>
    <t>情報:
このピボットテーブルは自動的に更新されません。更新するには、ピボットテーブル (ピボットテーブル内の任意のセル) を選択し、[ピボットテーブル ツール] の [分析] リボン タブで [更新] を選択します。または、ピボットテーブルを選択して Shift キーを押しながら F10 キーを押して、[更新] を選択します。</t>
  </si>
  <si>
    <t>集計</t>
  </si>
  <si>
    <t>集計</t>
    <phoneticPr fontId="21"/>
  </si>
  <si>
    <t xml:space="preserve">ジェネラル パートナー </t>
  </si>
  <si>
    <t xml:space="preserve">業務 </t>
  </si>
  <si>
    <t xml:space="preserve">訴訟弁護士 </t>
  </si>
  <si>
    <t xml:space="preserve">知的財産 </t>
  </si>
  <si>
    <t xml:space="preserve">破産 </t>
  </si>
  <si>
    <t xml:space="preserve">管理スタッフ </t>
  </si>
  <si>
    <t xml:space="preserve">ジェネラル パートナー  </t>
  </si>
  <si>
    <t xml:space="preserve">業務  </t>
  </si>
  <si>
    <t xml:space="preserve">訴訟弁護士  </t>
  </si>
  <si>
    <t xml:space="preserve">破産  </t>
  </si>
  <si>
    <t xml:space="preserve">知的財産  </t>
  </si>
  <si>
    <t xml:space="preserve">管理スタッフ  </t>
  </si>
  <si>
    <t>このブックを使用すると、法律事務所のプロジェクト計画時にプロジェクト パラメーター、プロジェクト詳細、およびプロジェクト合計を追跡できます。</t>
    <phoneticPr fontId="21"/>
  </si>
  <si>
    <t>ワークシートの表の詳細については、表内で Shift キーを押し、F10 キーを押して、[テーブル] オプションを選択し、[代替テキスト] を選択します。プロジェクト合計ワークシートのピボットテーブルの場合は、テーブル内で Shift キーを押しながら F10 キーを押して、[ピボットテーブル オプション]、[代替テキスト] タブの順に選択します。</t>
    <phoneticPr fontId="21"/>
  </si>
  <si>
    <t>情報:
行を追加するには、(合計行ではなく) 表の本文の一番右下のセルを選択して Tab キーを押すか、行を挿入したい場所で Shift キーを押してから F10 キーを押して、[挿入]、[テーブルの行 (上)] または [テーブルの行 (下)] の順に選択します。
プロジェクト合計ピボットテーブルはすべてのセルを使用するため、未使用の行がすべて削除されていることを確認します (削除されていないと結果がエラーになります)。</t>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</si>
</sst>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7" formatCode="&quot;¥&quot;#,##0.00;&quot;¥&quot;\-#,##0.00"/>
    <numFmt numFmtId="42" formatCode="_ &quot;¥&quot;* #,##0_ ;_ &quot;¥&quot;* \-#,##0_ ;_ &quot;¥&quot;* &quot;-&quot;_ ;_ @_ "/>
    <numFmt numFmtId="44" formatCode="_ &quot;¥&quot;* #,##0.00_ ;_ &quot;¥&quot;* \-#,##0.00_ ;_ &quot;¥&quot;* &quot;-&quot;??_ ;_ @_ "/>
    <numFmt numFmtId="176" formatCode="_(* #,##0_);_(* \(#,##0\);_(* &quot;-&quot;_);_(@_)"/>
    <numFmt numFmtId="177" formatCode="_(* #,##0.00_);_(* \(#,##0.00\);_(* &quot;-&quot;??_);_(@_)"/>
  </numFmts>
  <fonts count="34" x14ac:knownFonts="1">
    <font>
      <sz val="10"/>
      <color theme="1" tint="0.24994659260841701"/>
      <name val="Meiryo UI"/>
      <family val="2"/>
    </font>
    <font>
      <sz val="11"/>
      <color theme="1"/>
      <name val="Meiryo UI"/>
      <family val="2"/>
    </font>
    <font>
      <sz val="11"/>
      <color theme="0"/>
      <name val="Meiryo UI"/>
      <family val="2"/>
    </font>
    <font>
      <sz val="11"/>
      <color rgb="FF9C0006"/>
      <name val="Meiryo UI"/>
      <family val="2"/>
    </font>
    <font>
      <b/>
      <sz val="11"/>
      <color rgb="FFFA7D00"/>
      <name val="Meiryo UI"/>
      <family val="2"/>
    </font>
    <font>
      <b/>
      <sz val="11"/>
      <color theme="0"/>
      <name val="Meiryo UI"/>
      <family val="2"/>
    </font>
    <font>
      <sz val="10"/>
      <color theme="1" tint="0.24994659260841701"/>
      <name val="Meiryo UI"/>
      <family val="2"/>
    </font>
    <font>
      <i/>
      <sz val="11"/>
      <color rgb="FF7F7F7F"/>
      <name val="Meiryo UI"/>
      <family val="2"/>
    </font>
    <font>
      <sz val="11"/>
      <color rgb="FF006100"/>
      <name val="Meiryo UI"/>
      <family val="2"/>
    </font>
    <font>
      <sz val="20"/>
      <color theme="1" tint="0.24994659260841701"/>
      <name val="Meiryo UI"/>
      <family val="2"/>
    </font>
    <font>
      <sz val="16"/>
      <color theme="1" tint="0.34998626667073579"/>
      <name val="Meiryo UI"/>
      <family val="2"/>
    </font>
    <font>
      <sz val="12"/>
      <color theme="1" tint="0.24994659260841701"/>
      <name val="Meiryo UI"/>
      <family val="2"/>
    </font>
    <font>
      <b/>
      <sz val="11"/>
      <color theme="3"/>
      <name val="Meiryo UI"/>
      <family val="2"/>
    </font>
    <font>
      <sz val="11"/>
      <color rgb="FF3F3F76"/>
      <name val="Meiryo UI"/>
      <family val="2"/>
    </font>
    <font>
      <sz val="11"/>
      <color rgb="FFFA7D00"/>
      <name val="Meiryo UI"/>
      <family val="2"/>
    </font>
    <font>
      <sz val="11"/>
      <color rgb="FF9C5700"/>
      <name val="Meiryo UI"/>
      <family val="2"/>
    </font>
    <font>
      <b/>
      <sz val="11"/>
      <color rgb="FF3F3F3F"/>
      <name val="Meiryo UI"/>
      <family val="2"/>
    </font>
    <font>
      <sz val="18"/>
      <color theme="3"/>
      <name val="Meiryo UI"/>
      <family val="2"/>
    </font>
    <font>
      <b/>
      <sz val="11"/>
      <color theme="1"/>
      <name val="Meiryo UI"/>
      <family val="2"/>
    </font>
    <font>
      <sz val="11"/>
      <color rgb="FFFF0000"/>
      <name val="Meiryo UI"/>
      <family val="2"/>
    </font>
    <font>
      <b/>
      <sz val="16"/>
      <color theme="0"/>
      <name val="Meiryo UI"/>
      <family val="2"/>
    </font>
    <font>
      <sz val="6"/>
      <name val="ＭＳ Ｐゴシック"/>
      <family val="3"/>
      <charset val="128"/>
    </font>
    <font>
      <sz val="10"/>
      <color theme="1" tint="0.24994659260841701"/>
      <name val="Meiryo UI"/>
      <family val="3"/>
      <charset val="128"/>
    </font>
    <font>
      <sz val="11"/>
      <color theme="1" tint="0.24994659260841701"/>
      <name val="Meiryo UI"/>
      <family val="3"/>
      <charset val="128"/>
    </font>
    <font>
      <b/>
      <sz val="11"/>
      <color theme="1" tint="0.24994659260841701"/>
      <name val="Meiryo UI"/>
      <family val="3"/>
      <charset val="128"/>
    </font>
    <font>
      <sz val="11"/>
      <color theme="0"/>
      <name val="Meiryo UI"/>
      <family val="3"/>
      <charset val="128"/>
    </font>
    <font>
      <sz val="20"/>
      <color theme="1" tint="0.24994659260841701"/>
      <name val="Meiryo UI"/>
      <family val="3"/>
      <charset val="128"/>
    </font>
    <font>
      <sz val="11"/>
      <color theme="1"/>
      <name val="Meiryo UI"/>
      <family val="3"/>
      <charset val="128"/>
    </font>
    <font>
      <sz val="16"/>
      <color theme="1" tint="0.34998626667073579"/>
      <name val="Meiryo UI"/>
      <family val="3"/>
      <charset val="128"/>
    </font>
    <font>
      <sz val="12"/>
      <color theme="1" tint="0.24994659260841701"/>
      <name val="Meiryo UI"/>
      <family val="3"/>
      <charset val="128"/>
    </font>
    <font>
      <sz val="11"/>
      <name val="Meiryo UI"/>
      <family val="3"/>
      <charset val="128"/>
    </font>
    <font>
      <sz val="10"/>
      <color theme="1"/>
      <name val="Meiryo UI"/>
      <family val="3"/>
      <charset val="128"/>
    </font>
    <font>
      <b/>
      <sz val="11"/>
      <color theme="3" tint="-0.249977111117893"/>
      <name val="Meiryo UI"/>
      <family val="3"/>
      <charset val="128"/>
    </font>
    <font>
      <sz val="10"/>
      <color theme="1" tint="0.24994659260841701"/>
      <name val="Meiryo UI"/>
      <family val="3"/>
    </font>
  </fonts>
  <fills count="37">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8"/>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1">
    <border>
      <left/>
      <right/>
      <top/>
      <bottom/>
      <diagonal/>
    </border>
    <border>
      <left/>
      <right/>
      <top/>
      <bottom style="thin">
        <color theme="4"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0" borderId="0"/>
    <xf numFmtId="0" fontId="9" fillId="0" borderId="1" applyNumberFormat="0" applyFill="0" applyAlignment="0" applyProtection="0"/>
    <xf numFmtId="0" fontId="10" fillId="0" borderId="0" applyNumberFormat="0" applyFill="0" applyAlignment="0" applyProtection="0"/>
    <xf numFmtId="0" fontId="11" fillId="0" borderId="0" applyNumberFormat="0" applyFill="0" applyAlignment="0" applyProtection="0"/>
    <xf numFmtId="0" fontId="12" fillId="0" borderId="0" applyNumberFormat="0" applyFill="0" applyBorder="0" applyAlignment="0" applyProtection="0"/>
    <xf numFmtId="177" fontId="6" fillId="0" borderId="0" applyFont="0" applyFill="0" applyBorder="0" applyAlignment="0" applyProtection="0"/>
    <xf numFmtId="176"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9" fontId="6" fillId="0" borderId="0" applyFont="0" applyFill="0" applyBorder="0" applyAlignment="0" applyProtection="0"/>
    <xf numFmtId="0" fontId="17" fillId="0" borderId="0" applyNumberFormat="0" applyFill="0" applyBorder="0" applyAlignment="0" applyProtection="0"/>
    <xf numFmtId="0" fontId="8" fillId="6" borderId="0" applyNumberFormat="0" applyBorder="0" applyAlignment="0" applyProtection="0"/>
    <xf numFmtId="0" fontId="3" fillId="7" borderId="0" applyNumberFormat="0" applyBorder="0" applyAlignment="0" applyProtection="0"/>
    <xf numFmtId="0" fontId="15" fillId="8" borderId="0" applyNumberFormat="0" applyBorder="0" applyAlignment="0" applyProtection="0"/>
    <xf numFmtId="0" fontId="13" fillId="9" borderId="5" applyNumberFormat="0" applyAlignment="0" applyProtection="0"/>
    <xf numFmtId="0" fontId="16" fillId="10" borderId="6" applyNumberFormat="0" applyAlignment="0" applyProtection="0"/>
    <xf numFmtId="0" fontId="4" fillId="10" borderId="5" applyNumberFormat="0" applyAlignment="0" applyProtection="0"/>
    <xf numFmtId="0" fontId="14" fillId="0" borderId="7" applyNumberFormat="0" applyFill="0" applyAlignment="0" applyProtection="0"/>
    <xf numFmtId="0" fontId="5" fillId="11" borderId="8" applyNumberFormat="0" applyAlignment="0" applyProtection="0"/>
    <xf numFmtId="0" fontId="19" fillId="0" borderId="0" applyNumberFormat="0" applyFill="0" applyBorder="0" applyAlignment="0" applyProtection="0"/>
    <xf numFmtId="0" fontId="6" fillId="12" borderId="9" applyNumberFormat="0" applyFont="0" applyAlignment="0" applyProtection="0"/>
    <xf numFmtId="0" fontId="7" fillId="0" borderId="0" applyNumberFormat="0" applyFill="0" applyBorder="0" applyAlignment="0" applyProtection="0"/>
    <xf numFmtId="0" fontId="18" fillId="0" borderId="10" applyNumberFormat="0" applyFill="0" applyAlignment="0" applyProtection="0"/>
    <xf numFmtId="0" fontId="2"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cellStyleXfs>
  <cellXfs count="36">
    <xf numFmtId="0" fontId="0" fillId="0" borderId="0" xfId="0"/>
    <xf numFmtId="0" fontId="20" fillId="5" borderId="0" xfId="2" applyFont="1" applyFill="1" applyAlignment="1">
      <alignment horizontal="center"/>
    </xf>
    <xf numFmtId="0" fontId="22" fillId="0" borderId="0" xfId="0" applyFont="1"/>
    <xf numFmtId="0" fontId="23" fillId="0" borderId="0" xfId="0" applyFont="1" applyAlignment="1">
      <alignment vertical="center" wrapText="1"/>
    </xf>
    <xf numFmtId="0" fontId="24" fillId="0" borderId="0" xfId="0" applyFont="1" applyAlignment="1">
      <alignment vertical="center" wrapText="1"/>
    </xf>
    <xf numFmtId="0" fontId="25" fillId="0" borderId="0" xfId="0" applyFont="1"/>
    <xf numFmtId="0" fontId="26" fillId="0" borderId="1" xfId="1" applyFont="1"/>
    <xf numFmtId="0" fontId="27" fillId="0" borderId="0" xfId="0" applyFont="1"/>
    <xf numFmtId="0" fontId="28" fillId="0" borderId="0" xfId="2" applyFont="1"/>
    <xf numFmtId="0" fontId="29" fillId="0" borderId="0" xfId="3" applyFont="1"/>
    <xf numFmtId="0" fontId="22" fillId="0" borderId="0" xfId="0" applyFont="1" applyAlignment="1">
      <alignment wrapText="1"/>
    </xf>
    <xf numFmtId="9" fontId="27" fillId="0" borderId="0" xfId="0" applyNumberFormat="1" applyFont="1"/>
    <xf numFmtId="9" fontId="27" fillId="2" borderId="0" xfId="0" applyNumberFormat="1" applyFont="1" applyFill="1"/>
    <xf numFmtId="0" fontId="25" fillId="0" borderId="0" xfId="0" applyFont="1" applyAlignment="1">
      <alignment vertical="center"/>
    </xf>
    <xf numFmtId="5" fontId="27" fillId="0" borderId="0" xfId="0" applyNumberFormat="1" applyFont="1"/>
    <xf numFmtId="7" fontId="25" fillId="0" borderId="0" xfId="0" applyNumberFormat="1" applyFont="1"/>
    <xf numFmtId="4" fontId="25" fillId="0" borderId="0" xfId="0" applyNumberFormat="1" applyFont="1"/>
    <xf numFmtId="0" fontId="30" fillId="0" borderId="0" xfId="0" applyFont="1"/>
    <xf numFmtId="0" fontId="29" fillId="0" borderId="0" xfId="3" applyFont="1" applyAlignment="1">
      <alignment vertical="top"/>
    </xf>
    <xf numFmtId="0" fontId="27" fillId="0" borderId="0" xfId="0" applyFont="1" applyAlignment="1">
      <alignment vertical="top"/>
    </xf>
    <xf numFmtId="0" fontId="22" fillId="4" borderId="0" xfId="0" applyFont="1" applyFill="1" applyAlignment="1">
      <alignment wrapText="1"/>
    </xf>
    <xf numFmtId="14" fontId="22" fillId="0" borderId="0" xfId="0" applyNumberFormat="1" applyFont="1"/>
    <xf numFmtId="5" fontId="22" fillId="0" borderId="0" xfId="0" applyNumberFormat="1" applyFont="1"/>
    <xf numFmtId="0" fontId="27" fillId="0" borderId="0" xfId="0" applyFont="1" applyAlignment="1">
      <alignment wrapText="1"/>
    </xf>
    <xf numFmtId="0" fontId="31" fillId="0" borderId="0" xfId="0" applyFont="1"/>
    <xf numFmtId="0" fontId="33" fillId="0" borderId="0" xfId="0" pivotButton="1" applyFont="1"/>
    <xf numFmtId="7" fontId="33" fillId="0" borderId="0" xfId="0" applyNumberFormat="1" applyFont="1"/>
    <xf numFmtId="0" fontId="33" fillId="0" borderId="0" xfId="0" applyFont="1"/>
    <xf numFmtId="0" fontId="33" fillId="0" borderId="0" xfId="0" applyFont="1" applyAlignment="1">
      <alignment wrapText="1"/>
    </xf>
    <xf numFmtId="0" fontId="25" fillId="0" borderId="0" xfId="0" applyFont="1" applyAlignment="1">
      <alignment horizontal="center" wrapText="1"/>
    </xf>
    <xf numFmtId="0" fontId="25" fillId="0" borderId="0" xfId="0" applyFont="1" applyAlignment="1">
      <alignment horizontal="center"/>
    </xf>
    <xf numFmtId="0" fontId="32" fillId="3" borderId="2" xfId="4" applyFont="1" applyFill="1" applyBorder="1" applyAlignment="1">
      <alignment horizontal="center"/>
    </xf>
    <xf numFmtId="0" fontId="32" fillId="3" borderId="3" xfId="4" applyFont="1" applyFill="1" applyBorder="1" applyAlignment="1">
      <alignment horizontal="center"/>
    </xf>
    <xf numFmtId="0" fontId="32" fillId="3" borderId="4" xfId="4" applyFont="1" applyFill="1" applyBorder="1" applyAlignment="1">
      <alignment horizontal="center"/>
    </xf>
    <xf numFmtId="0" fontId="25" fillId="0" borderId="0" xfId="0" applyFont="1" applyAlignment="1">
      <alignment horizontal="center" vertical="top" wrapText="1"/>
    </xf>
    <xf numFmtId="0" fontId="25" fillId="0" borderId="0" xfId="0" applyFont="1" applyAlignment="1">
      <alignment horizontal="center" vertical="top"/>
    </xf>
  </cellXfs>
  <cellStyles count="47">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10" builtinId="15" customBuiltin="1"/>
    <cellStyle name="チェック セル" xfId="18" builtinId="23" customBuiltin="1"/>
    <cellStyle name="どちらでもない" xfId="13" builtinId="28" customBuiltin="1"/>
    <cellStyle name="パーセント" xfId="9" builtinId="5" customBuiltin="1"/>
    <cellStyle name="メモ" xfId="20" builtinId="10" customBuiltin="1"/>
    <cellStyle name="リンク セル" xfId="17" builtinId="24" customBuiltin="1"/>
    <cellStyle name="悪い" xfId="12" builtinId="27" customBuiltin="1"/>
    <cellStyle name="計算" xfId="16" builtinId="22" customBuiltin="1"/>
    <cellStyle name="警告文" xfId="19" builtinId="11" customBuiltin="1"/>
    <cellStyle name="桁区切り" xfId="6" builtinId="6" customBuiltin="1"/>
    <cellStyle name="桁区切り [0.00]" xfId="5" builtinId="3" customBuiltin="1"/>
    <cellStyle name="見出し 1" xfId="1" builtinId="16" customBuiltin="1"/>
    <cellStyle name="見出し 2" xfId="2" builtinId="17" customBuiltin="1"/>
    <cellStyle name="見出し 3" xfId="3" builtinId="18" customBuiltin="1"/>
    <cellStyle name="見出し 4" xfId="4" builtinId="19" customBuiltin="1"/>
    <cellStyle name="集計" xfId="22" builtinId="25" customBuiltin="1"/>
    <cellStyle name="出力" xfId="15" builtinId="21" customBuiltin="1"/>
    <cellStyle name="説明文" xfId="21" builtinId="53" customBuiltin="1"/>
    <cellStyle name="通貨" xfId="8" builtinId="7" customBuiltin="1"/>
    <cellStyle name="通貨 [0.00]" xfId="7" builtinId="4" customBuiltin="1"/>
    <cellStyle name="入力" xfId="14" builtinId="20" customBuiltin="1"/>
    <cellStyle name="標準" xfId="0" builtinId="0" customBuiltin="1"/>
    <cellStyle name="良い" xfId="11" builtinId="26" customBuiltin="1"/>
  </cellStyles>
  <dxfs count="241">
    <dxf>
      <alignment wrapText="1"/>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font>
        <name val="Meiryo UI"/>
        <family val="3"/>
      </font>
    </dxf>
    <dxf>
      <font>
        <name val="Meiryo UI"/>
        <family val="3"/>
      </font>
    </dxf>
    <dxf>
      <font>
        <name val="Meiryo UI"/>
        <family val="3"/>
      </font>
    </dxf>
    <dxf>
      <font>
        <name val="Meiryo UI"/>
        <family val="3"/>
      </font>
    </dxf>
    <dxf>
      <font>
        <name val="Meiryo UI"/>
        <family val="3"/>
      </font>
    </dxf>
    <dxf>
      <font>
        <name val="Meiryo UI"/>
        <family val="3"/>
      </font>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font>
        <name val="Meiryo UI"/>
        <family val="3"/>
      </font>
    </dxf>
    <dxf>
      <font>
        <name val="Meiryo UI"/>
        <family val="3"/>
      </font>
    </dxf>
    <dxf>
      <font>
        <name val="Meiryo UI"/>
        <family val="3"/>
      </font>
    </dxf>
    <dxf>
      <font>
        <name val="Meiryo UI"/>
        <family val="3"/>
      </font>
    </dxf>
    <dxf>
      <font>
        <name val="Meiryo UI"/>
        <family val="3"/>
      </font>
    </dxf>
    <dxf>
      <font>
        <name val="Meiryo UI"/>
        <family val="3"/>
      </font>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numFmt numFmtId="11" formatCode="&quot;¥&quot;#,##0.00;&quot;¥&quot;\-#,##0.00"/>
    </dxf>
    <dxf>
      <alignment wrapText="1"/>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9" formatCode="&quot;¥&quot;#,##0;&quot;¥&quot;\-#,##0"/>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0" formatCode="General"/>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0" formatCode="General"/>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19" formatCode="yyyy/m/d"/>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19" formatCode="yyyy/m/d"/>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19" formatCode="yyyy/m/d"/>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numFmt numFmtId="19" formatCode="yyyy/m/d"/>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b val="0"/>
        <i val="0"/>
        <strike val="0"/>
        <condense val="0"/>
        <extend val="0"/>
        <outline val="0"/>
        <shadow val="0"/>
        <u val="none"/>
        <vertAlign val="baseline"/>
        <sz val="10"/>
        <color theme="1"/>
        <name val="Meiryo UI"/>
        <family val="3"/>
        <charset val="128"/>
        <scheme val="none"/>
      </font>
      <fill>
        <patternFill patternType="solid">
          <fgColor indexed="64"/>
          <bgColor theme="5" tint="-0.249977111117893"/>
        </patternFill>
      </fill>
      <alignment horizontal="general" vertical="bottom" textRotation="0" wrapText="1" indent="0" justifyLastLine="0" shrinkToFit="0" readingOrder="0"/>
    </dxf>
    <dxf>
      <font>
        <b val="0"/>
        <i val="0"/>
        <strike val="0"/>
        <condense val="0"/>
        <extend val="0"/>
        <outline val="0"/>
        <shadow val="0"/>
        <u val="none"/>
        <vertAlign val="baseline"/>
        <sz val="11"/>
        <color theme="1"/>
        <name val="Meiryo UI"/>
        <family val="3"/>
        <charset val="128"/>
        <scheme val="none"/>
      </font>
      <numFmt numFmtId="13" formatCode="0%"/>
      <fill>
        <patternFill patternType="solid">
          <fgColor indexed="64"/>
          <bgColor theme="0" tint="-0.14996795556505021"/>
        </patternFill>
      </fill>
    </dxf>
    <dxf>
      <font>
        <b val="0"/>
        <i val="0"/>
        <strike val="0"/>
        <condense val="0"/>
        <extend val="0"/>
        <outline val="0"/>
        <shadow val="0"/>
        <u val="none"/>
        <vertAlign val="baseline"/>
        <sz val="11"/>
        <color theme="1"/>
        <name val="Meiryo UI"/>
        <family val="3"/>
        <charset val="128"/>
        <scheme val="none"/>
      </font>
      <numFmt numFmtId="13" formatCode="0%"/>
    </dxf>
    <dxf>
      <font>
        <b val="0"/>
        <i val="0"/>
        <strike val="0"/>
        <condense val="0"/>
        <extend val="0"/>
        <outline val="0"/>
        <shadow val="0"/>
        <u val="none"/>
        <vertAlign val="baseline"/>
        <sz val="11"/>
        <color theme="1"/>
        <name val="Meiryo UI"/>
        <family val="3"/>
        <charset val="128"/>
        <scheme val="none"/>
      </font>
      <numFmt numFmtId="13" formatCode="0%"/>
    </dxf>
    <dxf>
      <font>
        <b val="0"/>
        <i val="0"/>
        <strike val="0"/>
        <condense val="0"/>
        <extend val="0"/>
        <outline val="0"/>
        <shadow val="0"/>
        <u val="none"/>
        <vertAlign val="baseline"/>
        <sz val="11"/>
        <color theme="1"/>
        <name val="Meiryo UI"/>
        <family val="3"/>
        <charset val="128"/>
        <scheme val="none"/>
      </font>
      <numFmt numFmtId="13" formatCode="0%"/>
    </dxf>
    <dxf>
      <font>
        <b val="0"/>
        <i val="0"/>
        <strike val="0"/>
        <condense val="0"/>
        <extend val="0"/>
        <outline val="0"/>
        <shadow val="0"/>
        <u val="none"/>
        <vertAlign val="baseline"/>
        <sz val="11"/>
        <color theme="1"/>
        <name val="Meiryo UI"/>
        <family val="3"/>
        <charset val="128"/>
        <scheme val="none"/>
      </font>
      <numFmt numFmtId="13" formatCode="0%"/>
    </dxf>
    <dxf>
      <font>
        <b val="0"/>
        <i val="0"/>
        <strike val="0"/>
        <condense val="0"/>
        <extend val="0"/>
        <outline val="0"/>
        <shadow val="0"/>
        <u val="none"/>
        <vertAlign val="baseline"/>
        <sz val="11"/>
        <color theme="1"/>
        <name val="Meiryo UI"/>
        <family val="3"/>
        <charset val="128"/>
        <scheme val="none"/>
      </font>
      <numFmt numFmtId="13" formatCode="0%"/>
    </dxf>
    <dxf>
      <font>
        <b val="0"/>
        <i val="0"/>
        <strike val="0"/>
        <condense val="0"/>
        <extend val="0"/>
        <outline val="0"/>
        <shadow val="0"/>
        <u val="none"/>
        <vertAlign val="baseline"/>
        <sz val="11"/>
        <color theme="1"/>
        <name val="Meiryo UI"/>
        <family val="3"/>
        <charset val="128"/>
        <scheme val="none"/>
      </font>
      <numFmt numFmtId="13" formatCode="0%"/>
    </dxf>
    <dxf>
      <font>
        <b val="0"/>
        <i val="0"/>
        <strike val="0"/>
        <condense val="0"/>
        <extend val="0"/>
        <outline val="0"/>
        <shadow val="0"/>
        <u val="none"/>
        <vertAlign val="baseline"/>
        <sz val="11"/>
        <color theme="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sz val="11"/>
        <name val="Meiryo UI"/>
        <family val="3"/>
        <charset val="128"/>
        <scheme val="none"/>
      </font>
    </dxf>
    <dxf>
      <font>
        <b val="0"/>
        <i val="0"/>
        <strike val="0"/>
        <condense val="0"/>
        <extend val="0"/>
        <outline val="0"/>
        <shadow val="0"/>
        <u val="none"/>
        <vertAlign val="baseline"/>
        <sz val="11"/>
        <color theme="1"/>
        <name val="Meiryo UI"/>
        <family val="3"/>
        <charset val="128"/>
        <scheme val="none"/>
      </font>
    </dxf>
    <dxf>
      <font>
        <strike val="0"/>
        <outline val="0"/>
        <shadow val="0"/>
        <u val="none"/>
        <vertAlign val="baseline"/>
        <name val="Meiryo UI"/>
        <family val="3"/>
        <charset val="128"/>
        <scheme val="none"/>
      </font>
      <alignment horizontal="general" vertical="bottom" textRotation="0" wrapText="1" indent="0" justifyLastLine="0" shrinkToFit="0" readingOrder="0"/>
    </dxf>
  </dxfs>
  <tableStyles count="0" defaultTableStyle="TableStyleMedium3" defaultPivotStyle="PivotStyleMedium3"/>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eiryo UI"/>
                <a:ea typeface="Meiryo UI"/>
                <a:cs typeface="Meiryo UI"/>
              </a:defRPr>
            </a:pPr>
            <a:r>
              <a:rPr lang="en-US"/>
              <a:t>計画と実績費用</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eiryo UI"/>
              <a:ea typeface="Meiryo UI"/>
              <a:cs typeface="Meiryo UI"/>
            </a:defRPr>
          </a:pPr>
          <a:endParaRPr lang="ja-JP"/>
        </a:p>
      </c:txPr>
    </c:title>
    <c:autoTitleDeleted val="0"/>
    <c:plotArea>
      <c:layout/>
      <c:barChart>
        <c:barDir val="col"/>
        <c:grouping val="clustered"/>
        <c:varyColors val="0"/>
        <c:ser>
          <c:idx val="0"/>
          <c:order val="0"/>
          <c:tx>
            <c:strRef>
              <c:f>'プロジェクト パラメーター'!$B$16</c:f>
              <c:strCache>
                <c:ptCount val="1"/>
                <c:pt idx="0">
                  <c:v>計画的費用</c:v>
                </c:pt>
              </c:strCache>
            </c:strRef>
          </c:tx>
          <c:spPr>
            <a:solidFill>
              <a:schemeClr val="accent1"/>
            </a:solidFill>
            <a:ln>
              <a:noFill/>
            </a:ln>
            <a:effectLst/>
          </c:spPr>
          <c:invertIfNegative val="0"/>
          <c:cat>
            <c:strRef>
              <c:f>'プロジェクト パラメーター'!$C$15:$H$15</c:f>
              <c:strCache>
                <c:ptCount val="6"/>
                <c:pt idx="0">
                  <c:v>ジェネラル パートナー</c:v>
                </c:pt>
                <c:pt idx="1">
                  <c:v>業務</c:v>
                </c:pt>
                <c:pt idx="2">
                  <c:v>訴訟弁護士</c:v>
                </c:pt>
                <c:pt idx="3">
                  <c:v>知的財産</c:v>
                </c:pt>
                <c:pt idx="4">
                  <c:v>破産</c:v>
                </c:pt>
                <c:pt idx="5">
                  <c:v>管理スタッフ</c:v>
                </c:pt>
              </c:strCache>
            </c:strRef>
          </c:cat>
          <c:val>
            <c:numRef>
              <c:f>'プロジェクト パラメーター'!$C$16:$H$16</c:f>
              <c:numCache>
                <c:formatCode>"¥"#,##0.00_);\("¥"#,##0.00\)</c:formatCode>
                <c:ptCount val="6"/>
                <c:pt idx="0">
                  <c:v>78750</c:v>
                </c:pt>
                <c:pt idx="1">
                  <c:v>66250</c:v>
                </c:pt>
                <c:pt idx="2">
                  <c:v>105000</c:v>
                </c:pt>
                <c:pt idx="3">
                  <c:v>35750</c:v>
                </c:pt>
                <c:pt idx="4">
                  <c:v>0</c:v>
                </c:pt>
                <c:pt idx="5">
                  <c:v>66250</c:v>
                </c:pt>
              </c:numCache>
            </c:numRef>
          </c:val>
          <c:extLst>
            <c:ext xmlns:c16="http://schemas.microsoft.com/office/drawing/2014/chart" uri="{C3380CC4-5D6E-409C-BE32-E72D297353CC}">
              <c16:uniqueId val="{00000000-6ECC-437E-8AEA-3745CBED7649}"/>
            </c:ext>
          </c:extLst>
        </c:ser>
        <c:ser>
          <c:idx val="1"/>
          <c:order val="1"/>
          <c:tx>
            <c:strRef>
              <c:f>'プロジェクト パラメーター'!$B$17</c:f>
              <c:strCache>
                <c:ptCount val="1"/>
                <c:pt idx="0">
                  <c:v>実績費用</c:v>
                </c:pt>
              </c:strCache>
            </c:strRef>
          </c:tx>
          <c:spPr>
            <a:solidFill>
              <a:schemeClr val="accent2"/>
            </a:solidFill>
            <a:ln>
              <a:noFill/>
            </a:ln>
            <a:effectLst/>
          </c:spPr>
          <c:invertIfNegative val="0"/>
          <c:cat>
            <c:strRef>
              <c:f>'プロジェクト パラメーター'!$C$15:$H$15</c:f>
              <c:strCache>
                <c:ptCount val="6"/>
                <c:pt idx="0">
                  <c:v>ジェネラル パートナー</c:v>
                </c:pt>
                <c:pt idx="1">
                  <c:v>業務</c:v>
                </c:pt>
                <c:pt idx="2">
                  <c:v>訴訟弁護士</c:v>
                </c:pt>
                <c:pt idx="3">
                  <c:v>知的財産</c:v>
                </c:pt>
                <c:pt idx="4">
                  <c:v>破産</c:v>
                </c:pt>
                <c:pt idx="5">
                  <c:v>管理スタッフ</c:v>
                </c:pt>
              </c:strCache>
            </c:strRef>
          </c:cat>
          <c:val>
            <c:numRef>
              <c:f>'プロジェクト パラメーター'!$C$17:$H$17</c:f>
              <c:numCache>
                <c:formatCode>"¥"#,##0.00_);\("¥"#,##0.00\)</c:formatCode>
                <c:ptCount val="6"/>
                <c:pt idx="0">
                  <c:v>79275</c:v>
                </c:pt>
                <c:pt idx="1">
                  <c:v>67375</c:v>
                </c:pt>
                <c:pt idx="2">
                  <c:v>105600</c:v>
                </c:pt>
                <c:pt idx="3">
                  <c:v>34650</c:v>
                </c:pt>
                <c:pt idx="4">
                  <c:v>0</c:v>
                </c:pt>
                <c:pt idx="5">
                  <c:v>67000</c:v>
                </c:pt>
              </c:numCache>
            </c:numRef>
          </c:val>
          <c:extLst>
            <c:ext xmlns:c16="http://schemas.microsoft.com/office/drawing/2014/chart" uri="{C3380CC4-5D6E-409C-BE32-E72D297353CC}">
              <c16:uniqueId val="{00000001-6ECC-437E-8AEA-3745CBED7649}"/>
            </c:ext>
          </c:extLst>
        </c:ser>
        <c:dLbls>
          <c:showLegendKey val="0"/>
          <c:showVal val="0"/>
          <c:showCatName val="0"/>
          <c:showSerName val="0"/>
          <c:showPercent val="0"/>
          <c:showBubbleSize val="0"/>
        </c:dLbls>
        <c:gapWidth val="199"/>
        <c:axId val="243720024"/>
        <c:axId val="243728600"/>
      </c:barChart>
      <c:catAx>
        <c:axId val="2437200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43728600"/>
        <c:crosses val="autoZero"/>
        <c:auto val="1"/>
        <c:lblAlgn val="ctr"/>
        <c:lblOffset val="100"/>
        <c:noMultiLvlLbl val="0"/>
      </c:catAx>
      <c:valAx>
        <c:axId val="24372860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quot;¥&quot;#,##0.00_);\(&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437200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a:ea typeface="Meiryo UI"/>
              <a:cs typeface="Meiryo UI"/>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eiryo UI"/>
                <a:ea typeface="Meiryo UI"/>
                <a:cs typeface="Meiryo UI"/>
              </a:defRPr>
            </a:pPr>
            <a:r>
              <a:rPr lang="en-US"/>
              <a:t>計画と実績時間</a:t>
            </a:r>
          </a:p>
        </c:rich>
      </c:tx>
      <c:overlay val="0"/>
      <c:spPr>
        <a:noFill/>
        <a:ln>
          <a:noFill/>
        </a:ln>
        <a:effectLst/>
      </c:spPr>
      <c:txPr>
        <a:bodyPr rot="0" spcFirstLastPara="1" vertOverflow="ellipsis" vert="horz" wrap="square" anchor="ctr" anchorCtr="1"/>
        <a:lstStyle/>
        <a:p>
          <a:pPr>
            <a:defRPr sz="2000" b="0" i="0" u="none" strike="noStrike" kern="1200" cap="none" spc="0" normalizeH="0" baseline="0">
              <a:solidFill>
                <a:schemeClr val="tx1">
                  <a:lumMod val="65000"/>
                  <a:lumOff val="35000"/>
                </a:schemeClr>
              </a:solidFill>
              <a:latin typeface="Meiryo UI"/>
              <a:ea typeface="Meiryo UI"/>
              <a:cs typeface="Meiryo UI"/>
            </a:defRPr>
          </a:pPr>
          <a:endParaRPr lang="ja-JP"/>
        </a:p>
      </c:txPr>
    </c:title>
    <c:autoTitleDeleted val="0"/>
    <c:plotArea>
      <c:layout/>
      <c:barChart>
        <c:barDir val="col"/>
        <c:grouping val="clustered"/>
        <c:varyColors val="0"/>
        <c:ser>
          <c:idx val="0"/>
          <c:order val="0"/>
          <c:tx>
            <c:strRef>
              <c:f>'プロジェクト パラメーター'!$B$18</c:f>
              <c:strCache>
                <c:ptCount val="1"/>
                <c:pt idx="0">
                  <c:v>計画時間</c:v>
                </c:pt>
              </c:strCache>
            </c:strRef>
          </c:tx>
          <c:spPr>
            <a:solidFill>
              <a:schemeClr val="accent1"/>
            </a:solidFill>
            <a:ln>
              <a:noFill/>
            </a:ln>
            <a:effectLst/>
          </c:spPr>
          <c:invertIfNegative val="0"/>
          <c:cat>
            <c:strRef>
              <c:f>'プロジェクト パラメーター'!$C$15:$H$15</c:f>
              <c:strCache>
                <c:ptCount val="6"/>
                <c:pt idx="0">
                  <c:v>ジェネラル パートナー</c:v>
                </c:pt>
                <c:pt idx="1">
                  <c:v>業務</c:v>
                </c:pt>
                <c:pt idx="2">
                  <c:v>訴訟弁護士</c:v>
                </c:pt>
                <c:pt idx="3">
                  <c:v>知的財産</c:v>
                </c:pt>
                <c:pt idx="4">
                  <c:v>破産</c:v>
                </c:pt>
                <c:pt idx="5">
                  <c:v>管理スタッフ</c:v>
                </c:pt>
              </c:strCache>
            </c:strRef>
          </c:cat>
          <c:val>
            <c:numRef>
              <c:f>'プロジェクト パラメーター'!$C$18:$H$18</c:f>
              <c:numCache>
                <c:formatCode>#,##0.00</c:formatCode>
                <c:ptCount val="6"/>
                <c:pt idx="0">
                  <c:v>225</c:v>
                </c:pt>
                <c:pt idx="1">
                  <c:v>189.28571428571428</c:v>
                </c:pt>
                <c:pt idx="2">
                  <c:v>300</c:v>
                </c:pt>
                <c:pt idx="3">
                  <c:v>102.14285714285714</c:v>
                </c:pt>
                <c:pt idx="4">
                  <c:v>0</c:v>
                </c:pt>
                <c:pt idx="5">
                  <c:v>189.28571428571428</c:v>
                </c:pt>
              </c:numCache>
            </c:numRef>
          </c:val>
          <c:extLst>
            <c:ext xmlns:c16="http://schemas.microsoft.com/office/drawing/2014/chart" uri="{C3380CC4-5D6E-409C-BE32-E72D297353CC}">
              <c16:uniqueId val="{00000000-0F16-4B3D-BA50-9FA94006C8CD}"/>
            </c:ext>
          </c:extLst>
        </c:ser>
        <c:ser>
          <c:idx val="1"/>
          <c:order val="1"/>
          <c:tx>
            <c:strRef>
              <c:f>'プロジェクト パラメーター'!$B$19</c:f>
              <c:strCache>
                <c:ptCount val="1"/>
                <c:pt idx="0">
                  <c:v>実績時間</c:v>
                </c:pt>
              </c:strCache>
            </c:strRef>
          </c:tx>
          <c:spPr>
            <a:solidFill>
              <a:schemeClr val="accent2"/>
            </a:solidFill>
            <a:ln>
              <a:noFill/>
            </a:ln>
            <a:effectLst/>
          </c:spPr>
          <c:invertIfNegative val="0"/>
          <c:cat>
            <c:strRef>
              <c:f>'プロジェクト パラメーター'!$C$15:$H$15</c:f>
              <c:strCache>
                <c:ptCount val="6"/>
                <c:pt idx="0">
                  <c:v>ジェネラル パートナー</c:v>
                </c:pt>
                <c:pt idx="1">
                  <c:v>業務</c:v>
                </c:pt>
                <c:pt idx="2">
                  <c:v>訴訟弁護士</c:v>
                </c:pt>
                <c:pt idx="3">
                  <c:v>知的財産</c:v>
                </c:pt>
                <c:pt idx="4">
                  <c:v>破産</c:v>
                </c:pt>
                <c:pt idx="5">
                  <c:v>管理スタッフ</c:v>
                </c:pt>
              </c:strCache>
            </c:strRef>
          </c:cat>
          <c:val>
            <c:numRef>
              <c:f>'プロジェクト パラメーター'!$C$19:$H$19</c:f>
              <c:numCache>
                <c:formatCode>#,##0.00</c:formatCode>
                <c:ptCount val="6"/>
                <c:pt idx="0">
                  <c:v>226.5</c:v>
                </c:pt>
                <c:pt idx="1">
                  <c:v>192.5</c:v>
                </c:pt>
                <c:pt idx="2">
                  <c:v>301.71428571428572</c:v>
                </c:pt>
                <c:pt idx="3">
                  <c:v>99</c:v>
                </c:pt>
                <c:pt idx="4">
                  <c:v>0</c:v>
                </c:pt>
                <c:pt idx="5">
                  <c:v>191.42857142857142</c:v>
                </c:pt>
              </c:numCache>
            </c:numRef>
          </c:val>
          <c:extLst>
            <c:ext xmlns:c16="http://schemas.microsoft.com/office/drawing/2014/chart" uri="{C3380CC4-5D6E-409C-BE32-E72D297353CC}">
              <c16:uniqueId val="{00000001-0F16-4B3D-BA50-9FA94006C8CD}"/>
            </c:ext>
          </c:extLst>
        </c:ser>
        <c:dLbls>
          <c:showLegendKey val="0"/>
          <c:showVal val="0"/>
          <c:showCatName val="0"/>
          <c:showSerName val="0"/>
          <c:showPercent val="0"/>
          <c:showBubbleSize val="0"/>
        </c:dLbls>
        <c:gapWidth val="199"/>
        <c:axId val="243689824"/>
        <c:axId val="243690208"/>
      </c:barChart>
      <c:catAx>
        <c:axId val="24368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cap="none" spc="0" normalizeH="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43690208"/>
        <c:crosses val="autoZero"/>
        <c:auto val="1"/>
        <c:lblAlgn val="ctr"/>
        <c:lblOffset val="100"/>
        <c:noMultiLvlLbl val="0"/>
      </c:catAx>
      <c:valAx>
        <c:axId val="243690208"/>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24368982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a:ea typeface="Meiryo UI"/>
              <a:cs typeface="Meiryo UI"/>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13</xdr:row>
      <xdr:rowOff>19049</xdr:rowOff>
    </xdr:from>
    <xdr:to>
      <xdr:col>4</xdr:col>
      <xdr:colOff>219075</xdr:colOff>
      <xdr:row>39</xdr:row>
      <xdr:rowOff>142875</xdr:rowOff>
    </xdr:to>
    <xdr:graphicFrame macro="">
      <xdr:nvGraphicFramePr>
        <xdr:cNvPr id="7" name="グラフ 6" descr="予定コストと実際のコストを示す縦棒グラフ">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428625</xdr:colOff>
      <xdr:row>13</xdr:row>
      <xdr:rowOff>19049</xdr:rowOff>
    </xdr:from>
    <xdr:to>
      <xdr:col>9</xdr:col>
      <xdr:colOff>9525</xdr:colOff>
      <xdr:row>39</xdr:row>
      <xdr:rowOff>142875</xdr:rowOff>
    </xdr:to>
    <xdr:graphicFrame macro="">
      <xdr:nvGraphicFramePr>
        <xdr:cNvPr id="8" name="グラフ 7" descr="予定時間数と実際の時間数を示す縦棒グラフ">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24</xdr:col>
      <xdr:colOff>0</xdr:colOff>
      <xdr:row>1</xdr:row>
      <xdr:rowOff>0</xdr:rowOff>
    </xdr:from>
    <xdr:to>
      <xdr:col>28</xdr:col>
      <xdr:colOff>285750</xdr:colOff>
      <xdr:row>19</xdr:row>
      <xdr:rowOff>9525</xdr:rowOff>
    </xdr:to>
    <xdr:sp macro="" textlink="">
      <xdr:nvSpPr>
        <xdr:cNvPr id="3" name="四角形 2" descr="INFO:To add a row, select the bottom-right most cell in the body of the table (not the totals row) and press Tab, or press SHIFT and then F10 within table where you want the row inserted and select Insert | Table Rows Above/Below.&#10;Be sure all unused rows are deleted, as the PROJECT TOTALS PivotTable will use all of the tables cells, and otherwise would give erroneous results.&#10;To delete this info tip, select any edge and press Delete.&#10;">
          <a:extLst>
            <a:ext uri="{FF2B5EF4-FFF2-40B4-BE49-F238E27FC236}">
              <a16:creationId xmlns:a16="http://schemas.microsoft.com/office/drawing/2014/main" id="{00000000-0008-0000-0100-000003000000}"/>
            </a:ext>
          </a:extLst>
        </xdr:cNvPr>
        <xdr:cNvSpPr/>
      </xdr:nvSpPr>
      <xdr:spPr>
        <a:xfrm>
          <a:off x="10734675" y="447675"/>
          <a:ext cx="3028950" cy="3886200"/>
        </a:xfrm>
        <a:prstGeom prst="rect">
          <a:avLst/>
        </a:prstGeom>
        <a:solidFill>
          <a:schemeClr val="accent2">
            <a:lumMod val="20000"/>
            <a:lumOff val="80000"/>
          </a:schemeClr>
        </a:solidFill>
        <a:ln w="19050">
          <a:solidFill>
            <a:schemeClr val="accent2"/>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ja" sz="1800">
              <a:solidFill>
                <a:schemeClr val="tx1">
                  <a:lumMod val="65000"/>
                  <a:lumOff val="35000"/>
                </a:schemeClr>
              </a:solidFill>
              <a:latin typeface="Meiryo UI" panose="020B0604030504040204" pitchFamily="50" charset="-128"/>
              <a:ea typeface="Meiryo UI" panose="020B0604030504040204" pitchFamily="50" charset="-128"/>
            </a:rPr>
            <a:t>情報</a:t>
          </a:r>
        </a:p>
        <a:p>
          <a:pPr algn="l" rtl="0"/>
          <a:endParaRPr lang="en-US" sz="1100">
            <a:solidFill>
              <a:schemeClr val="tx1">
                <a:lumMod val="65000"/>
                <a:lumOff val="35000"/>
              </a:schemeClr>
            </a:solidFill>
            <a:latin typeface="Meiryo UI" panose="020B0604030504040204" pitchFamily="50" charset="-128"/>
            <a:ea typeface="Meiryo UI" panose="020B0604030504040204" pitchFamily="50" charset="-128"/>
          </a:endParaRPr>
        </a:p>
        <a:p>
          <a:pPr algn="l" rtl="0"/>
          <a:r>
            <a:rPr lang="ja" sz="1100">
              <a:solidFill>
                <a:schemeClr val="tx1">
                  <a:lumMod val="65000"/>
                  <a:lumOff val="35000"/>
                </a:schemeClr>
              </a:solidFill>
              <a:latin typeface="Meiryo UI" panose="020B0604030504040204" pitchFamily="50" charset="-128"/>
              <a:ea typeface="Meiryo UI" panose="020B0604030504040204" pitchFamily="50" charset="-128"/>
            </a:rPr>
            <a:t>行を追加するには、(合計行ではなく) 表の本文の一番右下のセルを選択して</a:t>
          </a:r>
          <a:r>
            <a:rPr lang="ja" sz="1100" baseline="0">
              <a:solidFill>
                <a:schemeClr val="tx1">
                  <a:lumMod val="65000"/>
                  <a:lumOff val="35000"/>
                </a:schemeClr>
              </a:solidFill>
              <a:latin typeface="Meiryo UI" panose="020B0604030504040204" pitchFamily="50" charset="-128"/>
              <a:ea typeface="Meiryo UI" panose="020B0604030504040204" pitchFamily="50" charset="-128"/>
            </a:rPr>
            <a:t> Tab キーを押すか、行を挿入したい場所で Shift キーを押してから F10 キーを押して、[挿入]、[</a:t>
          </a:r>
          <a:r>
            <a:rPr lang="ja-JP" altLang="en-US" sz="1100" baseline="0">
              <a:solidFill>
                <a:schemeClr val="tx1">
                  <a:lumMod val="65000"/>
                  <a:lumOff val="35000"/>
                </a:schemeClr>
              </a:solidFill>
              <a:latin typeface="Meiryo UI" panose="020B0604030504040204" pitchFamily="50" charset="-128"/>
              <a:ea typeface="Meiryo UI" panose="020B0604030504040204" pitchFamily="50" charset="-128"/>
            </a:rPr>
            <a:t>テーブルの行 </a:t>
          </a:r>
          <a:r>
            <a:rPr lang="en-US" altLang="ja-JP" sz="1100" baseline="0">
              <a:solidFill>
                <a:schemeClr val="tx1">
                  <a:lumMod val="65000"/>
                  <a:lumOff val="35000"/>
                </a:schemeClr>
              </a:solidFill>
              <a:latin typeface="Meiryo UI" panose="020B0604030504040204" pitchFamily="50" charset="-128"/>
              <a:ea typeface="Meiryo UI" panose="020B0604030504040204" pitchFamily="50" charset="-128"/>
            </a:rPr>
            <a:t>(</a:t>
          </a:r>
          <a:r>
            <a:rPr lang="ja-JP" altLang="en-US" sz="1100" baseline="0">
              <a:solidFill>
                <a:schemeClr val="tx1">
                  <a:lumMod val="65000"/>
                  <a:lumOff val="35000"/>
                </a:schemeClr>
              </a:solidFill>
              <a:latin typeface="Meiryo UI" panose="020B0604030504040204" pitchFamily="50" charset="-128"/>
              <a:ea typeface="Meiryo UI" panose="020B0604030504040204" pitchFamily="50" charset="-128"/>
            </a:rPr>
            <a:t>上</a:t>
          </a:r>
          <a:r>
            <a:rPr lang="en-US" altLang="ja-JP" sz="1100" baseline="0">
              <a:solidFill>
                <a:schemeClr val="tx1">
                  <a:lumMod val="65000"/>
                  <a:lumOff val="35000"/>
                </a:schemeClr>
              </a:solidFill>
              <a:latin typeface="Meiryo UI" panose="020B0604030504040204" pitchFamily="50" charset="-128"/>
              <a:ea typeface="Meiryo UI" panose="020B0604030504040204" pitchFamily="50" charset="-128"/>
            </a:rPr>
            <a:t>)</a:t>
          </a:r>
          <a:r>
            <a:rPr lang="ja" sz="1100" baseline="0">
              <a:solidFill>
                <a:schemeClr val="tx1">
                  <a:lumMod val="65000"/>
                  <a:lumOff val="35000"/>
                </a:schemeClr>
              </a:solidFill>
              <a:latin typeface="Meiryo UI" panose="020B0604030504040204" pitchFamily="50" charset="-128"/>
              <a:ea typeface="Meiryo UI" panose="020B0604030504040204" pitchFamily="50" charset="-128"/>
            </a:rPr>
            <a:t>] または [</a:t>
          </a:r>
          <a:r>
            <a:rPr lang="ja-JP" altLang="en-US" sz="1100" baseline="0">
              <a:solidFill>
                <a:schemeClr val="tx1">
                  <a:lumMod val="65000"/>
                  <a:lumOff val="35000"/>
                </a:schemeClr>
              </a:solidFill>
              <a:latin typeface="Meiryo UI" panose="020B0604030504040204" pitchFamily="50" charset="-128"/>
              <a:ea typeface="Meiryo UI" panose="020B0604030504040204" pitchFamily="50" charset="-128"/>
            </a:rPr>
            <a:t>テーブルの行 </a:t>
          </a:r>
          <a:r>
            <a:rPr lang="en-US" altLang="ja-JP" sz="1100" baseline="0">
              <a:solidFill>
                <a:schemeClr val="tx1">
                  <a:lumMod val="65000"/>
                  <a:lumOff val="35000"/>
                </a:schemeClr>
              </a:solidFill>
              <a:latin typeface="Meiryo UI" panose="020B0604030504040204" pitchFamily="50" charset="-128"/>
              <a:ea typeface="Meiryo UI" panose="020B0604030504040204" pitchFamily="50" charset="-128"/>
            </a:rPr>
            <a:t>(</a:t>
          </a:r>
          <a:r>
            <a:rPr lang="ja-JP" altLang="en-US" sz="1100" baseline="0">
              <a:solidFill>
                <a:schemeClr val="tx1">
                  <a:lumMod val="65000"/>
                  <a:lumOff val="35000"/>
                </a:schemeClr>
              </a:solidFill>
              <a:latin typeface="Meiryo UI" panose="020B0604030504040204" pitchFamily="50" charset="-128"/>
              <a:ea typeface="Meiryo UI" panose="020B0604030504040204" pitchFamily="50" charset="-128"/>
            </a:rPr>
            <a:t>下</a:t>
          </a:r>
          <a:r>
            <a:rPr lang="en-US" altLang="ja-JP" sz="1100" baseline="0">
              <a:solidFill>
                <a:schemeClr val="tx1">
                  <a:lumMod val="65000"/>
                  <a:lumOff val="35000"/>
                </a:schemeClr>
              </a:solidFill>
              <a:latin typeface="Meiryo UI" panose="020B0604030504040204" pitchFamily="50" charset="-128"/>
              <a:ea typeface="Meiryo UI" panose="020B0604030504040204" pitchFamily="50" charset="-128"/>
            </a:rPr>
            <a:t>)</a:t>
          </a:r>
          <a:r>
            <a:rPr lang="ja" sz="1100" baseline="0">
              <a:solidFill>
                <a:schemeClr val="tx1">
                  <a:lumMod val="65000"/>
                  <a:lumOff val="35000"/>
                </a:schemeClr>
              </a:solidFill>
              <a:latin typeface="Meiryo UI" panose="020B0604030504040204" pitchFamily="50" charset="-128"/>
              <a:ea typeface="Meiryo UI" panose="020B0604030504040204" pitchFamily="50" charset="-128"/>
            </a:rPr>
            <a:t>] の順に選択します。</a:t>
          </a:r>
        </a:p>
        <a:p>
          <a:pPr algn="l" rtl="0"/>
          <a:endParaRPr lang="en-US" sz="1100" baseline="0">
            <a:solidFill>
              <a:schemeClr val="tx1">
                <a:lumMod val="65000"/>
                <a:lumOff val="35000"/>
              </a:schemeClr>
            </a:solidFill>
            <a:latin typeface="Meiryo UI" panose="020B0604030504040204" pitchFamily="50" charset="-128"/>
            <a:ea typeface="Meiryo UI" panose="020B0604030504040204" pitchFamily="50" charset="-128"/>
          </a:endParaRPr>
        </a:p>
        <a:p>
          <a:pPr algn="l" rtl="0"/>
          <a:r>
            <a:rPr lang="ja" sz="1100" baseline="0">
              <a:solidFill>
                <a:schemeClr val="tx1">
                  <a:lumMod val="65000"/>
                  <a:lumOff val="35000"/>
                </a:schemeClr>
              </a:solidFill>
              <a:latin typeface="Meiryo UI" panose="020B0604030504040204" pitchFamily="50" charset="-128"/>
              <a:ea typeface="Meiryo UI" panose="020B0604030504040204" pitchFamily="50" charset="-128"/>
            </a:rPr>
            <a:t>プロジェクト合計ピボットテーブルはすべてのセルを使用するため、未使用の行がすべて削除されていることを確認します (削除されていないと結果がエラーになります)。</a:t>
          </a:r>
        </a:p>
        <a:p>
          <a:pPr algn="l" rtl="0"/>
          <a:endParaRPr lang="en-US" sz="1100" baseline="0">
            <a:solidFill>
              <a:schemeClr val="tx1">
                <a:lumMod val="65000"/>
                <a:lumOff val="35000"/>
              </a:schemeClr>
            </a:solidFill>
            <a:latin typeface="Meiryo UI" panose="020B0604030504040204" pitchFamily="50" charset="-128"/>
            <a:ea typeface="Meiryo UI" panose="020B0604030504040204" pitchFamily="50" charset="-128"/>
          </a:endParaRPr>
        </a:p>
        <a:p>
          <a:pPr algn="l" rtl="0"/>
          <a:r>
            <a:rPr lang="ja" sz="1100" baseline="0">
              <a:solidFill>
                <a:schemeClr val="tx1">
                  <a:lumMod val="65000"/>
                  <a:lumOff val="35000"/>
                </a:schemeClr>
              </a:solidFill>
              <a:latin typeface="Meiryo UI" panose="020B0604030504040204" pitchFamily="50" charset="-128"/>
              <a:ea typeface="Meiryo UI" panose="020B0604030504040204" pitchFamily="50" charset="-128"/>
            </a:rPr>
            <a:t>この情報のヒントを削除するには、いずれかの端を選択し、Delete キーを押します。</a:t>
          </a:r>
          <a:endParaRPr lang="en-US" sz="1100">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15</xdr:col>
      <xdr:colOff>0</xdr:colOff>
      <xdr:row>2</xdr:row>
      <xdr:rowOff>209549</xdr:rowOff>
    </xdr:from>
    <xdr:to>
      <xdr:col>19</xdr:col>
      <xdr:colOff>285750</xdr:colOff>
      <xdr:row>17</xdr:row>
      <xdr:rowOff>38099</xdr:rowOff>
    </xdr:to>
    <xdr:sp macro="" textlink="">
      <xdr:nvSpPr>
        <xdr:cNvPr id="2" name="長方形 1" descr="INFO: This PivotTable will not refresh automatically.  To refresh it, select it (any cell within the PivotTable), on the PIVOTTABLE TOOLS | ANALYZE ribbon tab press Refresh.  Or press SHIFT + F10 by selecting the PivotTable and select Refresh.&#10;To delete this info tip, select any edge and press Delete&#10;">
          <a:extLst>
            <a:ext uri="{FF2B5EF4-FFF2-40B4-BE49-F238E27FC236}">
              <a16:creationId xmlns:a16="http://schemas.microsoft.com/office/drawing/2014/main" id="{00000000-0008-0000-0200-000002000000}"/>
            </a:ext>
          </a:extLst>
        </xdr:cNvPr>
        <xdr:cNvSpPr/>
      </xdr:nvSpPr>
      <xdr:spPr>
        <a:xfrm>
          <a:off x="11820525" y="923924"/>
          <a:ext cx="3028950" cy="3000375"/>
        </a:xfrm>
        <a:prstGeom prst="rect">
          <a:avLst/>
        </a:prstGeom>
        <a:solidFill>
          <a:schemeClr val="accent2">
            <a:lumMod val="20000"/>
            <a:lumOff val="80000"/>
          </a:schemeClr>
        </a:solidFill>
        <a:ln w="19050">
          <a:solidFill>
            <a:schemeClr val="accent2">
              <a:lumMod val="75000"/>
            </a:schemeClr>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rtl="0"/>
          <a:r>
            <a:rPr lang="ja" sz="1800">
              <a:solidFill>
                <a:schemeClr val="tx1">
                  <a:lumMod val="65000"/>
                  <a:lumOff val="35000"/>
                </a:schemeClr>
              </a:solidFill>
              <a:latin typeface="Meiryo UI" panose="020B0604030504040204" pitchFamily="50" charset="-128"/>
              <a:ea typeface="Meiryo UI" panose="020B0604030504040204" pitchFamily="50" charset="-128"/>
            </a:rPr>
            <a:t>情報</a:t>
          </a:r>
        </a:p>
        <a:p>
          <a:pPr algn="l" rtl="0"/>
          <a:endParaRPr lang="en-US" sz="1100">
            <a:solidFill>
              <a:schemeClr val="tx1">
                <a:lumMod val="65000"/>
                <a:lumOff val="35000"/>
              </a:schemeClr>
            </a:solidFill>
            <a:latin typeface="Meiryo UI" panose="020B0604030504040204" pitchFamily="50" charset="-128"/>
            <a:ea typeface="Meiryo UI" panose="020B0604030504040204" pitchFamily="50" charset="-128"/>
          </a:endParaRPr>
        </a:p>
        <a:p>
          <a:pPr algn="l" rtl="0"/>
          <a:r>
            <a:rPr lang="ja" sz="1100">
              <a:solidFill>
                <a:schemeClr val="tx1">
                  <a:lumMod val="65000"/>
                  <a:lumOff val="35000"/>
                </a:schemeClr>
              </a:solidFill>
              <a:latin typeface="Meiryo UI" panose="020B0604030504040204" pitchFamily="50" charset="-128"/>
              <a:ea typeface="Meiryo UI" panose="020B0604030504040204" pitchFamily="50" charset="-128"/>
            </a:rPr>
            <a:t>このピボットテーブルは自動的に更新されません。更新するには、</a:t>
          </a:r>
          <a:r>
            <a:rPr lang="ja" sz="1100" baseline="0">
              <a:solidFill>
                <a:schemeClr val="tx1">
                  <a:lumMod val="65000"/>
                  <a:lumOff val="35000"/>
                </a:schemeClr>
              </a:solidFill>
              <a:latin typeface="Meiryo UI" panose="020B0604030504040204" pitchFamily="50" charset="-128"/>
              <a:ea typeface="Meiryo UI" panose="020B0604030504040204" pitchFamily="50" charset="-128"/>
            </a:rPr>
            <a:t> (ピボットテーブル内の任意のセル) を選択し、[ピボットテーブル ツール] の [分析] リボン タブで [更新] を選択します。または、ピボットテーブルを選択して Shift キーを押してから F10 キーを押して、[更新] を選択します。</a:t>
          </a:r>
        </a:p>
        <a:p>
          <a:pPr algn="l" rtl="0"/>
          <a:endParaRPr lang="en-US" sz="1100" baseline="0">
            <a:solidFill>
              <a:schemeClr val="tx1">
                <a:lumMod val="65000"/>
                <a:lumOff val="35000"/>
              </a:schemeClr>
            </a:solidFill>
            <a:latin typeface="Meiryo UI" panose="020B0604030504040204" pitchFamily="50" charset="-128"/>
            <a:ea typeface="Meiryo UI" panose="020B0604030504040204" pitchFamily="50" charset="-128"/>
          </a:endParaRPr>
        </a:p>
        <a:p>
          <a:pPr algn="l" rtl="0"/>
          <a:r>
            <a:rPr lang="ja" sz="1100" baseline="0">
              <a:solidFill>
                <a:schemeClr val="tx1">
                  <a:lumMod val="65000"/>
                  <a:lumOff val="35000"/>
                </a:schemeClr>
              </a:solidFill>
              <a:latin typeface="Meiryo UI" panose="020B0604030504040204" pitchFamily="50" charset="-128"/>
              <a:ea typeface="Meiryo UI" panose="020B0604030504040204" pitchFamily="50" charset="-128"/>
            </a:rPr>
            <a:t>この情報のヒントを削除するには、いずれかの端を選択し、Delete キーを押します。</a:t>
          </a:r>
          <a:endParaRPr lang="en-US" sz="1100">
            <a:solidFill>
              <a:schemeClr val="tx1">
                <a:lumMod val="65000"/>
                <a:lumOff val="35000"/>
              </a:schemeClr>
            </a:solidFill>
            <a:latin typeface="Meiryo UI" panose="020B0604030504040204" pitchFamily="50" charset="-128"/>
            <a:ea typeface="Meiryo UI" panose="020B0604030504040204" pitchFamily="50" charset="-128"/>
          </a:endParaRPr>
        </a:p>
      </xdr:txBody>
    </xdr:sp>
    <xdr:clientData fPrint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3511.77720034722" createdVersion="5" refreshedVersion="6" minRefreshableVersion="3" recordCount="5" xr:uid="{00000000-000A-0000-FFFF-FFFF00000000}">
  <cacheSource type="worksheet">
    <worksheetSource name="詳細"/>
  </cacheSource>
  <cacheFields count="22">
    <cacheField name="プロジェクト名" numFmtId="0">
      <sharedItems count="5">
        <s v="プロジェクト 1"/>
        <s v="プロジェクト 2"/>
        <s v="プロジェクト 3"/>
        <s v="プロジェクト 4"/>
        <s v="プロジェクト 5"/>
      </sharedItems>
    </cacheField>
    <cacheField name="プロジェクトの種類" numFmtId="0">
      <sharedItems/>
    </cacheField>
    <cacheField name="開始計画" numFmtId="14">
      <sharedItems containsSemiMixedTypes="0" containsNonDate="0" containsDate="1" containsString="0" minDate="2019-02-15T00:00:00" maxDate="2019-09-24T00:00:00"/>
    </cacheField>
    <cacheField name="終了計画" numFmtId="14">
      <sharedItems containsSemiMixedTypes="0" containsNonDate="0" containsDate="1" containsString="0" minDate="2019-04-16T00:00:00" maxDate="2019-10-24T00:00:00"/>
    </cacheField>
    <cacheField name="開始実績" numFmtId="14">
      <sharedItems containsSemiMixedTypes="0" containsNonDate="0" containsDate="1" containsString="0" minDate="2019-02-25T00:00:00" maxDate="2019-10-04T00:00:00"/>
    </cacheField>
    <cacheField name="終了実績" numFmtId="14">
      <sharedItems containsSemiMixedTypes="0" containsNonDate="0" containsDate="1" containsString="0" minDate="2019-04-21T00:00:00" maxDate="2019-11-02T00:00:00"/>
    </cacheField>
    <cacheField name="作業時間計画" numFmtId="0">
      <sharedItems containsSemiMixedTypes="0" containsString="0" containsNumber="1" containsInteger="1" minValue="150" maxValue="500"/>
    </cacheField>
    <cacheField name="作業時間実績" numFmtId="0">
      <sharedItems containsSemiMixedTypes="0" containsString="0" containsNumber="1" containsInteger="1" minValue="145" maxValue="500"/>
    </cacheField>
    <cacheField name="継続期間計画" numFmtId="0">
      <sharedItems containsSemiMixedTypes="0" containsString="0" containsNumber="1" containsInteger="1" minValue="0" maxValue="69"/>
    </cacheField>
    <cacheField name="継続期間実績" numFmtId="0">
      <sharedItems containsSemiMixedTypes="0" containsString="0" containsNumber="1" containsInteger="1" minValue="0" maxValue="68"/>
    </cacheField>
    <cacheField name="ジェネラル パートナー" numFmtId="5">
      <sharedItems containsSemiMixedTypes="0" containsString="0" containsNumber="1" containsInteger="1" minValue="5250" maxValue="35000"/>
    </cacheField>
    <cacheField name="会社弁護士" numFmtId="5">
      <sharedItems containsSemiMixedTypes="0" containsString="0" containsNumber="1" containsInteger="1" minValue="0" maxValue="40000"/>
    </cacheField>
    <cacheField name="訴訟弁護士" numFmtId="5">
      <sharedItems containsSemiMixedTypes="0" containsString="0" containsNumber="1" containsInteger="1" minValue="0" maxValue="75000"/>
    </cacheField>
    <cacheField name="知的財産弁護士" numFmtId="5">
      <sharedItems containsSemiMixedTypes="0" containsString="0" containsNumber="1" containsInteger="1" minValue="0" maxValue="24750"/>
    </cacheField>
    <cacheField name="破産弁護士" numFmtId="5">
      <sharedItems containsSemiMixedTypes="0" containsString="0" containsNumber="1" containsInteger="1" minValue="0" maxValue="0"/>
    </cacheField>
    <cacheField name="管理スタッフ" numFmtId="5">
      <sharedItems containsSemiMixedTypes="0" containsString="0" containsNumber="1" containsInteger="1" minValue="5625" maxValue="20000"/>
    </cacheField>
    <cacheField name="ジェネラル パートナー2" numFmtId="5">
      <sharedItems containsSemiMixedTypes="0" containsString="0" containsNumber="1" containsInteger="1" minValue="5075" maxValue="35000"/>
    </cacheField>
    <cacheField name="会社弁護士 2" numFmtId="5">
      <sharedItems containsSemiMixedTypes="0" containsString="0" containsNumber="1" containsInteger="1" minValue="0" maxValue="39000"/>
    </cacheField>
    <cacheField name="訴訟弁護士 2" numFmtId="5">
      <sharedItems containsSemiMixedTypes="0" containsString="0" containsNumber="1" containsInteger="1" minValue="0" maxValue="75000"/>
    </cacheField>
    <cacheField name="知的財産弁護士 2" numFmtId="5">
      <sharedItems containsSemiMixedTypes="0" containsString="0" containsNumber="1" containsInteger="1" minValue="0" maxValue="23925"/>
    </cacheField>
    <cacheField name="破産弁護士 2" numFmtId="5">
      <sharedItems containsSemiMixedTypes="0" containsString="0" containsNumber="1" containsInteger="1" minValue="0" maxValue="0"/>
    </cacheField>
    <cacheField name="管理スタッフ 2" numFmtId="5">
      <sharedItems containsSemiMixedTypes="0" containsString="0" containsNumber="1" minValue="5437.5" maxValue="195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
  <r>
    <x v="0"/>
    <s v="事業の法人化"/>
    <d v="2019-02-15T00:00:00"/>
    <d v="2019-04-16T00:00:00"/>
    <d v="2019-02-25T00:00:00"/>
    <d v="2019-04-21T00:00:00"/>
    <n v="200"/>
    <n v="220"/>
    <n v="61"/>
    <n v="56"/>
    <n v="7000"/>
    <n v="20000"/>
    <n v="0"/>
    <n v="0"/>
    <n v="0"/>
    <n v="12500"/>
    <n v="7700"/>
    <n v="22000"/>
    <n v="0"/>
    <n v="0"/>
    <n v="0"/>
    <n v="13750"/>
  </r>
  <r>
    <x v="1"/>
    <s v="事業の買収"/>
    <d v="2019-03-17T00:00:00"/>
    <d v="2019-05-26T00:00:00"/>
    <d v="2019-03-27T00:00:00"/>
    <d v="2019-06-05T00:00:00"/>
    <n v="400"/>
    <n v="390"/>
    <n v="69"/>
    <n v="68"/>
    <n v="14000"/>
    <n v="40000"/>
    <n v="0"/>
    <n v="11000"/>
    <n v="0"/>
    <n v="20000"/>
    <n v="13650"/>
    <n v="39000"/>
    <n v="0"/>
    <n v="10725"/>
    <n v="0"/>
    <n v="19500"/>
  </r>
  <r>
    <x v="2"/>
    <s v="製造物責任防御"/>
    <d v="2019-07-15T00:00:00"/>
    <d v="2019-07-15T00:00:00"/>
    <d v="2019-07-15T00:00:00"/>
    <d v="2019-08-04T00:00:00"/>
    <n v="500"/>
    <n v="500"/>
    <n v="0"/>
    <n v="19"/>
    <n v="35000"/>
    <n v="0"/>
    <n v="75000"/>
    <n v="0"/>
    <n v="0"/>
    <n v="18750"/>
    <n v="35000"/>
    <n v="0"/>
    <n v="75000"/>
    <n v="0"/>
    <n v="0"/>
    <n v="18750"/>
  </r>
  <r>
    <x v="3"/>
    <s v="特許申請"/>
    <d v="2019-09-03T00:00:00"/>
    <d v="2019-10-03T00:00:00"/>
    <d v="2019-10-03T00:00:00"/>
    <d v="2019-10-03T00:00:00"/>
    <n v="150"/>
    <n v="145"/>
    <n v="30"/>
    <n v="0"/>
    <n v="5250"/>
    <n v="0"/>
    <n v="0"/>
    <n v="24750"/>
    <n v="0"/>
    <n v="5625"/>
    <n v="5075"/>
    <n v="0"/>
    <n v="0"/>
    <n v="23925"/>
    <n v="0"/>
    <n v="5437.5"/>
  </r>
  <r>
    <x v="4"/>
    <s v="従業員の訴訟"/>
    <d v="2019-09-23T00:00:00"/>
    <d v="2019-10-23T00:00:00"/>
    <d v="2019-10-03T00:00:00"/>
    <d v="2019-11-01T00:00:00"/>
    <n v="250"/>
    <n v="255"/>
    <n v="30"/>
    <n v="28"/>
    <n v="17500"/>
    <n v="6250"/>
    <n v="30000"/>
    <n v="0"/>
    <n v="0"/>
    <n v="9375"/>
    <n v="17850"/>
    <n v="6375"/>
    <n v="30600"/>
    <n v="0"/>
    <n v="0"/>
    <n v="9562.5"/>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ピボットテーブル合計" cacheId="3" applyNumberFormats="0" applyBorderFormats="0" applyFontFormats="0" applyPatternFormats="0" applyAlignmentFormats="0" applyWidthHeightFormats="1" dataCaption="Values" grandTotalCaption="集計" updatedVersion="6" minRefreshableVersion="3" useAutoFormatting="1" itemPrintTitles="1" createdVersion="5" indent="0" compact="0" compactData="0" multipleFieldFilters="0" chartFormat="4">
  <location ref="B5:N11" firstHeaderRow="0" firstDataRow="1" firstDataCol="1"/>
  <pivotFields count="22">
    <pivotField axis="axisRow" compact="0" outline="0" showAll="0">
      <items count="6">
        <item x="0"/>
        <item x="1"/>
        <item x="2"/>
        <item x="3"/>
        <item x="4"/>
        <item t="default"/>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 dataField="1" compact="0" outline="0" showAll="0"/>
  </pivotFields>
  <rowFields count="1">
    <field x="0"/>
  </rowFields>
  <rowItems count="6">
    <i>
      <x/>
    </i>
    <i>
      <x v="1"/>
    </i>
    <i>
      <x v="2"/>
    </i>
    <i>
      <x v="3"/>
    </i>
    <i>
      <x v="4"/>
    </i>
    <i t="grand">
      <x/>
    </i>
  </rowItems>
  <colFields count="1">
    <field x="-2"/>
  </colFields>
  <colItems count="12">
    <i>
      <x/>
    </i>
    <i i="1">
      <x v="1"/>
    </i>
    <i i="2">
      <x v="2"/>
    </i>
    <i i="3">
      <x v="3"/>
    </i>
    <i i="4">
      <x v="4"/>
    </i>
    <i i="5">
      <x v="5"/>
    </i>
    <i i="6">
      <x v="6"/>
    </i>
    <i i="7">
      <x v="7"/>
    </i>
    <i i="8">
      <x v="8"/>
    </i>
    <i i="9">
      <x v="9"/>
    </i>
    <i i="10">
      <x v="10"/>
    </i>
    <i i="11">
      <x v="11"/>
    </i>
  </colItems>
  <dataFields count="12">
    <dataField name="ジェネラル パートナー " fld="10" baseField="0" baseItem="1" numFmtId="7"/>
    <dataField name="業務 " fld="11" baseField="0" baseItem="2" numFmtId="7"/>
    <dataField name="訴訟弁護士 " fld="12" baseField="0" baseItem="1" numFmtId="7"/>
    <dataField name="知的財産 " fld="13" baseField="0" baseItem="2" numFmtId="7"/>
    <dataField name="破産 " fld="14" baseField="0" baseItem="2" numFmtId="7"/>
    <dataField name="管理スタッフ " fld="15" baseField="0" baseItem="1" numFmtId="7"/>
    <dataField name="ジェネラル パートナー  " fld="16" baseField="0" baseItem="0" numFmtId="7"/>
    <dataField name="業務  " fld="17" baseField="0" baseItem="2" numFmtId="7"/>
    <dataField name="訴訟弁護士  " fld="18" baseField="0" baseItem="1" numFmtId="7"/>
    <dataField name="破産  " fld="19" baseField="0" baseItem="3" numFmtId="7"/>
    <dataField name="知的財産  " fld="20" baseField="0" baseItem="2" numFmtId="7"/>
    <dataField name="管理スタッフ  " fld="21" baseField="0" baseItem="2" numFmtId="7"/>
  </dataFields>
  <formats count="91">
    <format dxfId="181">
      <pivotArea dataOnly="0" labelOnly="1" outline="0" fieldPosition="0">
        <references count="1">
          <reference field="4294967294" count="12">
            <x v="0"/>
            <x v="1"/>
            <x v="2"/>
            <x v="3"/>
            <x v="4"/>
            <x v="5"/>
            <x v="6"/>
            <x v="7"/>
            <x v="8"/>
            <x v="9"/>
            <x v="10"/>
            <x v="11"/>
          </reference>
        </references>
      </pivotArea>
    </format>
    <format dxfId="180">
      <pivotArea outline="0" fieldPosition="0">
        <references count="2">
          <reference field="4294967294" count="1" selected="0">
            <x v="0"/>
          </reference>
          <reference field="0" count="1" selected="0">
            <x v="0"/>
          </reference>
        </references>
      </pivotArea>
    </format>
    <format dxfId="179">
      <pivotArea outline="0" fieldPosition="0">
        <references count="2">
          <reference field="4294967294" count="1" selected="0">
            <x v="1"/>
          </reference>
          <reference field="0" count="1" selected="0">
            <x v="0"/>
          </reference>
        </references>
      </pivotArea>
    </format>
    <format dxfId="178">
      <pivotArea outline="0" fieldPosition="0">
        <references count="2">
          <reference field="4294967294" count="1" selected="0">
            <x v="2"/>
          </reference>
          <reference field="0" count="1" selected="0">
            <x v="0"/>
          </reference>
        </references>
      </pivotArea>
    </format>
    <format dxfId="177">
      <pivotArea outline="0" fieldPosition="0">
        <references count="2">
          <reference field="4294967294" count="1" selected="0">
            <x v="3"/>
          </reference>
          <reference field="0" count="1" selected="0">
            <x v="0"/>
          </reference>
        </references>
      </pivotArea>
    </format>
    <format dxfId="176">
      <pivotArea outline="0" fieldPosition="0">
        <references count="2">
          <reference field="4294967294" count="1" selected="0">
            <x v="4"/>
          </reference>
          <reference field="0" count="1" selected="0">
            <x v="0"/>
          </reference>
        </references>
      </pivotArea>
    </format>
    <format dxfId="175">
      <pivotArea outline="0" fieldPosition="0">
        <references count="2">
          <reference field="4294967294" count="1" selected="0">
            <x v="5"/>
          </reference>
          <reference field="0" count="1" selected="0">
            <x v="0"/>
          </reference>
        </references>
      </pivotArea>
    </format>
    <format dxfId="174">
      <pivotArea outline="0" fieldPosition="0">
        <references count="2">
          <reference field="4294967294" count="1" selected="0">
            <x v="6"/>
          </reference>
          <reference field="0" count="1" selected="0">
            <x v="0"/>
          </reference>
        </references>
      </pivotArea>
    </format>
    <format dxfId="173">
      <pivotArea outline="0" fieldPosition="0">
        <references count="2">
          <reference field="4294967294" count="1" selected="0">
            <x v="7"/>
          </reference>
          <reference field="0" count="1" selected="0">
            <x v="0"/>
          </reference>
        </references>
      </pivotArea>
    </format>
    <format dxfId="172">
      <pivotArea outline="0" fieldPosition="0">
        <references count="2">
          <reference field="4294967294" count="1" selected="0">
            <x v="8"/>
          </reference>
          <reference field="0" count="1" selected="0">
            <x v="0"/>
          </reference>
        </references>
      </pivotArea>
    </format>
    <format dxfId="171">
      <pivotArea outline="0" fieldPosition="0">
        <references count="2">
          <reference field="4294967294" count="1" selected="0">
            <x v="9"/>
          </reference>
          <reference field="0" count="1" selected="0">
            <x v="0"/>
          </reference>
        </references>
      </pivotArea>
    </format>
    <format dxfId="170">
      <pivotArea outline="0" fieldPosition="0">
        <references count="2">
          <reference field="4294967294" count="1" selected="0">
            <x v="10"/>
          </reference>
          <reference field="0" count="1" selected="0">
            <x v="0"/>
          </reference>
        </references>
      </pivotArea>
    </format>
    <format dxfId="169">
      <pivotArea outline="0" fieldPosition="0">
        <references count="2">
          <reference field="4294967294" count="1" selected="0">
            <x v="11"/>
          </reference>
          <reference field="0" count="1" selected="0">
            <x v="0"/>
          </reference>
        </references>
      </pivotArea>
    </format>
    <format dxfId="168">
      <pivotArea outline="0" fieldPosition="0">
        <references count="2">
          <reference field="4294967294" count="1" selected="0">
            <x v="0"/>
          </reference>
          <reference field="0" count="1" selected="0">
            <x v="1"/>
          </reference>
        </references>
      </pivotArea>
    </format>
    <format dxfId="167">
      <pivotArea outline="0" fieldPosition="0">
        <references count="2">
          <reference field="4294967294" count="1" selected="0">
            <x v="1"/>
          </reference>
          <reference field="0" count="1" selected="0">
            <x v="1"/>
          </reference>
        </references>
      </pivotArea>
    </format>
    <format dxfId="166">
      <pivotArea outline="0" fieldPosition="0">
        <references count="2">
          <reference field="4294967294" count="1" selected="0">
            <x v="2"/>
          </reference>
          <reference field="0" count="1" selected="0">
            <x v="1"/>
          </reference>
        </references>
      </pivotArea>
    </format>
    <format dxfId="165">
      <pivotArea outline="0" fieldPosition="0">
        <references count="2">
          <reference field="4294967294" count="1" selected="0">
            <x v="3"/>
          </reference>
          <reference field="0" count="1" selected="0">
            <x v="1"/>
          </reference>
        </references>
      </pivotArea>
    </format>
    <format dxfId="164">
      <pivotArea outline="0" fieldPosition="0">
        <references count="2">
          <reference field="4294967294" count="1" selected="0">
            <x v="4"/>
          </reference>
          <reference field="0" count="1" selected="0">
            <x v="1"/>
          </reference>
        </references>
      </pivotArea>
    </format>
    <format dxfId="163">
      <pivotArea outline="0" fieldPosition="0">
        <references count="2">
          <reference field="4294967294" count="1" selected="0">
            <x v="5"/>
          </reference>
          <reference field="0" count="1" selected="0">
            <x v="1"/>
          </reference>
        </references>
      </pivotArea>
    </format>
    <format dxfId="162">
      <pivotArea outline="0" fieldPosition="0">
        <references count="2">
          <reference field="4294967294" count="1" selected="0">
            <x v="6"/>
          </reference>
          <reference field="0" count="1" selected="0">
            <x v="1"/>
          </reference>
        </references>
      </pivotArea>
    </format>
    <format dxfId="161">
      <pivotArea outline="0" fieldPosition="0">
        <references count="2">
          <reference field="4294967294" count="1" selected="0">
            <x v="7"/>
          </reference>
          <reference field="0" count="1" selected="0">
            <x v="1"/>
          </reference>
        </references>
      </pivotArea>
    </format>
    <format dxfId="160">
      <pivotArea outline="0" fieldPosition="0">
        <references count="2">
          <reference field="4294967294" count="1" selected="0">
            <x v="8"/>
          </reference>
          <reference field="0" count="1" selected="0">
            <x v="1"/>
          </reference>
        </references>
      </pivotArea>
    </format>
    <format dxfId="159">
      <pivotArea outline="0" fieldPosition="0">
        <references count="2">
          <reference field="4294967294" count="1" selected="0">
            <x v="9"/>
          </reference>
          <reference field="0" count="1" selected="0">
            <x v="1"/>
          </reference>
        </references>
      </pivotArea>
    </format>
    <format dxfId="158">
      <pivotArea outline="0" fieldPosition="0">
        <references count="2">
          <reference field="4294967294" count="1" selected="0">
            <x v="10"/>
          </reference>
          <reference field="0" count="1" selected="0">
            <x v="1"/>
          </reference>
        </references>
      </pivotArea>
    </format>
    <format dxfId="157">
      <pivotArea outline="0" fieldPosition="0">
        <references count="2">
          <reference field="4294967294" count="1" selected="0">
            <x v="11"/>
          </reference>
          <reference field="0" count="1" selected="0">
            <x v="1"/>
          </reference>
        </references>
      </pivotArea>
    </format>
    <format dxfId="156">
      <pivotArea outline="0" fieldPosition="0">
        <references count="2">
          <reference field="4294967294" count="1" selected="0">
            <x v="0"/>
          </reference>
          <reference field="0" count="1" selected="0">
            <x v="2"/>
          </reference>
        </references>
      </pivotArea>
    </format>
    <format dxfId="155">
      <pivotArea outline="0" fieldPosition="0">
        <references count="2">
          <reference field="4294967294" count="1" selected="0">
            <x v="1"/>
          </reference>
          <reference field="0" count="1" selected="0">
            <x v="2"/>
          </reference>
        </references>
      </pivotArea>
    </format>
    <format dxfId="154">
      <pivotArea outline="0" fieldPosition="0">
        <references count="2">
          <reference field="4294967294" count="1" selected="0">
            <x v="2"/>
          </reference>
          <reference field="0" count="1" selected="0">
            <x v="2"/>
          </reference>
        </references>
      </pivotArea>
    </format>
    <format dxfId="153">
      <pivotArea outline="0" fieldPosition="0">
        <references count="2">
          <reference field="4294967294" count="1" selected="0">
            <x v="3"/>
          </reference>
          <reference field="0" count="1" selected="0">
            <x v="2"/>
          </reference>
        </references>
      </pivotArea>
    </format>
    <format dxfId="152">
      <pivotArea outline="0" fieldPosition="0">
        <references count="2">
          <reference field="4294967294" count="1" selected="0">
            <x v="4"/>
          </reference>
          <reference field="0" count="1" selected="0">
            <x v="2"/>
          </reference>
        </references>
      </pivotArea>
    </format>
    <format dxfId="151">
      <pivotArea outline="0" fieldPosition="0">
        <references count="2">
          <reference field="4294967294" count="1" selected="0">
            <x v="5"/>
          </reference>
          <reference field="0" count="1" selected="0">
            <x v="2"/>
          </reference>
        </references>
      </pivotArea>
    </format>
    <format dxfId="150">
      <pivotArea outline="0" fieldPosition="0">
        <references count="2">
          <reference field="4294967294" count="1" selected="0">
            <x v="6"/>
          </reference>
          <reference field="0" count="1" selected="0">
            <x v="2"/>
          </reference>
        </references>
      </pivotArea>
    </format>
    <format dxfId="149">
      <pivotArea outline="0" fieldPosition="0">
        <references count="2">
          <reference field="4294967294" count="1" selected="0">
            <x v="7"/>
          </reference>
          <reference field="0" count="1" selected="0">
            <x v="2"/>
          </reference>
        </references>
      </pivotArea>
    </format>
    <format dxfId="148">
      <pivotArea outline="0" fieldPosition="0">
        <references count="2">
          <reference field="4294967294" count="1" selected="0">
            <x v="8"/>
          </reference>
          <reference field="0" count="1" selected="0">
            <x v="2"/>
          </reference>
        </references>
      </pivotArea>
    </format>
    <format dxfId="147">
      <pivotArea outline="0" fieldPosition="0">
        <references count="2">
          <reference field="4294967294" count="1" selected="0">
            <x v="9"/>
          </reference>
          <reference field="0" count="1" selected="0">
            <x v="2"/>
          </reference>
        </references>
      </pivotArea>
    </format>
    <format dxfId="146">
      <pivotArea outline="0" fieldPosition="0">
        <references count="2">
          <reference field="4294967294" count="1" selected="0">
            <x v="10"/>
          </reference>
          <reference field="0" count="1" selected="0">
            <x v="2"/>
          </reference>
        </references>
      </pivotArea>
    </format>
    <format dxfId="145">
      <pivotArea outline="0" fieldPosition="0">
        <references count="2">
          <reference field="4294967294" count="1" selected="0">
            <x v="11"/>
          </reference>
          <reference field="0" count="1" selected="0">
            <x v="2"/>
          </reference>
        </references>
      </pivotArea>
    </format>
    <format dxfId="144">
      <pivotArea outline="0" fieldPosition="0">
        <references count="2">
          <reference field="4294967294" count="1" selected="0">
            <x v="0"/>
          </reference>
          <reference field="0" count="1" selected="0">
            <x v="3"/>
          </reference>
        </references>
      </pivotArea>
    </format>
    <format dxfId="143">
      <pivotArea outline="0" fieldPosition="0">
        <references count="2">
          <reference field="4294967294" count="1" selected="0">
            <x v="1"/>
          </reference>
          <reference field="0" count="1" selected="0">
            <x v="3"/>
          </reference>
        </references>
      </pivotArea>
    </format>
    <format dxfId="142">
      <pivotArea outline="0" fieldPosition="0">
        <references count="2">
          <reference field="4294967294" count="1" selected="0">
            <x v="2"/>
          </reference>
          <reference field="0" count="1" selected="0">
            <x v="3"/>
          </reference>
        </references>
      </pivotArea>
    </format>
    <format dxfId="141">
      <pivotArea outline="0" fieldPosition="0">
        <references count="2">
          <reference field="4294967294" count="1" selected="0">
            <x v="3"/>
          </reference>
          <reference field="0" count="1" selected="0">
            <x v="3"/>
          </reference>
        </references>
      </pivotArea>
    </format>
    <format dxfId="140">
      <pivotArea outline="0" fieldPosition="0">
        <references count="2">
          <reference field="4294967294" count="1" selected="0">
            <x v="4"/>
          </reference>
          <reference field="0" count="1" selected="0">
            <x v="3"/>
          </reference>
        </references>
      </pivotArea>
    </format>
    <format dxfId="139">
      <pivotArea outline="0" fieldPosition="0">
        <references count="2">
          <reference field="4294967294" count="1" selected="0">
            <x v="5"/>
          </reference>
          <reference field="0" count="1" selected="0">
            <x v="3"/>
          </reference>
        </references>
      </pivotArea>
    </format>
    <format dxfId="138">
      <pivotArea outline="0" fieldPosition="0">
        <references count="2">
          <reference field="4294967294" count="1" selected="0">
            <x v="6"/>
          </reference>
          <reference field="0" count="1" selected="0">
            <x v="3"/>
          </reference>
        </references>
      </pivotArea>
    </format>
    <format dxfId="137">
      <pivotArea outline="0" fieldPosition="0">
        <references count="2">
          <reference field="4294967294" count="1" selected="0">
            <x v="7"/>
          </reference>
          <reference field="0" count="1" selected="0">
            <x v="3"/>
          </reference>
        </references>
      </pivotArea>
    </format>
    <format dxfId="136">
      <pivotArea outline="0" fieldPosition="0">
        <references count="2">
          <reference field="4294967294" count="1" selected="0">
            <x v="8"/>
          </reference>
          <reference field="0" count="1" selected="0">
            <x v="3"/>
          </reference>
        </references>
      </pivotArea>
    </format>
    <format dxfId="135">
      <pivotArea outline="0" fieldPosition="0">
        <references count="2">
          <reference field="4294967294" count="1" selected="0">
            <x v="9"/>
          </reference>
          <reference field="0" count="1" selected="0">
            <x v="3"/>
          </reference>
        </references>
      </pivotArea>
    </format>
    <format dxfId="134">
      <pivotArea outline="0" fieldPosition="0">
        <references count="2">
          <reference field="4294967294" count="1" selected="0">
            <x v="10"/>
          </reference>
          <reference field="0" count="1" selected="0">
            <x v="3"/>
          </reference>
        </references>
      </pivotArea>
    </format>
    <format dxfId="133">
      <pivotArea outline="0" fieldPosition="0">
        <references count="2">
          <reference field="4294967294" count="1" selected="0">
            <x v="11"/>
          </reference>
          <reference field="0" count="1" selected="0">
            <x v="3"/>
          </reference>
        </references>
      </pivotArea>
    </format>
    <format dxfId="132">
      <pivotArea outline="0" fieldPosition="0">
        <references count="2">
          <reference field="4294967294" count="1" selected="0">
            <x v="0"/>
          </reference>
          <reference field="0" count="1" selected="0">
            <x v="4"/>
          </reference>
        </references>
      </pivotArea>
    </format>
    <format dxfId="131">
      <pivotArea outline="0" fieldPosition="0">
        <references count="2">
          <reference field="4294967294" count="1" selected="0">
            <x v="1"/>
          </reference>
          <reference field="0" count="1" selected="0">
            <x v="4"/>
          </reference>
        </references>
      </pivotArea>
    </format>
    <format dxfId="130">
      <pivotArea outline="0" fieldPosition="0">
        <references count="2">
          <reference field="4294967294" count="1" selected="0">
            <x v="2"/>
          </reference>
          <reference field="0" count="1" selected="0">
            <x v="4"/>
          </reference>
        </references>
      </pivotArea>
    </format>
    <format dxfId="129">
      <pivotArea outline="0" fieldPosition="0">
        <references count="2">
          <reference field="4294967294" count="1" selected="0">
            <x v="3"/>
          </reference>
          <reference field="0" count="1" selected="0">
            <x v="4"/>
          </reference>
        </references>
      </pivotArea>
    </format>
    <format dxfId="128">
      <pivotArea outline="0" fieldPosition="0">
        <references count="2">
          <reference field="4294967294" count="1" selected="0">
            <x v="4"/>
          </reference>
          <reference field="0" count="1" selected="0">
            <x v="4"/>
          </reference>
        </references>
      </pivotArea>
    </format>
    <format dxfId="127">
      <pivotArea outline="0" fieldPosition="0">
        <references count="2">
          <reference field="4294967294" count="1" selected="0">
            <x v="5"/>
          </reference>
          <reference field="0" count="1" selected="0">
            <x v="4"/>
          </reference>
        </references>
      </pivotArea>
    </format>
    <format dxfId="126">
      <pivotArea outline="0" fieldPosition="0">
        <references count="2">
          <reference field="4294967294" count="1" selected="0">
            <x v="6"/>
          </reference>
          <reference field="0" count="1" selected="0">
            <x v="4"/>
          </reference>
        </references>
      </pivotArea>
    </format>
    <format dxfId="125">
      <pivotArea outline="0" fieldPosition="0">
        <references count="2">
          <reference field="4294967294" count="1" selected="0">
            <x v="7"/>
          </reference>
          <reference field="0" count="1" selected="0">
            <x v="4"/>
          </reference>
        </references>
      </pivotArea>
    </format>
    <format dxfId="124">
      <pivotArea outline="0" fieldPosition="0">
        <references count="2">
          <reference field="4294967294" count="1" selected="0">
            <x v="8"/>
          </reference>
          <reference field="0" count="1" selected="0">
            <x v="4"/>
          </reference>
        </references>
      </pivotArea>
    </format>
    <format dxfId="123">
      <pivotArea outline="0" fieldPosition="0">
        <references count="2">
          <reference field="4294967294" count="1" selected="0">
            <x v="9"/>
          </reference>
          <reference field="0" count="1" selected="0">
            <x v="4"/>
          </reference>
        </references>
      </pivotArea>
    </format>
    <format dxfId="122">
      <pivotArea outline="0" fieldPosition="0">
        <references count="2">
          <reference field="4294967294" count="1" selected="0">
            <x v="10"/>
          </reference>
          <reference field="0" count="1" selected="0">
            <x v="4"/>
          </reference>
        </references>
      </pivotArea>
    </format>
    <format dxfId="121">
      <pivotArea outline="0" fieldPosition="0">
        <references count="2">
          <reference field="4294967294" count="1" selected="0">
            <x v="11"/>
          </reference>
          <reference field="0" count="1" selected="0">
            <x v="4"/>
          </reference>
        </references>
      </pivotArea>
    </format>
    <format dxfId="120">
      <pivotArea field="0" grandRow="1" outline="0" axis="axisRow" fieldPosition="0">
        <references count="1">
          <reference field="4294967294" count="1" selected="0">
            <x v="0"/>
          </reference>
        </references>
      </pivotArea>
    </format>
    <format dxfId="119">
      <pivotArea field="0" grandRow="1" outline="0" axis="axisRow" fieldPosition="0">
        <references count="1">
          <reference field="4294967294" count="1" selected="0">
            <x v="1"/>
          </reference>
        </references>
      </pivotArea>
    </format>
    <format dxfId="118">
      <pivotArea field="0" grandRow="1" outline="0" axis="axisRow" fieldPosition="0">
        <references count="1">
          <reference field="4294967294" count="1" selected="0">
            <x v="2"/>
          </reference>
        </references>
      </pivotArea>
    </format>
    <format dxfId="117">
      <pivotArea field="0" grandRow="1" outline="0" axis="axisRow" fieldPosition="0">
        <references count="1">
          <reference field="4294967294" count="1" selected="0">
            <x v="3"/>
          </reference>
        </references>
      </pivotArea>
    </format>
    <format dxfId="116">
      <pivotArea field="0" grandRow="1" outline="0" axis="axisRow" fieldPosition="0">
        <references count="1">
          <reference field="4294967294" count="1" selected="0">
            <x v="4"/>
          </reference>
        </references>
      </pivotArea>
    </format>
    <format dxfId="115">
      <pivotArea field="0" grandRow="1" outline="0" axis="axisRow" fieldPosition="0">
        <references count="1">
          <reference field="4294967294" count="1" selected="0">
            <x v="5"/>
          </reference>
        </references>
      </pivotArea>
    </format>
    <format dxfId="114">
      <pivotArea field="0" grandRow="1" outline="0" axis="axisRow" fieldPosition="0">
        <references count="1">
          <reference field="4294967294" count="1" selected="0">
            <x v="6"/>
          </reference>
        </references>
      </pivotArea>
    </format>
    <format dxfId="113">
      <pivotArea field="0" grandRow="1" outline="0" axis="axisRow" fieldPosition="0">
        <references count="1">
          <reference field="4294967294" count="1" selected="0">
            <x v="7"/>
          </reference>
        </references>
      </pivotArea>
    </format>
    <format dxfId="112">
      <pivotArea field="0" grandRow="1" outline="0" axis="axisRow" fieldPosition="0">
        <references count="1">
          <reference field="4294967294" count="1" selected="0">
            <x v="8"/>
          </reference>
        </references>
      </pivotArea>
    </format>
    <format dxfId="111">
      <pivotArea field="0" grandRow="1" outline="0" axis="axisRow" fieldPosition="0">
        <references count="1">
          <reference field="4294967294" count="1" selected="0">
            <x v="9"/>
          </reference>
        </references>
      </pivotArea>
    </format>
    <format dxfId="110">
      <pivotArea field="0" grandRow="1" outline="0" axis="axisRow" fieldPosition="0">
        <references count="1">
          <reference field="4294967294" count="1" selected="0">
            <x v="10"/>
          </reference>
        </references>
      </pivotArea>
    </format>
    <format dxfId="109">
      <pivotArea field="0" grandRow="1" outline="0" axis="axisRow" fieldPosition="0">
        <references count="1">
          <reference field="4294967294" count="1" selected="0">
            <x v="11"/>
          </reference>
        </references>
      </pivotArea>
    </format>
    <format dxfId="108">
      <pivotArea type="all" dataOnly="0" outline="0" fieldPosition="0"/>
    </format>
    <format dxfId="107">
      <pivotArea outline="0" collapsedLevelsAreSubtotals="1" fieldPosition="0"/>
    </format>
    <format dxfId="106">
      <pivotArea field="0" type="button" dataOnly="0" labelOnly="1" outline="0" axis="axisRow" fieldPosition="0"/>
    </format>
    <format dxfId="105">
      <pivotArea dataOnly="0" labelOnly="1" outline="0" fieldPosition="0">
        <references count="1">
          <reference field="0" count="0"/>
        </references>
      </pivotArea>
    </format>
    <format dxfId="104">
      <pivotArea dataOnly="0" labelOnly="1" grandRow="1" outline="0" fieldPosition="0"/>
    </format>
    <format dxfId="103">
      <pivotArea dataOnly="0" labelOnly="1" outline="0" fieldPosition="0">
        <references count="1">
          <reference field="4294967294" count="12">
            <x v="0"/>
            <x v="1"/>
            <x v="2"/>
            <x v="3"/>
            <x v="4"/>
            <x v="5"/>
            <x v="6"/>
            <x v="7"/>
            <x v="8"/>
            <x v="9"/>
            <x v="10"/>
            <x v="11"/>
          </reference>
        </references>
      </pivotArea>
    </format>
    <format dxfId="102">
      <pivotArea outline="0" fieldPosition="0">
        <references count="1">
          <reference field="4294967294" count="1">
            <x v="1"/>
          </reference>
        </references>
      </pivotArea>
    </format>
    <format dxfId="101">
      <pivotArea outline="0" fieldPosition="0">
        <references count="1">
          <reference field="4294967294" count="1">
            <x v="0"/>
          </reference>
        </references>
      </pivotArea>
    </format>
    <format dxfId="100">
      <pivotArea outline="0" fieldPosition="0">
        <references count="1">
          <reference field="4294967294" count="1">
            <x v="2"/>
          </reference>
        </references>
      </pivotArea>
    </format>
    <format dxfId="99">
      <pivotArea outline="0" fieldPosition="0">
        <references count="1">
          <reference field="4294967294" count="1">
            <x v="3"/>
          </reference>
        </references>
      </pivotArea>
    </format>
    <format dxfId="98">
      <pivotArea outline="0" fieldPosition="0">
        <references count="1">
          <reference field="4294967294" count="1">
            <x v="4"/>
          </reference>
        </references>
      </pivotArea>
    </format>
    <format dxfId="97">
      <pivotArea outline="0" fieldPosition="0">
        <references count="1">
          <reference field="4294967294" count="1">
            <x v="5"/>
          </reference>
        </references>
      </pivotArea>
    </format>
    <format dxfId="96">
      <pivotArea outline="0" fieldPosition="0">
        <references count="1">
          <reference field="4294967294" count="1">
            <x v="6"/>
          </reference>
        </references>
      </pivotArea>
    </format>
    <format dxfId="95">
      <pivotArea outline="0" fieldPosition="0">
        <references count="1">
          <reference field="4294967294" count="1">
            <x v="7"/>
          </reference>
        </references>
      </pivotArea>
    </format>
    <format dxfId="94">
      <pivotArea outline="0" fieldPosition="0">
        <references count="1">
          <reference field="4294967294" count="1">
            <x v="8"/>
          </reference>
        </references>
      </pivotArea>
    </format>
    <format dxfId="93">
      <pivotArea outline="0" fieldPosition="0">
        <references count="1">
          <reference field="4294967294" count="1">
            <x v="9"/>
          </reference>
        </references>
      </pivotArea>
    </format>
    <format dxfId="92">
      <pivotArea outline="0" fieldPosition="0">
        <references count="1">
          <reference field="4294967294" count="1">
            <x v="10"/>
          </reference>
        </references>
      </pivotArea>
    </format>
    <format dxfId="91">
      <pivotArea outline="0" fieldPosition="0">
        <references count="1">
          <reference field="4294967294" count="1">
            <x v="11"/>
          </reference>
        </references>
      </pivotArea>
    </format>
  </formats>
  <pivotTableStyleInfo name="PivotStyleMedium3" showRowHeaders="1" showColHeaders="1" showRowStripes="1" showColStripes="0" showLastColumn="1"/>
  <extLst>
    <ext xmlns:x14="http://schemas.microsoft.com/office/spreadsheetml/2009/9/main" uri="{962EF5D1-5CA2-4c93-8EF4-DBF5C05439D2}">
      <x14:pivotTableDefinition xmlns:xm="http://schemas.microsoft.com/office/excel/2006/main" altTextSummary="このピボットテーブルには、プロジェクト名と、プロジェクトの詳細ワークシートの時間数を乗算して計算された、プロジェクト パラメーター ワークシート上のすべての項目についての集計値が一覧表示されます"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パラメーター" displayName="パラメーター" ref="B5:I11" headerRowDxfId="240" dataDxfId="239" totalsRowDxfId="238">
  <autoFilter ref="B5:I11"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00000000-0010-0000-0000-000001000000}" name="プロジェクトの種類" totalsRowLabel="集計" dataDxfId="237" totalsRowDxfId="236"/>
    <tableColumn id="2" xr3:uid="{00000000-0010-0000-0000-000002000000}" name="ジェネラル パートナー" dataDxfId="235"/>
    <tableColumn id="3" xr3:uid="{00000000-0010-0000-0000-000003000000}" name="会社弁護士" dataDxfId="234"/>
    <tableColumn id="4" xr3:uid="{00000000-0010-0000-0000-000004000000}" name="訴訟弁護士" dataDxfId="233"/>
    <tableColumn id="5" xr3:uid="{00000000-0010-0000-0000-000005000000}" name="知的財産弁護士" dataDxfId="232"/>
    <tableColumn id="6" xr3:uid="{00000000-0010-0000-0000-000006000000}" name="破産弁護士" dataDxfId="231"/>
    <tableColumn id="7" xr3:uid="{00000000-0010-0000-0000-000007000000}" name="管理スタッフ" dataDxfId="230"/>
    <tableColumn id="8" xr3:uid="{00000000-0010-0000-0000-000008000000}" name="集計" totalsRowFunction="sum" dataDxfId="229">
      <calculatedColumnFormula>SUM(パラメーター[[#This Row],[ジェネラル パートナー]:[管理スタッフ]])</calculatedColumnFormula>
    </tableColumn>
  </tableColumns>
  <tableStyleInfo name="TableStyleLight11" showFirstColumn="0" showLastColumn="0" showRowStripes="1" showColumnStripes="0"/>
  <extLst>
    <ext xmlns:x14="http://schemas.microsoft.com/office/spreadsheetml/2009/9/main" uri="{504A1905-F514-4f6f-8877-14C23A59335A}">
      <x14:table altTextSummary="この表には、プロジェクトの種類と、ジェネラル・パートナー、ビジネス専門の弁護士、被告側訴訟当事者、知的財産権専門の弁護士、破産専門の弁護士、管理スタッフのパーセンテージを入力します。合計は自動的に計算されます"/>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詳細" displayName="詳細" ref="B4:W10" totalsRowCount="1" headerRowDxfId="228" dataDxfId="227" totalsRowDxfId="226">
  <autoFilter ref="B4:W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100-000001000000}" name="プロジェクト名" totalsRowLabel="集計" dataDxfId="225" totalsRowDxfId="224"/>
    <tableColumn id="2" xr3:uid="{00000000-0010-0000-0100-000002000000}" name="プロジェクトの種類" dataDxfId="223" totalsRowDxfId="222"/>
    <tableColumn id="3" xr3:uid="{00000000-0010-0000-0100-000003000000}" name="開始計画" dataDxfId="221" totalsRowDxfId="220"/>
    <tableColumn id="4" xr3:uid="{00000000-0010-0000-0100-000004000000}" name="終了計画" dataDxfId="219" totalsRowDxfId="218"/>
    <tableColumn id="7" xr3:uid="{00000000-0010-0000-0100-000007000000}" name="開始実績" dataDxfId="217" totalsRowDxfId="216"/>
    <tableColumn id="8" xr3:uid="{00000000-0010-0000-0100-000008000000}" name="終了実績" dataDxfId="215" totalsRowDxfId="214"/>
    <tableColumn id="5" xr3:uid="{00000000-0010-0000-0100-000005000000}" name="作業時間計画" totalsRowFunction="sum" dataDxfId="213" totalsRowDxfId="212"/>
    <tableColumn id="9" xr3:uid="{00000000-0010-0000-0100-000009000000}" name="作業時間実績" totalsRowFunction="sum" dataDxfId="211" totalsRowDxfId="210"/>
    <tableColumn id="6" xr3:uid="{00000000-0010-0000-0100-000006000000}" name="継続期間計画" totalsRowFunction="sum" dataDxfId="209" totalsRowDxfId="208">
      <calculatedColumnFormula>DAYS360(詳細[[#This Row],[開始計画]],詳細[[#This Row],[終了計画]],FALSE)</calculatedColumnFormula>
    </tableColumn>
    <tableColumn id="10" xr3:uid="{00000000-0010-0000-0100-00000A000000}" name="継続期間実績" totalsRowFunction="sum" dataDxfId="207" totalsRowDxfId="206">
      <calculatedColumnFormula>DAYS360(詳細[[#This Row],[開始実績]],詳細[[#This Row],[終了実績]],FALSE)</calculatedColumnFormula>
    </tableColumn>
    <tableColumn id="11" xr3:uid="{00000000-0010-0000-0100-00000B000000}" name="ジェネラル パートナー" dataDxfId="205" totalsRowDxfId="204">
      <calculatedColumnFormula>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Row],[作業時間計画]]</calculatedColumnFormula>
    </tableColumn>
    <tableColumn id="12" xr3:uid="{00000000-0010-0000-0100-00000C000000}" name="会社弁護士" dataDxfId="203" totalsRowDxfId="202">
      <calculatedColumnFormula>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Row],[作業時間計画]]</calculatedColumnFormula>
    </tableColumn>
    <tableColumn id="13" xr3:uid="{00000000-0010-0000-0100-00000D000000}" name="訴訟弁護士" dataDxfId="201" totalsRowDxfId="200">
      <calculatedColumnFormula>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Row],[作業時間計画]]</calculatedColumnFormula>
    </tableColumn>
    <tableColumn id="14" xr3:uid="{00000000-0010-0000-0100-00000E000000}" name="知的財産弁護士" dataDxfId="199" totalsRowDxfId="198">
      <calculatedColumnFormula>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Row],[作業時間計画]]</calculatedColumnFormula>
    </tableColumn>
    <tableColumn id="15" xr3:uid="{00000000-0010-0000-0100-00000F000000}" name="破産弁護士" dataDxfId="197" totalsRowDxfId="196">
      <calculatedColumnFormula>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Row],[作業時間計画]]</calculatedColumnFormula>
    </tableColumn>
    <tableColumn id="16" xr3:uid="{00000000-0010-0000-0100-000010000000}" name="管理スタッフ" dataDxfId="195" totalsRowDxfId="194">
      <calculatedColumnFormula>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Row],[作業時間計画]]</calculatedColumnFormula>
    </tableColumn>
    <tableColumn id="17" xr3:uid="{00000000-0010-0000-0100-000011000000}" name="ジェネラル パートナー2" dataDxfId="193" totalsRowDxfId="192">
      <calculatedColumnFormula>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Row],[作業時間実績]]</calculatedColumnFormula>
    </tableColumn>
    <tableColumn id="18" xr3:uid="{00000000-0010-0000-0100-000012000000}" name="会社弁護士 2" dataDxfId="191" totalsRowDxfId="190">
      <calculatedColumnFormula>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Row],[作業時間実績]]</calculatedColumnFormula>
    </tableColumn>
    <tableColumn id="19" xr3:uid="{00000000-0010-0000-0100-000013000000}" name="訴訟弁護士 2" dataDxfId="189" totalsRowDxfId="188">
      <calculatedColumnFormula>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Row],[作業時間実績]]</calculatedColumnFormula>
    </tableColumn>
    <tableColumn id="20" xr3:uid="{00000000-0010-0000-0100-000014000000}" name="知的財産弁護士 2" dataDxfId="187" totalsRowDxfId="186">
      <calculatedColumnFormula>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Row],[作業時間実績]]</calculatedColumnFormula>
    </tableColumn>
    <tableColumn id="21" xr3:uid="{00000000-0010-0000-0100-000015000000}" name="破産弁護士 2" dataDxfId="185" totalsRowDxfId="184">
      <calculatedColumnFormula>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Row],[作業時間実績]]</calculatedColumnFormula>
    </tableColumn>
    <tableColumn id="22" xr3:uid="{00000000-0010-0000-0100-000016000000}" name="管理スタッフ 2" dataDxfId="183" totalsRowDxfId="182">
      <calculatedColumnFormula>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Row],[作業時間実績]]</calculatedColumnFormula>
    </tableColumn>
  </tableColumns>
  <tableStyleInfo name="TableStyleMedium3" showFirstColumn="0" showLastColumn="0" showRowStripes="1" showColumnStripes="0"/>
  <extLst>
    <ext xmlns:x14="http://schemas.microsoft.com/office/spreadsheetml/2009/9/main" uri="{504A1905-F514-4f6f-8877-14C23A59335A}">
      <x14:table altTextSummary="次の表に、プロジェクト名、予測の開始日と終了日、実際の開始日と終了日、予測の作業と実際の作業を記入します。プロジェクトの種類を選択します。予測と実際の期間と合計は、自動的に計算されます"/>
    </ext>
  </extLst>
</table>
</file>

<file path=xl/theme/theme1.xml><?xml version="1.0" encoding="utf-8"?>
<a:theme xmlns:a="http://schemas.openxmlformats.org/drawingml/2006/main" name="MarketingProjectPlan">
  <a:themeElements>
    <a:clrScheme name="MarketingProjectPlan_colors">
      <a:dk1>
        <a:srgbClr val="000000"/>
      </a:dk1>
      <a:lt1>
        <a:srgbClr val="FFFFFF"/>
      </a:lt1>
      <a:dk2>
        <a:srgbClr val="636466"/>
      </a:dk2>
      <a:lt2>
        <a:srgbClr val="F2F2F2"/>
      </a:lt2>
      <a:accent1>
        <a:srgbClr val="BE870E"/>
      </a:accent1>
      <a:accent2>
        <a:srgbClr val="1A86B6"/>
      </a:accent2>
      <a:accent3>
        <a:srgbClr val="5F781B"/>
      </a:accent3>
      <a:accent4>
        <a:srgbClr val="C45808"/>
      </a:accent4>
      <a:accent5>
        <a:srgbClr val="6B3489"/>
      </a:accent5>
      <a:accent6>
        <a:srgbClr val="C2344E"/>
      </a:accent6>
      <a:hlink>
        <a:srgbClr val="3778A9"/>
      </a:hlink>
      <a:folHlink>
        <a:srgbClr val="6B3489"/>
      </a:folHlink>
    </a:clrScheme>
    <a:fontScheme name="Invoice with Sales Tax">
      <a:majorFont>
        <a:latin typeface="Tahoma"/>
        <a:ea typeface=""/>
        <a:cs typeface=""/>
      </a:majorFont>
      <a:minorFont>
        <a:latin typeface="Cambria"/>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1296-3C54-4D56-9C28-B4929A993E34}">
  <sheetPr>
    <tabColor theme="8"/>
  </sheetPr>
  <dimension ref="B1:B8"/>
  <sheetViews>
    <sheetView showGridLines="0" tabSelected="1" workbookViewId="0"/>
  </sheetViews>
  <sheetFormatPr defaultRowHeight="14.25" x14ac:dyDescent="0.25"/>
  <cols>
    <col min="1" max="1" width="2.375" style="2" customWidth="1"/>
    <col min="2" max="2" width="73.25" style="2" customWidth="1"/>
    <col min="3" max="3" width="2.625" style="2" customWidth="1"/>
    <col min="4" max="16384" width="9" style="2"/>
  </cols>
  <sheetData>
    <row r="1" spans="2:2" ht="21" x14ac:dyDescent="0.3">
      <c r="B1" s="1" t="s">
        <v>0</v>
      </c>
    </row>
    <row r="3" spans="2:2" ht="41.45" customHeight="1" x14ac:dyDescent="0.25">
      <c r="B3" s="3" t="s">
        <v>78</v>
      </c>
    </row>
    <row r="4" spans="2:2" ht="41.45" customHeight="1" x14ac:dyDescent="0.25">
      <c r="B4" s="3" t="s">
        <v>1</v>
      </c>
    </row>
    <row r="5" spans="2:2" ht="41.45" customHeight="1" x14ac:dyDescent="0.25">
      <c r="B5" s="3" t="s">
        <v>2</v>
      </c>
    </row>
    <row r="6" spans="2:2" ht="36.75" customHeight="1" x14ac:dyDescent="0.25">
      <c r="B6" s="4" t="s">
        <v>3</v>
      </c>
    </row>
    <row r="7" spans="2:2" ht="47.25" x14ac:dyDescent="0.25">
      <c r="B7" s="3" t="s">
        <v>4</v>
      </c>
    </row>
    <row r="8" spans="2:2" ht="86.25" customHeight="1" x14ac:dyDescent="0.25">
      <c r="B8" s="3" t="s">
        <v>79</v>
      </c>
    </row>
  </sheetData>
  <phoneticPr fontId="2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autoPageBreaks="0"/>
  </sheetPr>
  <dimension ref="A1:I21"/>
  <sheetViews>
    <sheetView showGridLines="0" workbookViewId="0"/>
  </sheetViews>
  <sheetFormatPr defaultColWidth="9" defaultRowHeight="15.75" x14ac:dyDescent="0.25"/>
  <cols>
    <col min="1" max="1" width="1.75" style="5" customWidth="1"/>
    <col min="2" max="2" width="29.25" style="7" customWidth="1"/>
    <col min="3" max="3" width="18" style="7" customWidth="1"/>
    <col min="4" max="4" width="15.125" style="7" customWidth="1"/>
    <col min="5" max="5" width="14" style="7" customWidth="1"/>
    <col min="6" max="6" width="15.75" style="7" customWidth="1"/>
    <col min="7" max="7" width="14.5" style="7" customWidth="1"/>
    <col min="8" max="8" width="16.125" style="7" customWidth="1"/>
    <col min="9" max="9" width="10.875" style="7" customWidth="1"/>
    <col min="10" max="16384" width="9" style="7"/>
  </cols>
  <sheetData>
    <row r="1" spans="1:9" ht="35.450000000000003" customHeight="1" x14ac:dyDescent="0.45">
      <c r="A1" s="5" t="s">
        <v>5</v>
      </c>
      <c r="B1" s="6" t="s">
        <v>12</v>
      </c>
      <c r="C1" s="6"/>
      <c r="D1" s="6"/>
      <c r="E1" s="6"/>
      <c r="F1" s="6"/>
      <c r="G1" s="6"/>
      <c r="H1" s="6"/>
      <c r="I1" s="6"/>
    </row>
    <row r="2" spans="1:9" ht="21" x14ac:dyDescent="0.3">
      <c r="A2" s="5" t="s">
        <v>6</v>
      </c>
      <c r="B2" s="8" t="s">
        <v>13</v>
      </c>
      <c r="C2" s="8"/>
      <c r="D2" s="8"/>
      <c r="E2" s="8"/>
      <c r="F2" s="8"/>
      <c r="G2" s="8"/>
      <c r="H2" s="8"/>
      <c r="I2" s="8"/>
    </row>
    <row r="3" spans="1:9" ht="16.5" x14ac:dyDescent="0.25">
      <c r="A3" s="5" t="s">
        <v>7</v>
      </c>
      <c r="B3" s="9" t="str">
        <f>B1&amp;" (極秘)"</f>
        <v>会社名 (極秘)</v>
      </c>
      <c r="C3" s="9"/>
      <c r="D3" s="9"/>
      <c r="E3" s="9"/>
      <c r="F3" s="9"/>
      <c r="G3" s="9"/>
      <c r="H3" s="9"/>
      <c r="I3" s="9"/>
    </row>
    <row r="4" spans="1:9" ht="28.5" customHeight="1" x14ac:dyDescent="0.25">
      <c r="A4" s="5" t="s">
        <v>8</v>
      </c>
      <c r="B4" s="24" t="s">
        <v>14</v>
      </c>
    </row>
    <row r="5" spans="1:9" x14ac:dyDescent="0.25">
      <c r="A5" s="5" t="s">
        <v>9</v>
      </c>
      <c r="B5" s="10" t="s">
        <v>15</v>
      </c>
      <c r="C5" s="10" t="s">
        <v>27</v>
      </c>
      <c r="D5" s="10" t="s">
        <v>28</v>
      </c>
      <c r="E5" s="10" t="s">
        <v>30</v>
      </c>
      <c r="F5" s="10" t="s">
        <v>31</v>
      </c>
      <c r="G5" s="10" t="s">
        <v>33</v>
      </c>
      <c r="H5" s="10" t="s">
        <v>34</v>
      </c>
      <c r="I5" s="10" t="s">
        <v>65</v>
      </c>
    </row>
    <row r="6" spans="1:9" x14ac:dyDescent="0.25">
      <c r="B6" s="7" t="s">
        <v>16</v>
      </c>
      <c r="C6" s="11">
        <v>0.1</v>
      </c>
      <c r="D6" s="11">
        <v>0.4</v>
      </c>
      <c r="E6" s="11">
        <v>0</v>
      </c>
      <c r="F6" s="11">
        <v>0</v>
      </c>
      <c r="G6" s="11">
        <v>0</v>
      </c>
      <c r="H6" s="11">
        <v>0.5</v>
      </c>
      <c r="I6" s="12">
        <f>SUM(パラメーター[[#This Row],[ジェネラル パートナー]:[管理スタッフ]])</f>
        <v>1</v>
      </c>
    </row>
    <row r="7" spans="1:9" x14ac:dyDescent="0.25">
      <c r="B7" s="7" t="s">
        <v>17</v>
      </c>
      <c r="C7" s="11">
        <v>0.1</v>
      </c>
      <c r="D7" s="11">
        <v>0.4</v>
      </c>
      <c r="E7" s="11">
        <v>0</v>
      </c>
      <c r="F7" s="11">
        <v>0.1</v>
      </c>
      <c r="G7" s="11">
        <v>0</v>
      </c>
      <c r="H7" s="11">
        <v>0.4</v>
      </c>
      <c r="I7" s="12">
        <f>SUM(パラメーター[[#This Row],[ジェネラル パートナー]:[管理スタッフ]])</f>
        <v>1</v>
      </c>
    </row>
    <row r="8" spans="1:9" x14ac:dyDescent="0.25">
      <c r="B8" s="7" t="s">
        <v>18</v>
      </c>
      <c r="C8" s="11">
        <v>0.2</v>
      </c>
      <c r="D8" s="11">
        <v>0</v>
      </c>
      <c r="E8" s="11">
        <v>0.5</v>
      </c>
      <c r="F8" s="11">
        <v>0</v>
      </c>
      <c r="G8" s="11">
        <v>0</v>
      </c>
      <c r="H8" s="11">
        <v>0.3</v>
      </c>
      <c r="I8" s="12">
        <f>SUM(パラメーター[[#This Row],[ジェネラル パートナー]:[管理スタッフ]])</f>
        <v>1</v>
      </c>
    </row>
    <row r="9" spans="1:9" x14ac:dyDescent="0.25">
      <c r="B9" s="7" t="s">
        <v>19</v>
      </c>
      <c r="C9" s="11">
        <v>0.1</v>
      </c>
      <c r="D9" s="11">
        <v>0</v>
      </c>
      <c r="E9" s="11">
        <v>0</v>
      </c>
      <c r="F9" s="11">
        <v>0.6</v>
      </c>
      <c r="G9" s="11">
        <v>0</v>
      </c>
      <c r="H9" s="11">
        <v>0.3</v>
      </c>
      <c r="I9" s="12">
        <f>SUM(パラメーター[[#This Row],[ジェネラル パートナー]:[管理スタッフ]])</f>
        <v>1</v>
      </c>
    </row>
    <row r="10" spans="1:9" x14ac:dyDescent="0.25">
      <c r="B10" s="7" t="s">
        <v>20</v>
      </c>
      <c r="C10" s="11">
        <v>0.2</v>
      </c>
      <c r="D10" s="11">
        <v>0.1</v>
      </c>
      <c r="E10" s="11">
        <v>0.4</v>
      </c>
      <c r="F10" s="11">
        <v>0</v>
      </c>
      <c r="G10" s="11">
        <v>0</v>
      </c>
      <c r="H10" s="11">
        <v>0.3</v>
      </c>
      <c r="I10" s="12">
        <f>SUM(パラメーター[[#This Row],[ジェネラル パートナー]:[管理スタッフ]])</f>
        <v>1</v>
      </c>
    </row>
    <row r="11" spans="1:9" x14ac:dyDescent="0.25">
      <c r="B11" s="7" t="s">
        <v>21</v>
      </c>
      <c r="C11" s="11">
        <v>0.1</v>
      </c>
      <c r="D11" s="11">
        <v>0.2</v>
      </c>
      <c r="E11" s="11">
        <v>0</v>
      </c>
      <c r="F11" s="11">
        <v>0</v>
      </c>
      <c r="G11" s="11">
        <v>0.4</v>
      </c>
      <c r="H11" s="11">
        <v>0.3</v>
      </c>
      <c r="I11" s="12">
        <f>SUM(パラメーター[[#This Row],[ジェネラル パートナー]:[管理スタッフ]])</f>
        <v>1</v>
      </c>
    </row>
    <row r="12" spans="1:9" x14ac:dyDescent="0.25">
      <c r="A12" s="13" t="s">
        <v>10</v>
      </c>
      <c r="B12" s="7" t="s">
        <v>22</v>
      </c>
      <c r="C12" s="14">
        <v>350</v>
      </c>
      <c r="D12" s="14">
        <v>250</v>
      </c>
      <c r="E12" s="14">
        <v>300</v>
      </c>
      <c r="F12" s="14">
        <v>275</v>
      </c>
      <c r="G12" s="14">
        <v>225</v>
      </c>
      <c r="H12" s="14">
        <v>125</v>
      </c>
      <c r="I12" s="11"/>
    </row>
    <row r="14" spans="1:9" x14ac:dyDescent="0.25">
      <c r="A14" s="5" t="s">
        <v>11</v>
      </c>
      <c r="B14" s="5"/>
      <c r="C14" s="5"/>
      <c r="D14" s="5"/>
      <c r="E14" s="5"/>
      <c r="F14" s="5"/>
      <c r="G14" s="5"/>
      <c r="H14" s="5"/>
      <c r="I14" s="5"/>
    </row>
    <row r="15" spans="1:9" x14ac:dyDescent="0.25">
      <c r="B15" s="5"/>
      <c r="C15" s="5" t="s">
        <v>27</v>
      </c>
      <c r="D15" s="5" t="s">
        <v>29</v>
      </c>
      <c r="E15" s="5" t="s">
        <v>30</v>
      </c>
      <c r="F15" s="5" t="s">
        <v>32</v>
      </c>
      <c r="G15" s="5" t="s">
        <v>21</v>
      </c>
      <c r="H15" s="5" t="s">
        <v>34</v>
      </c>
      <c r="I15" s="5"/>
    </row>
    <row r="16" spans="1:9" x14ac:dyDescent="0.25">
      <c r="B16" s="5" t="s">
        <v>23</v>
      </c>
      <c r="C16" s="15">
        <f>SUBTOTAL(109,詳細[ジェネラル パートナー])</f>
        <v>78750</v>
      </c>
      <c r="D16" s="15">
        <f>SUBTOTAL(109,詳細[会社弁護士])</f>
        <v>66250</v>
      </c>
      <c r="E16" s="15">
        <f>SUBTOTAL(109,詳細[訴訟弁護士])</f>
        <v>105000</v>
      </c>
      <c r="F16" s="15">
        <f>SUBTOTAL(109,詳細[知的財産弁護士])</f>
        <v>35750</v>
      </c>
      <c r="G16" s="15">
        <f>SUBTOTAL(109,詳細[破産弁護士])</f>
        <v>0</v>
      </c>
      <c r="H16" s="15">
        <f>SUBTOTAL(109,詳細[管理スタッフ])</f>
        <v>66250</v>
      </c>
      <c r="I16" s="5"/>
    </row>
    <row r="17" spans="2:9" x14ac:dyDescent="0.25">
      <c r="B17" s="5" t="s">
        <v>24</v>
      </c>
      <c r="C17" s="15">
        <f>SUBTOTAL(109,詳細[ジェネラル パートナー2])</f>
        <v>79275</v>
      </c>
      <c r="D17" s="15">
        <f>SUBTOTAL(109,詳細[会社弁護士 2])</f>
        <v>67375</v>
      </c>
      <c r="E17" s="15">
        <f>SUBTOTAL(109,詳細[訴訟弁護士 2])</f>
        <v>105600</v>
      </c>
      <c r="F17" s="15">
        <f>SUBTOTAL(109,詳細[知的財産弁護士 2])</f>
        <v>34650</v>
      </c>
      <c r="G17" s="15">
        <f>SUBTOTAL(109,詳細[破産弁護士 2])</f>
        <v>0</v>
      </c>
      <c r="H17" s="15">
        <f>SUBTOTAL(109,詳細[管理スタッフ 2])</f>
        <v>67000</v>
      </c>
      <c r="I17" s="5"/>
    </row>
    <row r="18" spans="2:9" x14ac:dyDescent="0.25">
      <c r="B18" s="5" t="s">
        <v>25</v>
      </c>
      <c r="C18" s="16">
        <f>C16/$C$12</f>
        <v>225</v>
      </c>
      <c r="D18" s="16">
        <f t="shared" ref="D18:H18" si="0">D16/$C$12</f>
        <v>189.28571428571428</v>
      </c>
      <c r="E18" s="16">
        <f t="shared" si="0"/>
        <v>300</v>
      </c>
      <c r="F18" s="16">
        <f t="shared" si="0"/>
        <v>102.14285714285714</v>
      </c>
      <c r="G18" s="16">
        <f t="shared" si="0"/>
        <v>0</v>
      </c>
      <c r="H18" s="16">
        <f t="shared" si="0"/>
        <v>189.28571428571428</v>
      </c>
      <c r="I18" s="5"/>
    </row>
    <row r="19" spans="2:9" x14ac:dyDescent="0.25">
      <c r="B19" s="5" t="s">
        <v>26</v>
      </c>
      <c r="C19" s="16">
        <f>C17/$C$12</f>
        <v>226.5</v>
      </c>
      <c r="D19" s="16">
        <f>D17/$C$12</f>
        <v>192.5</v>
      </c>
      <c r="E19" s="16">
        <f>E17/$C$12</f>
        <v>301.71428571428572</v>
      </c>
      <c r="F19" s="16">
        <f>F17/$C$12</f>
        <v>99</v>
      </c>
      <c r="G19" s="16">
        <f>G17/$C$12</f>
        <v>0</v>
      </c>
      <c r="H19" s="16">
        <f>H17/$C$12</f>
        <v>191.42857142857142</v>
      </c>
      <c r="I19" s="5"/>
    </row>
    <row r="20" spans="2:9" x14ac:dyDescent="0.25">
      <c r="B20" s="17"/>
      <c r="C20" s="17"/>
      <c r="D20" s="17"/>
      <c r="E20" s="17"/>
      <c r="F20" s="17"/>
      <c r="G20" s="17"/>
      <c r="H20" s="17"/>
      <c r="I20" s="17"/>
    </row>
    <row r="21" spans="2:9" x14ac:dyDescent="0.25">
      <c r="B21" s="17"/>
      <c r="C21" s="17"/>
      <c r="D21" s="17"/>
      <c r="E21" s="17"/>
      <c r="F21" s="17"/>
      <c r="G21" s="17"/>
      <c r="H21" s="17"/>
      <c r="I21" s="17"/>
    </row>
  </sheetData>
  <phoneticPr fontId="21"/>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tint="-0.249977111117893"/>
  </sheetPr>
  <dimension ref="A1:AC10"/>
  <sheetViews>
    <sheetView showGridLines="0" workbookViewId="0"/>
  </sheetViews>
  <sheetFormatPr defaultColWidth="9" defaultRowHeight="15.75" x14ac:dyDescent="0.25"/>
  <cols>
    <col min="1" max="1" width="1.75" style="5" customWidth="1"/>
    <col min="2" max="2" width="16.875" style="7" customWidth="1"/>
    <col min="3" max="3" width="19.25" style="7" customWidth="1"/>
    <col min="4" max="7" width="11.75" style="7" customWidth="1"/>
    <col min="8" max="8" width="11" style="7" customWidth="1"/>
    <col min="9" max="9" width="13.125" style="7" customWidth="1"/>
    <col min="10" max="10" width="11" style="7" customWidth="1"/>
    <col min="11" max="11" width="12.75" style="7" customWidth="1"/>
    <col min="12" max="12" width="16.125" style="7" hidden="1" customWidth="1"/>
    <col min="13" max="13" width="9.875" style="7" hidden="1" customWidth="1"/>
    <col min="14" max="14" width="10.25" style="7" hidden="1" customWidth="1"/>
    <col min="15" max="15" width="13.875" style="7" hidden="1" customWidth="1"/>
    <col min="16" max="16" width="11" style="7" hidden="1" customWidth="1"/>
    <col min="17" max="17" width="10.875" style="7" hidden="1" customWidth="1"/>
    <col min="18" max="18" width="16.875" style="7" hidden="1" customWidth="1"/>
    <col min="19" max="19" width="12.25" style="7" hidden="1" customWidth="1"/>
    <col min="20" max="20" width="12.5" style="7" hidden="1" customWidth="1"/>
    <col min="21" max="21" width="16.375" style="7" hidden="1" customWidth="1"/>
    <col min="22" max="22" width="14.5" style="7" hidden="1" customWidth="1"/>
    <col min="23" max="23" width="15.375" style="7" hidden="1" customWidth="1"/>
    <col min="24" max="24" width="2.625" style="7" customWidth="1"/>
    <col min="25" max="16384" width="9" style="7"/>
  </cols>
  <sheetData>
    <row r="1" spans="1:29" ht="35.450000000000003" customHeight="1" x14ac:dyDescent="0.45">
      <c r="A1" s="5" t="s">
        <v>35</v>
      </c>
      <c r="B1" s="6" t="str">
        <f>'プロジェクト パラメーター'!B1</f>
        <v>会社名</v>
      </c>
      <c r="C1" s="6"/>
      <c r="D1" s="6"/>
      <c r="E1" s="6"/>
      <c r="F1" s="6"/>
      <c r="G1" s="6"/>
      <c r="H1" s="6"/>
      <c r="I1" s="6"/>
      <c r="J1" s="6"/>
      <c r="K1" s="6"/>
    </row>
    <row r="2" spans="1:29" ht="21" x14ac:dyDescent="0.3">
      <c r="A2" s="5" t="s">
        <v>36</v>
      </c>
      <c r="B2" s="8" t="str">
        <f>'プロジェクト パラメーター'!B2</f>
        <v>法律事務所のプロジェクト計画</v>
      </c>
      <c r="C2" s="8"/>
      <c r="D2" s="8"/>
      <c r="E2" s="8"/>
      <c r="F2" s="8"/>
      <c r="G2" s="8"/>
      <c r="H2" s="8"/>
      <c r="I2" s="8"/>
      <c r="J2" s="8"/>
      <c r="K2" s="8"/>
      <c r="Y2" s="29" t="s">
        <v>80</v>
      </c>
      <c r="Z2" s="30"/>
      <c r="AA2" s="30"/>
      <c r="AB2" s="30"/>
      <c r="AC2" s="30"/>
    </row>
    <row r="3" spans="1:29" s="19" customFormat="1" ht="29.25" customHeight="1" x14ac:dyDescent="0.25">
      <c r="A3" s="13" t="s">
        <v>7</v>
      </c>
      <c r="B3" s="18" t="str">
        <f>'プロジェクト パラメーター'!B3</f>
        <v>会社名 (極秘)</v>
      </c>
      <c r="C3" s="18"/>
      <c r="D3" s="18"/>
      <c r="E3" s="18"/>
      <c r="F3" s="18"/>
      <c r="G3" s="18"/>
      <c r="H3" s="18"/>
      <c r="I3" s="18"/>
      <c r="J3" s="18"/>
      <c r="K3" s="18"/>
      <c r="Y3" s="30"/>
      <c r="Z3" s="30"/>
      <c r="AA3" s="30"/>
      <c r="AB3" s="30"/>
      <c r="AC3" s="30"/>
    </row>
    <row r="4" spans="1:29" ht="18.75" customHeight="1" x14ac:dyDescent="0.25">
      <c r="A4" s="13" t="s">
        <v>37</v>
      </c>
      <c r="B4" s="20" t="s">
        <v>38</v>
      </c>
      <c r="C4" s="20" t="s">
        <v>15</v>
      </c>
      <c r="D4" s="20" t="s">
        <v>44</v>
      </c>
      <c r="E4" s="20" t="s">
        <v>45</v>
      </c>
      <c r="F4" s="20" t="s">
        <v>46</v>
      </c>
      <c r="G4" s="20" t="s">
        <v>47</v>
      </c>
      <c r="H4" s="20" t="s">
        <v>48</v>
      </c>
      <c r="I4" s="20" t="s">
        <v>49</v>
      </c>
      <c r="J4" s="20" t="s">
        <v>50</v>
      </c>
      <c r="K4" s="20" t="s">
        <v>51</v>
      </c>
      <c r="L4" s="20" t="s">
        <v>27</v>
      </c>
      <c r="M4" s="20" t="s">
        <v>28</v>
      </c>
      <c r="N4" s="20" t="s">
        <v>30</v>
      </c>
      <c r="O4" s="20" t="s">
        <v>31</v>
      </c>
      <c r="P4" s="20" t="s">
        <v>33</v>
      </c>
      <c r="Q4" s="20" t="s">
        <v>34</v>
      </c>
      <c r="R4" s="20" t="s">
        <v>52</v>
      </c>
      <c r="S4" s="20" t="s">
        <v>53</v>
      </c>
      <c r="T4" s="20" t="s">
        <v>54</v>
      </c>
      <c r="U4" s="20" t="s">
        <v>55</v>
      </c>
      <c r="V4" s="20" t="s">
        <v>56</v>
      </c>
      <c r="W4" s="20" t="s">
        <v>57</v>
      </c>
      <c r="Y4" s="30"/>
      <c r="Z4" s="30"/>
      <c r="AA4" s="30"/>
      <c r="AB4" s="30"/>
      <c r="AC4" s="30"/>
    </row>
    <row r="5" spans="1:29" x14ac:dyDescent="0.25">
      <c r="B5" s="2" t="s">
        <v>39</v>
      </c>
      <c r="C5" s="2" t="s">
        <v>16</v>
      </c>
      <c r="D5" s="21">
        <f ca="1">TODAY()</f>
        <v>43511</v>
      </c>
      <c r="E5" s="21">
        <f ca="1">TODAY()+60</f>
        <v>43571</v>
      </c>
      <c r="F5" s="21">
        <f ca="1">TODAY()+10</f>
        <v>43521</v>
      </c>
      <c r="G5" s="21">
        <f ca="1">TODAY()+65</f>
        <v>43576</v>
      </c>
      <c r="H5" s="2">
        <v>200</v>
      </c>
      <c r="I5" s="2">
        <v>220</v>
      </c>
      <c r="J5" s="2">
        <f ca="1">DAYS360(詳細[[#This Row],[開始計画]],詳細[[#This Row],[終了計画]],FALSE)</f>
        <v>61</v>
      </c>
      <c r="K5" s="2">
        <f ca="1">DAYS360(詳細[[#This Row],[開始実績]],詳細[[#This Row],[終了実績]],FALSE)</f>
        <v>56</v>
      </c>
      <c r="L5" s="22">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Row],[作業時間計画]]</f>
        <v>7000</v>
      </c>
      <c r="M5" s="22">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Row],[作業時間計画]]</f>
        <v>20000</v>
      </c>
      <c r="N5" s="22">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Row],[作業時間計画]]</f>
        <v>0</v>
      </c>
      <c r="O5" s="22">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Row],[作業時間計画]]</f>
        <v>0</v>
      </c>
      <c r="P5" s="22">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Row],[作業時間計画]]</f>
        <v>0</v>
      </c>
      <c r="Q5" s="22">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Row],[作業時間計画]]</f>
        <v>12500</v>
      </c>
      <c r="R5" s="22">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Row],[作業時間実績]]</f>
        <v>7700</v>
      </c>
      <c r="S5" s="22">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Row],[作業時間実績]]</f>
        <v>22000</v>
      </c>
      <c r="T5" s="22">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Row],[作業時間実績]]</f>
        <v>0</v>
      </c>
      <c r="U5" s="22">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Row],[作業時間実績]]</f>
        <v>0</v>
      </c>
      <c r="V5" s="22">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Row],[作業時間実績]]</f>
        <v>0</v>
      </c>
      <c r="W5" s="22">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Row],[作業時間実績]]</f>
        <v>13750</v>
      </c>
      <c r="Y5" s="30"/>
      <c r="Z5" s="30"/>
      <c r="AA5" s="30"/>
      <c r="AB5" s="30"/>
      <c r="AC5" s="30"/>
    </row>
    <row r="6" spans="1:29" x14ac:dyDescent="0.25">
      <c r="B6" s="2" t="s">
        <v>40</v>
      </c>
      <c r="C6" s="2" t="s">
        <v>17</v>
      </c>
      <c r="D6" s="21">
        <f ca="1">TODAY()+30</f>
        <v>43541</v>
      </c>
      <c r="E6" s="21">
        <f ca="1">TODAY()+100</f>
        <v>43611</v>
      </c>
      <c r="F6" s="21">
        <f ca="1">TODAY()+40</f>
        <v>43551</v>
      </c>
      <c r="G6" s="21">
        <f ca="1">TODAY()+110</f>
        <v>43621</v>
      </c>
      <c r="H6" s="2">
        <v>400</v>
      </c>
      <c r="I6" s="2">
        <v>390</v>
      </c>
      <c r="J6" s="2">
        <f ca="1">DAYS360(詳細[[#This Row],[開始計画]],詳細[[#This Row],[終了計画]],FALSE)</f>
        <v>69</v>
      </c>
      <c r="K6" s="2">
        <f ca="1">DAYS360(詳細[[#This Row],[開始実績]],詳細[[#This Row],[終了実績]],FALSE)</f>
        <v>68</v>
      </c>
      <c r="L6" s="22">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Row],[作業時間計画]]</f>
        <v>14000</v>
      </c>
      <c r="M6" s="22">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Row],[作業時間計画]]</f>
        <v>40000</v>
      </c>
      <c r="N6" s="22">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Row],[作業時間計画]]</f>
        <v>0</v>
      </c>
      <c r="O6" s="22">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Row],[作業時間計画]]</f>
        <v>11000</v>
      </c>
      <c r="P6" s="22">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Row],[作業時間計画]]</f>
        <v>0</v>
      </c>
      <c r="Q6" s="22">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Row],[作業時間計画]]</f>
        <v>20000</v>
      </c>
      <c r="R6" s="22">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Row],[作業時間実績]]</f>
        <v>13650</v>
      </c>
      <c r="S6" s="22">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Row],[作業時間実績]]</f>
        <v>39000</v>
      </c>
      <c r="T6" s="22">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Row],[作業時間実績]]</f>
        <v>0</v>
      </c>
      <c r="U6" s="22">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Row],[作業時間実績]]</f>
        <v>10725</v>
      </c>
      <c r="V6" s="22">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Row],[作業時間実績]]</f>
        <v>0</v>
      </c>
      <c r="W6" s="22">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Row],[作業時間実績]]</f>
        <v>19500</v>
      </c>
      <c r="Y6" s="30"/>
      <c r="Z6" s="30"/>
      <c r="AA6" s="30"/>
      <c r="AB6" s="30"/>
      <c r="AC6" s="30"/>
    </row>
    <row r="7" spans="1:29" x14ac:dyDescent="0.25">
      <c r="B7" s="2" t="s">
        <v>41</v>
      </c>
      <c r="C7" s="2" t="s">
        <v>18</v>
      </c>
      <c r="D7" s="21">
        <f ca="1">TODAY()+150</f>
        <v>43661</v>
      </c>
      <c r="E7" s="21">
        <f ca="1">TODAY()+150</f>
        <v>43661</v>
      </c>
      <c r="F7" s="21">
        <f ca="1">TODAY()+150</f>
        <v>43661</v>
      </c>
      <c r="G7" s="21">
        <f ca="1">TODAY()+170</f>
        <v>43681</v>
      </c>
      <c r="H7" s="2">
        <v>500</v>
      </c>
      <c r="I7" s="2">
        <v>500</v>
      </c>
      <c r="J7" s="2">
        <f ca="1">DAYS360(詳細[[#This Row],[開始計画]],詳細[[#This Row],[終了計画]],FALSE)</f>
        <v>0</v>
      </c>
      <c r="K7" s="2">
        <f ca="1">DAYS360(詳細[[#This Row],[開始実績]],詳細[[#This Row],[終了実績]],FALSE)</f>
        <v>19</v>
      </c>
      <c r="L7" s="22">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Row],[作業時間計画]]</f>
        <v>35000</v>
      </c>
      <c r="M7" s="22">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Row],[作業時間計画]]</f>
        <v>0</v>
      </c>
      <c r="N7" s="22">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Row],[作業時間計画]]</f>
        <v>75000</v>
      </c>
      <c r="O7" s="22">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Row],[作業時間計画]]</f>
        <v>0</v>
      </c>
      <c r="P7" s="22">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Row],[作業時間計画]]</f>
        <v>0</v>
      </c>
      <c r="Q7" s="22">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Row],[作業時間計画]]</f>
        <v>18750</v>
      </c>
      <c r="R7" s="22">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Row],[作業時間実績]]</f>
        <v>35000</v>
      </c>
      <c r="S7" s="22">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Row],[作業時間実績]]</f>
        <v>0</v>
      </c>
      <c r="T7" s="22">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Row],[作業時間実績]]</f>
        <v>75000</v>
      </c>
      <c r="U7" s="22">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Row],[作業時間実績]]</f>
        <v>0</v>
      </c>
      <c r="V7" s="22">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Row],[作業時間実績]]</f>
        <v>0</v>
      </c>
      <c r="W7" s="22">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Row],[作業時間実績]]</f>
        <v>18750</v>
      </c>
      <c r="Y7" s="30"/>
      <c r="Z7" s="30"/>
      <c r="AA7" s="30"/>
      <c r="AB7" s="30"/>
      <c r="AC7" s="30"/>
    </row>
    <row r="8" spans="1:29" x14ac:dyDescent="0.25">
      <c r="B8" s="2" t="s">
        <v>42</v>
      </c>
      <c r="C8" s="2" t="s">
        <v>19</v>
      </c>
      <c r="D8" s="21">
        <f ca="1">TODAY()+200</f>
        <v>43711</v>
      </c>
      <c r="E8" s="21">
        <f ca="1">TODAY()+230</f>
        <v>43741</v>
      </c>
      <c r="F8" s="21">
        <f ca="1">TODAY()+230</f>
        <v>43741</v>
      </c>
      <c r="G8" s="21">
        <f ca="1">TODAY()+230</f>
        <v>43741</v>
      </c>
      <c r="H8" s="2">
        <v>150</v>
      </c>
      <c r="I8" s="2">
        <v>145</v>
      </c>
      <c r="J8" s="2">
        <f ca="1">DAYS360(詳細[[#This Row],[開始計画]],詳細[[#This Row],[終了計画]],FALSE)</f>
        <v>30</v>
      </c>
      <c r="K8" s="2">
        <f ca="1">DAYS360(詳細[[#This Row],[開始実績]],詳細[[#This Row],[終了実績]],FALSE)</f>
        <v>0</v>
      </c>
      <c r="L8" s="22">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Row],[作業時間計画]]</f>
        <v>5250</v>
      </c>
      <c r="M8" s="22">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Row],[作業時間計画]]</f>
        <v>0</v>
      </c>
      <c r="N8" s="22">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Row],[作業時間計画]]</f>
        <v>0</v>
      </c>
      <c r="O8" s="22">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Row],[作業時間計画]]</f>
        <v>24750</v>
      </c>
      <c r="P8" s="22">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Row],[作業時間計画]]</f>
        <v>0</v>
      </c>
      <c r="Q8" s="22">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Row],[作業時間計画]]</f>
        <v>5625</v>
      </c>
      <c r="R8" s="22">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Row],[作業時間実績]]</f>
        <v>5075</v>
      </c>
      <c r="S8" s="22">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Row],[作業時間実績]]</f>
        <v>0</v>
      </c>
      <c r="T8" s="22">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Row],[作業時間実績]]</f>
        <v>0</v>
      </c>
      <c r="U8" s="22">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Row],[作業時間実績]]</f>
        <v>23925</v>
      </c>
      <c r="V8" s="22">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Row],[作業時間実績]]</f>
        <v>0</v>
      </c>
      <c r="W8" s="22">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Row],[作業時間実績]]</f>
        <v>5437.5</v>
      </c>
      <c r="Y8" s="30"/>
      <c r="Z8" s="30"/>
      <c r="AA8" s="30"/>
      <c r="AB8" s="30"/>
      <c r="AC8" s="30"/>
    </row>
    <row r="9" spans="1:29" x14ac:dyDescent="0.25">
      <c r="B9" s="2" t="s">
        <v>43</v>
      </c>
      <c r="C9" s="2" t="s">
        <v>20</v>
      </c>
      <c r="D9" s="21">
        <f ca="1">TODAY()+220</f>
        <v>43731</v>
      </c>
      <c r="E9" s="21">
        <f ca="1">TODAY()+250</f>
        <v>43761</v>
      </c>
      <c r="F9" s="21">
        <f ca="1">TODAY()+230</f>
        <v>43741</v>
      </c>
      <c r="G9" s="21">
        <f ca="1">TODAY()+259</f>
        <v>43770</v>
      </c>
      <c r="H9" s="2">
        <v>250</v>
      </c>
      <c r="I9" s="2">
        <v>255</v>
      </c>
      <c r="J9" s="2">
        <f ca="1">DAYS360(詳細[[#This Row],[開始計画]],詳細[[#This Row],[終了計画]],FALSE)</f>
        <v>30</v>
      </c>
      <c r="K9" s="2">
        <f ca="1">DAYS360(詳細[[#This Row],[開始実績]],詳細[[#This Row],[終了実績]],FALSE)</f>
        <v>28</v>
      </c>
      <c r="L9" s="22">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Row],[作業時間計画]]</f>
        <v>17500</v>
      </c>
      <c r="M9" s="22">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Row],[作業時間計画]]</f>
        <v>6250</v>
      </c>
      <c r="N9" s="22">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Row],[作業時間計画]]</f>
        <v>30000</v>
      </c>
      <c r="O9" s="22">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Row],[作業時間計画]]</f>
        <v>0</v>
      </c>
      <c r="P9" s="22">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Row],[作業時間計画]]</f>
        <v>0</v>
      </c>
      <c r="Q9" s="22">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Row],[作業時間計画]]</f>
        <v>9375</v>
      </c>
      <c r="R9" s="22">
        <f>INDEX(パラメーター[],MATCH(詳細[[#This Row],[プロジェクトの種類]],パラメーター[プロジェクトの種類],0),MATCH(詳細[[#Headers],[ジェネラル パートナー]],パラメーター[#Headers],0))*INDEX('プロジェクト パラメーター'!$B$12:$H$12,1,MATCH(詳細[[#Headers],[ジェネラル パートナー]],パラメーター[#Headers],0))*詳細[[#This Row],[作業時間実績]]</f>
        <v>17850</v>
      </c>
      <c r="S9" s="22">
        <f>INDEX(パラメーター[],MATCH(詳細[[#This Row],[プロジェクトの種類]],パラメーター[プロジェクトの種類],0),MATCH(詳細[[#Headers],[会社弁護士]],パラメーター[#Headers],0))*INDEX('プロジェクト パラメーター'!$B$12:$H$12,1,MATCH(詳細[[#Headers],[会社弁護士]],パラメーター[#Headers],0))*詳細[[#This Row],[作業時間実績]]</f>
        <v>6375</v>
      </c>
      <c r="T9" s="22">
        <f>INDEX(パラメーター[],MATCH(詳細[[#This Row],[プロジェクトの種類]],パラメーター[プロジェクトの種類],0),MATCH(詳細[[#Headers],[訴訟弁護士]],パラメーター[#Headers],0))*INDEX('プロジェクト パラメーター'!$B$12:$H$12,1,MATCH(詳細[[#Headers],[訴訟弁護士]],パラメーター[#Headers],0))*詳細[[#This Row],[作業時間実績]]</f>
        <v>30600</v>
      </c>
      <c r="U9" s="22">
        <f>INDEX(パラメーター[],MATCH(詳細[[#This Row],[プロジェクトの種類]],パラメーター[プロジェクトの種類],0),MATCH(詳細[[#Headers],[知的財産弁護士]],パラメーター[#Headers],0))*INDEX('プロジェクト パラメーター'!$B$12:$H$12,1,MATCH(詳細[[#Headers],[知的財産弁護士]],パラメーター[#Headers],0))*詳細[[#This Row],[作業時間実績]]</f>
        <v>0</v>
      </c>
      <c r="V9" s="22">
        <f>INDEX(パラメーター[],MATCH(詳細[[#This Row],[プロジェクトの種類]],パラメーター[プロジェクトの種類],0),MATCH(詳細[[#Headers],[破産弁護士]],パラメーター[#Headers],0))*INDEX('プロジェクト パラメーター'!$B$12:$H$12,1,MATCH(詳細[[#Headers],[破産弁護士]],パラメーター[#Headers],0))*詳細[[#This Row],[作業時間実績]]</f>
        <v>0</v>
      </c>
      <c r="W9" s="22">
        <f>INDEX(パラメーター[],MATCH(詳細[[#This Row],[プロジェクトの種類]],パラメーター[プロジェクトの種類],0),MATCH(詳細[[#Headers],[管理スタッフ]],パラメーター[#Headers],0))*INDEX('プロジェクト パラメーター'!$B$12:$H$12,1,MATCH(詳細[[#Headers],[管理スタッフ]],パラメーター[#Headers],0))*詳細[[#This Row],[作業時間実績]]</f>
        <v>9562.5</v>
      </c>
      <c r="Y9" s="30"/>
      <c r="Z9" s="30"/>
      <c r="AA9" s="30"/>
      <c r="AB9" s="30"/>
      <c r="AC9" s="30"/>
    </row>
    <row r="10" spans="1:29" x14ac:dyDescent="0.25">
      <c r="B10" s="7" t="s">
        <v>65</v>
      </c>
      <c r="H10" s="7">
        <f>SUBTOTAL(109,詳細[作業時間計画])</f>
        <v>1500</v>
      </c>
      <c r="I10" s="7">
        <f>SUBTOTAL(109,詳細[作業時間実績])</f>
        <v>1510</v>
      </c>
      <c r="J10" s="7">
        <f ca="1">SUBTOTAL(109,詳細[継続期間計画])</f>
        <v>190</v>
      </c>
      <c r="K10" s="7">
        <f ca="1">SUBTOTAL(109,詳細[継続期間実績])</f>
        <v>171</v>
      </c>
    </row>
  </sheetData>
  <mergeCells count="1">
    <mergeCell ref="Y2:AC9"/>
  </mergeCells>
  <phoneticPr fontId="21"/>
  <dataValidations count="1">
    <dataValidation type="list" allowBlank="1" showInputMessage="1" showErrorMessage="1" sqref="C5:C9" xr:uid="{00000000-0002-0000-0100-000000000000}">
      <formula1>プロジェクトの種類</formula1>
    </dataValidation>
  </dataValidations>
  <pageMargins left="0.7" right="0.7" top="0.75" bottom="0.75" header="0.3" footer="0.3"/>
  <pageSetup paperSize="9" fitToHeight="0"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sheetPr>
  <dimension ref="A1:T28"/>
  <sheetViews>
    <sheetView showGridLines="0" workbookViewId="0"/>
  </sheetViews>
  <sheetFormatPr defaultColWidth="9" defaultRowHeight="15.75" x14ac:dyDescent="0.25"/>
  <cols>
    <col min="1" max="1" width="1.75" style="5" customWidth="1"/>
    <col min="2" max="4" width="12.125" style="7" bestFit="1" customWidth="1"/>
    <col min="5" max="5" width="13.375" style="7" bestFit="1" customWidth="1"/>
    <col min="6" max="6" width="12.125" style="7" bestFit="1" customWidth="1"/>
    <col min="7" max="7" width="6.875" style="7" bestFit="1" customWidth="1"/>
    <col min="8" max="10" width="12.125" style="7" bestFit="1" customWidth="1"/>
    <col min="11" max="11" width="13.375" style="7" bestFit="1" customWidth="1"/>
    <col min="12" max="12" width="12.125" style="7" bestFit="1" customWidth="1"/>
    <col min="13" max="13" width="8" style="7" bestFit="1" customWidth="1"/>
    <col min="14" max="14" width="12.125" style="7" bestFit="1" customWidth="1"/>
    <col min="15" max="15" width="2.625" style="7" customWidth="1"/>
    <col min="16" max="16384" width="9" style="7"/>
  </cols>
  <sheetData>
    <row r="1" spans="1:20" ht="35.450000000000003" customHeight="1" x14ac:dyDescent="0.45">
      <c r="A1" s="5" t="s">
        <v>58</v>
      </c>
      <c r="B1" s="6" t="str">
        <f>'プロジェクト パラメーター'!B1</f>
        <v>会社名</v>
      </c>
      <c r="C1" s="6"/>
      <c r="D1" s="6"/>
      <c r="E1" s="6"/>
      <c r="F1" s="6"/>
      <c r="G1" s="6"/>
      <c r="H1" s="6"/>
      <c r="I1" s="6"/>
      <c r="J1" s="6"/>
      <c r="K1" s="6"/>
      <c r="L1" s="6"/>
      <c r="M1" s="6"/>
      <c r="N1" s="6"/>
    </row>
    <row r="2" spans="1:20" ht="21" x14ac:dyDescent="0.3">
      <c r="A2" s="5" t="s">
        <v>6</v>
      </c>
      <c r="B2" s="8" t="str">
        <f>'プロジェクト パラメーター'!B2</f>
        <v>法律事務所のプロジェクト計画</v>
      </c>
      <c r="C2" s="8"/>
      <c r="D2" s="8"/>
      <c r="E2" s="8"/>
      <c r="F2" s="8"/>
      <c r="G2" s="8"/>
      <c r="H2" s="8"/>
      <c r="I2" s="8"/>
      <c r="J2" s="8"/>
      <c r="K2" s="8"/>
    </row>
    <row r="3" spans="1:20" ht="16.5" x14ac:dyDescent="0.25">
      <c r="A3" s="5" t="s">
        <v>7</v>
      </c>
      <c r="B3" s="9" t="str">
        <f>'プロジェクト パラメーター'!B3</f>
        <v>会社名 (極秘)</v>
      </c>
      <c r="C3" s="9"/>
      <c r="D3" s="9"/>
      <c r="E3" s="9"/>
      <c r="F3" s="9"/>
      <c r="G3" s="9"/>
      <c r="H3" s="9"/>
      <c r="I3" s="9"/>
      <c r="J3" s="9"/>
      <c r="K3" s="9"/>
    </row>
    <row r="4" spans="1:20" x14ac:dyDescent="0.25">
      <c r="A4" s="5" t="s">
        <v>59</v>
      </c>
      <c r="C4" s="31" t="s">
        <v>61</v>
      </c>
      <c r="D4" s="32"/>
      <c r="E4" s="32"/>
      <c r="F4" s="32"/>
      <c r="G4" s="32"/>
      <c r="H4" s="33"/>
      <c r="I4" s="31" t="s">
        <v>62</v>
      </c>
      <c r="J4" s="32"/>
      <c r="K4" s="32"/>
      <c r="L4" s="32"/>
      <c r="M4" s="32"/>
      <c r="N4" s="33"/>
      <c r="P4" s="34" t="s">
        <v>63</v>
      </c>
      <c r="Q4" s="35"/>
      <c r="R4" s="35"/>
      <c r="S4" s="35"/>
      <c r="T4" s="35"/>
    </row>
    <row r="5" spans="1:20" s="23" customFormat="1" ht="28.5" x14ac:dyDescent="0.25">
      <c r="A5" s="13" t="s">
        <v>60</v>
      </c>
      <c r="B5" s="25" t="s">
        <v>38</v>
      </c>
      <c r="C5" s="28" t="s">
        <v>66</v>
      </c>
      <c r="D5" s="10" t="s">
        <v>67</v>
      </c>
      <c r="E5" s="10" t="s">
        <v>68</v>
      </c>
      <c r="F5" s="10" t="s">
        <v>69</v>
      </c>
      <c r="G5" s="10" t="s">
        <v>70</v>
      </c>
      <c r="H5" s="10" t="s">
        <v>71</v>
      </c>
      <c r="I5" s="10" t="s">
        <v>72</v>
      </c>
      <c r="J5" s="10" t="s">
        <v>73</v>
      </c>
      <c r="K5" s="10" t="s">
        <v>74</v>
      </c>
      <c r="L5" s="10" t="s">
        <v>75</v>
      </c>
      <c r="M5" s="10" t="s">
        <v>76</v>
      </c>
      <c r="N5" s="10" t="s">
        <v>77</v>
      </c>
      <c r="P5" s="35"/>
      <c r="Q5" s="35"/>
      <c r="R5" s="35"/>
      <c r="S5" s="35"/>
      <c r="T5" s="35"/>
    </row>
    <row r="6" spans="1:20" x14ac:dyDescent="0.25">
      <c r="B6" s="27" t="s">
        <v>39</v>
      </c>
      <c r="C6" s="26">
        <v>7000</v>
      </c>
      <c r="D6" s="26">
        <v>20000</v>
      </c>
      <c r="E6" s="26">
        <v>0</v>
      </c>
      <c r="F6" s="26">
        <v>0</v>
      </c>
      <c r="G6" s="26">
        <v>0</v>
      </c>
      <c r="H6" s="26">
        <v>12500</v>
      </c>
      <c r="I6" s="26">
        <v>7700</v>
      </c>
      <c r="J6" s="26">
        <v>22000</v>
      </c>
      <c r="K6" s="26">
        <v>0</v>
      </c>
      <c r="L6" s="26">
        <v>0</v>
      </c>
      <c r="M6" s="26">
        <v>0</v>
      </c>
      <c r="N6" s="26">
        <v>13750</v>
      </c>
      <c r="P6" s="35"/>
      <c r="Q6" s="35"/>
      <c r="R6" s="35"/>
      <c r="S6" s="35"/>
      <c r="T6" s="35"/>
    </row>
    <row r="7" spans="1:20" x14ac:dyDescent="0.25">
      <c r="B7" s="2" t="s">
        <v>40</v>
      </c>
      <c r="C7" s="26">
        <v>14000</v>
      </c>
      <c r="D7" s="26">
        <v>40000</v>
      </c>
      <c r="E7" s="26">
        <v>0</v>
      </c>
      <c r="F7" s="26">
        <v>11000</v>
      </c>
      <c r="G7" s="26">
        <v>0</v>
      </c>
      <c r="H7" s="26">
        <v>20000</v>
      </c>
      <c r="I7" s="26">
        <v>13650</v>
      </c>
      <c r="J7" s="26">
        <v>39000</v>
      </c>
      <c r="K7" s="26">
        <v>0</v>
      </c>
      <c r="L7" s="26">
        <v>10725</v>
      </c>
      <c r="M7" s="26">
        <v>0</v>
      </c>
      <c r="N7" s="26">
        <v>19500</v>
      </c>
      <c r="P7" s="35"/>
      <c r="Q7" s="35"/>
      <c r="R7" s="35"/>
      <c r="S7" s="35"/>
      <c r="T7" s="35"/>
    </row>
    <row r="8" spans="1:20" x14ac:dyDescent="0.25">
      <c r="B8" s="2" t="s">
        <v>41</v>
      </c>
      <c r="C8" s="26">
        <v>35000</v>
      </c>
      <c r="D8" s="26">
        <v>0</v>
      </c>
      <c r="E8" s="26">
        <v>75000</v>
      </c>
      <c r="F8" s="26">
        <v>0</v>
      </c>
      <c r="G8" s="26">
        <v>0</v>
      </c>
      <c r="H8" s="26">
        <v>18750</v>
      </c>
      <c r="I8" s="26">
        <v>35000</v>
      </c>
      <c r="J8" s="26">
        <v>0</v>
      </c>
      <c r="K8" s="26">
        <v>75000</v>
      </c>
      <c r="L8" s="26">
        <v>0</v>
      </c>
      <c r="M8" s="26">
        <v>0</v>
      </c>
      <c r="N8" s="26">
        <v>18750</v>
      </c>
      <c r="P8" s="35"/>
      <c r="Q8" s="35"/>
      <c r="R8" s="35"/>
      <c r="S8" s="35"/>
      <c r="T8" s="35"/>
    </row>
    <row r="9" spans="1:20" x14ac:dyDescent="0.25">
      <c r="B9" s="2" t="s">
        <v>42</v>
      </c>
      <c r="C9" s="26">
        <v>5250</v>
      </c>
      <c r="D9" s="26">
        <v>0</v>
      </c>
      <c r="E9" s="26">
        <v>0</v>
      </c>
      <c r="F9" s="26">
        <v>24750</v>
      </c>
      <c r="G9" s="26">
        <v>0</v>
      </c>
      <c r="H9" s="26">
        <v>5625</v>
      </c>
      <c r="I9" s="26">
        <v>5075</v>
      </c>
      <c r="J9" s="26">
        <v>0</v>
      </c>
      <c r="K9" s="26">
        <v>0</v>
      </c>
      <c r="L9" s="26">
        <v>23925</v>
      </c>
      <c r="M9" s="26">
        <v>0</v>
      </c>
      <c r="N9" s="26">
        <v>5437.5</v>
      </c>
      <c r="P9" s="35"/>
      <c r="Q9" s="35"/>
      <c r="R9" s="35"/>
      <c r="S9" s="35"/>
      <c r="T9" s="35"/>
    </row>
    <row r="10" spans="1:20" x14ac:dyDescent="0.25">
      <c r="B10" s="2" t="s">
        <v>43</v>
      </c>
      <c r="C10" s="26">
        <v>17500</v>
      </c>
      <c r="D10" s="26">
        <v>6250</v>
      </c>
      <c r="E10" s="26">
        <v>30000</v>
      </c>
      <c r="F10" s="26">
        <v>0</v>
      </c>
      <c r="G10" s="26">
        <v>0</v>
      </c>
      <c r="H10" s="26">
        <v>9375</v>
      </c>
      <c r="I10" s="26">
        <v>17850</v>
      </c>
      <c r="J10" s="26">
        <v>6375</v>
      </c>
      <c r="K10" s="26">
        <v>30600</v>
      </c>
      <c r="L10" s="26">
        <v>0</v>
      </c>
      <c r="M10" s="26">
        <v>0</v>
      </c>
      <c r="N10" s="26">
        <v>9562.5</v>
      </c>
      <c r="P10" s="35"/>
      <c r="Q10" s="35"/>
      <c r="R10" s="35"/>
      <c r="S10" s="35"/>
      <c r="T10" s="35"/>
    </row>
    <row r="11" spans="1:20" x14ac:dyDescent="0.25">
      <c r="B11" s="27" t="s">
        <v>64</v>
      </c>
      <c r="C11" s="26">
        <v>78750</v>
      </c>
      <c r="D11" s="26">
        <v>66250</v>
      </c>
      <c r="E11" s="26">
        <v>105000</v>
      </c>
      <c r="F11" s="26">
        <v>35750</v>
      </c>
      <c r="G11" s="26">
        <v>0</v>
      </c>
      <c r="H11" s="26">
        <v>66250</v>
      </c>
      <c r="I11" s="26">
        <v>79275</v>
      </c>
      <c r="J11" s="26">
        <v>67375</v>
      </c>
      <c r="K11" s="26">
        <v>105600</v>
      </c>
      <c r="L11" s="26">
        <v>34650</v>
      </c>
      <c r="M11" s="26">
        <v>0</v>
      </c>
      <c r="N11" s="26">
        <v>67000</v>
      </c>
      <c r="P11" s="35"/>
      <c r="Q11" s="35"/>
      <c r="R11" s="35"/>
      <c r="S11" s="35"/>
      <c r="T11" s="35"/>
    </row>
    <row r="12" spans="1:20" x14ac:dyDescent="0.25">
      <c r="B12" s="2"/>
      <c r="C12" s="2"/>
      <c r="D12" s="2"/>
      <c r="E12" s="2"/>
      <c r="F12" s="2"/>
      <c r="G12" s="2"/>
      <c r="H12" s="2"/>
      <c r="I12" s="2"/>
      <c r="J12" s="2"/>
      <c r="K12" s="2"/>
      <c r="L12" s="2"/>
      <c r="M12" s="2"/>
      <c r="N12" s="2"/>
      <c r="P12" s="35"/>
      <c r="Q12" s="35"/>
      <c r="R12" s="35"/>
      <c r="S12" s="35"/>
      <c r="T12" s="35"/>
    </row>
    <row r="13" spans="1:20" x14ac:dyDescent="0.25">
      <c r="B13" s="2"/>
      <c r="C13" s="2"/>
      <c r="D13" s="2"/>
      <c r="E13" s="2"/>
      <c r="F13" s="2"/>
      <c r="G13" s="2"/>
      <c r="H13" s="2"/>
      <c r="I13" s="2"/>
      <c r="J13" s="2"/>
      <c r="K13" s="2"/>
      <c r="L13" s="2"/>
      <c r="M13" s="2"/>
      <c r="N13" s="2"/>
      <c r="P13" s="35"/>
      <c r="Q13" s="35"/>
      <c r="R13" s="35"/>
      <c r="S13" s="35"/>
      <c r="T13" s="35"/>
    </row>
    <row r="14" spans="1:20" x14ac:dyDescent="0.25">
      <c r="B14" s="2"/>
      <c r="C14" s="2"/>
      <c r="D14" s="2"/>
      <c r="E14" s="2"/>
      <c r="F14" s="2"/>
      <c r="G14" s="2"/>
      <c r="H14" s="2"/>
      <c r="I14" s="2"/>
      <c r="J14" s="2"/>
      <c r="K14" s="2"/>
      <c r="L14" s="2"/>
      <c r="M14" s="2"/>
      <c r="N14" s="2"/>
      <c r="P14" s="35"/>
      <c r="Q14" s="35"/>
      <c r="R14" s="35"/>
      <c r="S14" s="35"/>
      <c r="T14" s="35"/>
    </row>
    <row r="15" spans="1:20" x14ac:dyDescent="0.25">
      <c r="B15" s="2"/>
      <c r="C15" s="2"/>
      <c r="D15" s="2"/>
      <c r="E15" s="2"/>
      <c r="F15" s="2"/>
      <c r="G15" s="2"/>
      <c r="H15" s="2"/>
      <c r="I15" s="2"/>
      <c r="J15" s="2"/>
      <c r="K15" s="2"/>
      <c r="L15" s="2"/>
      <c r="M15" s="2"/>
      <c r="N15" s="2"/>
      <c r="P15" s="35"/>
      <c r="Q15" s="35"/>
      <c r="R15" s="35"/>
      <c r="S15" s="35"/>
      <c r="T15" s="35"/>
    </row>
    <row r="16" spans="1:20" x14ac:dyDescent="0.25">
      <c r="B16" s="2"/>
      <c r="C16" s="2"/>
      <c r="D16" s="2"/>
      <c r="E16" s="2"/>
      <c r="F16" s="2"/>
      <c r="G16" s="2"/>
      <c r="H16" s="2"/>
      <c r="I16" s="2"/>
      <c r="J16" s="2"/>
      <c r="K16" s="2"/>
      <c r="L16" s="2"/>
      <c r="M16" s="2"/>
      <c r="N16" s="2"/>
    </row>
    <row r="17" spans="2:14" x14ac:dyDescent="0.25">
      <c r="B17" s="2"/>
      <c r="C17" s="2"/>
      <c r="D17" s="2"/>
      <c r="E17" s="2"/>
      <c r="F17" s="2"/>
      <c r="G17" s="2"/>
      <c r="H17" s="2"/>
      <c r="I17" s="2"/>
      <c r="J17" s="2"/>
      <c r="K17" s="2"/>
      <c r="L17" s="2"/>
      <c r="M17" s="2"/>
      <c r="N17" s="2"/>
    </row>
    <row r="18" spans="2:14" x14ac:dyDescent="0.25">
      <c r="B18" s="2"/>
      <c r="C18" s="2"/>
      <c r="D18" s="2"/>
      <c r="E18" s="2"/>
      <c r="F18" s="2"/>
      <c r="G18" s="2"/>
      <c r="H18" s="2"/>
      <c r="I18" s="2"/>
      <c r="J18" s="2"/>
      <c r="K18" s="2"/>
      <c r="L18" s="2"/>
      <c r="M18" s="2"/>
      <c r="N18" s="2"/>
    </row>
    <row r="19" spans="2:14" x14ac:dyDescent="0.25">
      <c r="B19" s="2"/>
      <c r="C19" s="2"/>
      <c r="D19" s="2"/>
      <c r="E19" s="2"/>
      <c r="F19" s="2"/>
      <c r="G19" s="2"/>
      <c r="H19" s="2"/>
      <c r="I19" s="2"/>
      <c r="J19" s="2"/>
      <c r="K19" s="2"/>
      <c r="L19" s="2"/>
      <c r="M19" s="2"/>
      <c r="N19" s="2"/>
    </row>
    <row r="20" spans="2:14" x14ac:dyDescent="0.25">
      <c r="B20" s="2"/>
      <c r="C20" s="2"/>
      <c r="D20" s="2"/>
      <c r="E20" s="2"/>
      <c r="F20" s="2"/>
      <c r="G20" s="2"/>
      <c r="H20" s="2"/>
      <c r="I20" s="2"/>
      <c r="J20" s="2"/>
      <c r="K20" s="2"/>
      <c r="L20" s="2"/>
      <c r="M20" s="2"/>
      <c r="N20" s="2"/>
    </row>
    <row r="21" spans="2:14" x14ac:dyDescent="0.25">
      <c r="B21" s="2"/>
      <c r="C21" s="2"/>
      <c r="D21" s="2"/>
      <c r="E21" s="2"/>
      <c r="F21" s="2"/>
      <c r="G21" s="2"/>
      <c r="H21" s="2"/>
      <c r="I21" s="2"/>
      <c r="J21" s="2"/>
      <c r="K21" s="2"/>
      <c r="L21" s="2"/>
      <c r="M21" s="2"/>
      <c r="N21" s="2"/>
    </row>
    <row r="22" spans="2:14" x14ac:dyDescent="0.25">
      <c r="B22" s="2"/>
      <c r="C22" s="2"/>
      <c r="D22" s="2"/>
      <c r="E22" s="2"/>
      <c r="F22" s="2"/>
      <c r="G22" s="2"/>
      <c r="H22" s="2"/>
      <c r="I22" s="2"/>
      <c r="J22" s="2"/>
      <c r="K22" s="2"/>
      <c r="L22" s="2"/>
      <c r="M22" s="2"/>
      <c r="N22" s="2"/>
    </row>
    <row r="23" spans="2:14" x14ac:dyDescent="0.25">
      <c r="B23" s="2"/>
      <c r="C23" s="2"/>
      <c r="D23" s="2"/>
      <c r="E23" s="2"/>
      <c r="F23" s="2"/>
      <c r="G23" s="2"/>
      <c r="H23" s="2"/>
      <c r="I23" s="2"/>
      <c r="J23" s="2"/>
      <c r="K23" s="2"/>
      <c r="L23" s="2"/>
      <c r="M23" s="2"/>
      <c r="N23" s="2"/>
    </row>
    <row r="24" spans="2:14" x14ac:dyDescent="0.25">
      <c r="B24" s="2"/>
      <c r="C24" s="2"/>
      <c r="D24" s="2"/>
      <c r="E24" s="2"/>
      <c r="F24" s="2"/>
      <c r="G24" s="2"/>
      <c r="H24" s="2"/>
      <c r="I24" s="2"/>
      <c r="J24" s="2"/>
      <c r="K24" s="2"/>
      <c r="L24" s="2"/>
      <c r="M24" s="2"/>
      <c r="N24" s="2"/>
    </row>
    <row r="25" spans="2:14" x14ac:dyDescent="0.25">
      <c r="B25" s="2"/>
      <c r="C25" s="2"/>
      <c r="D25" s="2"/>
      <c r="E25" s="2"/>
      <c r="F25" s="2"/>
      <c r="G25" s="2"/>
      <c r="H25" s="2"/>
      <c r="I25" s="2"/>
      <c r="J25" s="2"/>
      <c r="K25" s="2"/>
      <c r="L25" s="2"/>
      <c r="M25" s="2"/>
      <c r="N25" s="2"/>
    </row>
    <row r="26" spans="2:14" x14ac:dyDescent="0.25">
      <c r="B26" s="2"/>
      <c r="C26" s="2"/>
      <c r="D26" s="2"/>
      <c r="E26" s="2"/>
      <c r="F26" s="2"/>
      <c r="G26" s="2"/>
      <c r="H26" s="2"/>
      <c r="I26" s="2"/>
      <c r="J26" s="2"/>
      <c r="K26" s="2"/>
      <c r="L26" s="2"/>
      <c r="M26" s="2"/>
      <c r="N26" s="2"/>
    </row>
    <row r="27" spans="2:14" x14ac:dyDescent="0.25">
      <c r="B27" s="2"/>
      <c r="C27" s="2"/>
      <c r="D27" s="2"/>
      <c r="E27" s="2"/>
      <c r="F27" s="2"/>
      <c r="G27" s="2"/>
      <c r="H27" s="2"/>
      <c r="I27" s="2"/>
      <c r="J27" s="2"/>
      <c r="K27" s="2"/>
      <c r="L27" s="2"/>
      <c r="M27" s="2"/>
      <c r="N27" s="2"/>
    </row>
    <row r="28" spans="2:14" x14ac:dyDescent="0.25">
      <c r="B28" s="2"/>
      <c r="C28" s="2"/>
      <c r="D28" s="2"/>
      <c r="E28" s="2"/>
      <c r="F28" s="2"/>
      <c r="G28" s="2"/>
      <c r="H28" s="2"/>
      <c r="I28" s="2"/>
      <c r="J28" s="2"/>
      <c r="K28" s="2"/>
      <c r="L28" s="2"/>
      <c r="M28" s="2"/>
      <c r="N28" s="2"/>
    </row>
  </sheetData>
  <mergeCells count="3">
    <mergeCell ref="I4:N4"/>
    <mergeCell ref="C4:H4"/>
    <mergeCell ref="P4:T15"/>
  </mergeCells>
  <phoneticPr fontId="21"/>
  <pageMargins left="0.7" right="0.7" top="0.75" bottom="0.75" header="0.3" footer="0.3"/>
  <pageSetup paperSize="9" fitToHeight="0" orientation="portrait" r:id="rId2"/>
  <drawing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開始</vt:lpstr>
      <vt:lpstr>プロジェクト パラメーター</vt:lpstr>
      <vt:lpstr>プロジェクト詳細</vt:lpstr>
      <vt:lpstr>プロジェクト合計</vt:lpstr>
      <vt:lpstr>プロジェクト合計!Print_Titles</vt:lpstr>
      <vt:lpstr>プロジェクト詳細!Print_Titles</vt:lpstr>
      <vt:lpstr>プロジェクトの種類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2018-05-29T11:56:34Z</dcterms:created>
  <dcterms:modified xsi:type="dcterms:W3CDTF">2019-02-15T10:40:43Z</dcterms:modified>
</cp:coreProperties>
</file>

<file path=docProps/custom.xml><?xml version="1.0" encoding="utf-8"?>
<Properties xmlns="http://schemas.openxmlformats.org/officeDocument/2006/custom-properties" xmlns:vt="http://schemas.openxmlformats.org/officeDocument/2006/docPropsVTypes"/>
</file>