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90" windowHeight="16110" xr2:uid="{00000000-000D-0000-FFFF-FFFF00000000}"/>
  </bookViews>
  <sheets>
    <sheet name="Έναρξη" sheetId="4" r:id="rId1"/>
    <sheet name="ΠΑΡΆΜΕΤΡΟΙ ΈΡΓΟΥ" sheetId="1" r:id="rId2"/>
    <sheet name="ΛΕΠΤΟΜΕΡΕΙΕΣ ΕΡΓΟΥ" sheetId="2" r:id="rId3"/>
    <sheet name="ΣΥΝΟΛΑ ΕΡΓΟΥ" sheetId="3" r:id="rId4"/>
  </sheets>
  <definedNames>
    <definedName name="_xlnm.Print_Titles" localSheetId="2">'ΛΕΠΤΟΜΕΡΕΙΕΣ ΕΡΓΟΥ'!$4:$4</definedName>
    <definedName name="_xlnm.Print_Titles" localSheetId="3">'ΣΥΝΟΛΑ ΕΡΓΟΥ'!$5:$5</definedName>
    <definedName name="ΤύποςΈργου">Παράμετροι[ΤΥΠΟΣ ΕΡΓΟΥ]</definedName>
  </definedNames>
  <calcPr calcId="191029"/>
  <pivotCaches>
    <pivotCache cacheId="7"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<sst xmlns="http://schemas.openxmlformats.org/spreadsheetml/2006/main" count="107" uniqueCount="82">
  <si>
    <t>ΠΛΗΡΟΦΟΡΙΕΣ ΓΙΑ ΑΥΤΟ ΤΟ ΠΡΟΤΥΠΟ</t>
  </si>
  <si>
    <t>Εισαγάγετε πληροφορίες στο φύλλο εργασίας "Παράμετροι έργου" για να ενημερώσετε τα γραφήματα στηλών, καθώς και στο φύλλο εργασίας "Λεπτομέρειες έργου". Ο Συγκεντρωτικός Πίνακας στο φύλλο εργασίας "Σύνολα έργου" ενημερώνεται αυτόματα.</t>
  </si>
  <si>
    <t xml:space="preserve">Σημείωση:  </t>
  </si>
  <si>
    <t>Στη στήλη A σε κάθε φύλλο εργασίας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</si>
  <si>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στα φύλλα εργασίας, πατήστε το πλήκτρο SHIFT και, στη συνέχεια, πατήστε το F10 μέσα σε έναν πίνακα, επιλέξτε "ΠΙΝΑΚΑΣ" και, στη συνέχεια, επιλέξτε "ΕΝΑΛΛΑΚΤΙΚΟ ΚΕΙΜΕΝΟ". Για τους Συγκεντρωτικούς Πίνακες, στο φύλλο εργασίας "Σύνολα έργου", πατήστε το πλήκτρο SHIFT και, στη συνέχεια, πατήστε το F10 μέσα στον πίνακα, επιλέξτε "ΕΠΙΛΟΓΕΣ ΣΥΓΚΕΝΤΡΩΤΙΚΟΥ ΠΙΝΑΚΑ" και, στη συνέχεια, επιλέξτε την καρτέλα "ΕΝΑΛΛΑΚΤΙΚΟ ΚΕΙΜΕΝΟ".</t>
  </si>
  <si>
    <t>Ο τίτλος αυτού του φύλλου εργασίας βρίσκεται στο κελί στα δεξιά.</t>
  </si>
  <si>
    <t>Το κελί στα δεξιά περιέχει ένα μήνυμα εμπιστευτικότητας.</t>
  </si>
  <si>
    <t>Στο κελί στα δεξιά βρίσκεται συμβουλή.</t>
  </si>
  <si>
    <t>Εισαγάγετε λεπτομέρειες στον πίνακα "Παράμετροι" που ξεκινά από το κελί στα δεξιά. Η επόμενη οδηγία βρίσκεται στο κελί A12.</t>
  </si>
  <si>
    <t>Εισαγάγετε μεικτές τιμές στα κελιά στα δεξιά, κελιά C12 έως Η12. Η επόμενη οδηγία βρίσκεται στο κελί A14.</t>
  </si>
  <si>
    <t>Ένα γράφημα στηλών που εμφανίζει τη σύγκριση του προγραμματισμένου με το πραγματικό κόστος βρίσκεται στο κελί στα δεξιά και το γράφημα στηλών που εμφανίζει τη σύγκριση των προγραμματισμένων με τις πραγματικές ώρες εργασίας βρίσκεται στο κελί F14.</t>
  </si>
  <si>
    <t>Επωνυμία εταιρείας</t>
  </si>
  <si>
    <t>Σχεδιασμός έργου για δικηγορικά γραφεία</t>
  </si>
  <si>
    <t>Τα σκιασμένα κελιά υπολογίζονται αυτόματα. Δεν χρειάζεται να εισαγάγετε τίποτα σε αυτά.</t>
  </si>
  <si>
    <t>ΤΥΠΟΣ ΕΡΓΟΥ</t>
  </si>
  <si>
    <t>Δημιουργία καταστατικού επιχείρησης</t>
  </si>
  <si>
    <t>Εξαγορά επιχείρησης</t>
  </si>
  <si>
    <t>Νομική προστασία από ευθύνη προϊόντος</t>
  </si>
  <si>
    <t>Αίτηση ευρεσιτεχνίας</t>
  </si>
  <si>
    <t>Αγωγή υπαλλήλου</t>
  </si>
  <si>
    <t>Πτώχευση</t>
  </si>
  <si>
    <t>Μεικτές τιμές</t>
  </si>
  <si>
    <t>ΠΡΟΓΡΑΜΜΑΤΙΣΜΈΝΟ ΚΌΣΤΟΣ</t>
  </si>
  <si>
    <t>ΠΡΑΓΜΑΤΙΚΟΥ ΚΟΣΤΟΥΣ</t>
  </si>
  <si>
    <t>ΠΡΟΓΡΑΜΜΑΤΙΣΜΈΝΕΣ ΏΡΕΣ</t>
  </si>
  <si>
    <t>ΠΡΑΓΜΑΤΙΚΩΝ ΩΡΩΝ</t>
  </si>
  <si>
    <t>ΣΥΝΕΡΓΆΤΗΣ ΓΕΝΙΚΩΝ ΥΠΟΘΕΣΕΩΝ</t>
  </si>
  <si>
    <t>ΔΙΚΗΓΟΡΟΣ ΕΠΙΧΕΙΡΗΣΕΩΝ</t>
  </si>
  <si>
    <t>ΕΠΙΧΕΙΡΗΣΕΙΣ</t>
  </si>
  <si>
    <t>ΣΥΝΗΓΟΡΟΣ ΥΠΕΡΑΣΠΙΣΗΣ</t>
  </si>
  <si>
    <t>ΔΙΚΗΓΌΡΟΣ ΠΝΕΥΜΑΤΙΚΉΣ ΙΔΙΟΚΤΗΣΊΑΣ</t>
  </si>
  <si>
    <t>ΠΝΕΥΜΑΤΙΚΉ ΙΔΙΟΚΤ.</t>
  </si>
  <si>
    <t>ΔΙΚΗΓΌΡΟΣ ΠΤΏΧΕΥΣΕΩΝ</t>
  </si>
  <si>
    <t>ΠΤΩΧΕΥΣΗ</t>
  </si>
  <si>
    <t>ΔΙΟΙΚΗΤΙΚΟ ΠΡΟΣΩΠΙΚΟ</t>
  </si>
  <si>
    <t>Ο τίτλος αυτού του φύλλου εργασίας βρίσκεται στο κελί στα δεξιά και οι πληροφορίες συμβουλής βρίσκονται στο κελί Y2.</t>
  </si>
  <si>
    <t>ΟΝΟΜΑ ΕΡΓΟΥ</t>
  </si>
  <si>
    <t>Έργο 1</t>
  </si>
  <si>
    <t>Έργο 2</t>
  </si>
  <si>
    <t>Έργο 3</t>
  </si>
  <si>
    <t>Έργο 4</t>
  </si>
  <si>
    <t>Έργο 5</t>
  </si>
  <si>
    <t>ΕΚΤΙΜΩΜΕΝΗ ΕΝΑΡΞΗ</t>
  </si>
  <si>
    <t>ΕΚΤΙΜΏΜΕΝΗ ΛΉΞΗ</t>
  </si>
  <si>
    <t>ΠΡΑΓΜΑΤΙΚΗ ΕΝΑΡΞΗ</t>
  </si>
  <si>
    <t>ΠΡΑΓΜΑΤΙΚΉ ΛΉΞΗ</t>
  </si>
  <si>
    <t>ΕΚΤΙΜΩΜΕΝΗ ΕΡΓΑΣΙΑ</t>
  </si>
  <si>
    <t>ΠΡΑΓΜΑΤΙΚΉ ΕΡΓΑΣΊΑ</t>
  </si>
  <si>
    <t>ΕΚΤΙΜΏΜΕΝΗ ΔΙΆΡΚΕΙΑ</t>
  </si>
  <si>
    <t>ΠΡΑΓΜΑΤΙΚΗ ΔΙΑΡΚΕΙΑ</t>
  </si>
  <si>
    <t>ΣΥΝΕΡΓΆΤΗΣ ΓΕΝΙΚΩΝ ΥΠΟΘΕΣΕΩΝ 2</t>
  </si>
  <si>
    <t>ΔΙΚΗΓΟΡΟΣ ΕΠΙΧΕΙΡΗΣΕΩΝ 2</t>
  </si>
  <si>
    <t>ΣΥΝΗΓΟΡΟΣ ΥΠΕΡΑΣΠΙΣΗΣ 2</t>
  </si>
  <si>
    <t>ΔΙΚΗΓΌΡΟΣ ΠΝΕΥΜΑΤΙΚΉΣ ΙΔΙΟΚΤΗΣΊΑΣ 2</t>
  </si>
  <si>
    <t>ΔΙΚΗΓΌΡΟΣ ΠΤΏΧΕΥΣΕΩΝ 2</t>
  </si>
  <si>
    <t>ΔΙΟΙΚΗΤΙΚΟ ΠΡΟΣΩΠΙΚΟ 2</t>
  </si>
  <si>
    <t>ΠΛΗΡΟΦΟΡΙΕΣ:
Για να προσθέσετε μια γραμμή, επιλέξτε το πιο κάτω δεξιά κελί στο κύριο σώμα του πίνακα (όχι στη γραμμή συνόλων) και πατήστε το πλήκτρο Tab ή πατήστε τον συνδυασμό πλήκτρων SHIFT+F10 στο σημείο όπου θέλετε να εισαχθεί η γραμμή και επιλέξτε Εισαγωγή | Γραμμές πίνακα επάνω από/κάτω από.
Βεβαιωθείτε ότι έχουν διαγραφεί όλες οι γραμμές που δεν χρησιμοποιούνται, καθώς ο Συγκεντρωτικός Πίνακας ΣΎΝΟΛΑ ΈΡΓΟΥ θα χρησιμοποιήσει όλα τα κελιά πινάκων και διαφορετικά θα επέστρεφε εσφαλμένα αποτελέσματα.</t>
  </si>
  <si>
    <t>Ο Συγκεντρωτικός Πίνακας που ξεκινάει στο κελί στα δεξιά ενημερώνεται αυτόματα</t>
  </si>
  <si>
    <t>ΕΚΤΙΜΩΜΕΝΑ</t>
  </si>
  <si>
    <t xml:space="preserve">ΣΥΝΕΡΓΆΤΗΣ ΓΕΝΙΚΩΝ ΥΠΟΘΕΣΕΩΝ </t>
  </si>
  <si>
    <t xml:space="preserve">ΕΠΙΧΕΙΡΗΣΕΙΣ </t>
  </si>
  <si>
    <t xml:space="preserve">ΣΥΝΗΓΟΡΟΣ ΥΠΕΡΑΣΠΙΣΗΣ </t>
  </si>
  <si>
    <t xml:space="preserve">ΠΝΕΥΜΑΤΙΚΉ ΙΔΙΟΚΤΗΣΙΑ </t>
  </si>
  <si>
    <t xml:space="preserve">ΠΤΩΧΕΥΣΗ </t>
  </si>
  <si>
    <t xml:space="preserve">ΔΙΟΙΚΗΤΙΚΟ ΠΡΟΣΩΠΙΚΟ </t>
  </si>
  <si>
    <t>ΠΡΑΓΜΑΤΙΚΑ</t>
  </si>
  <si>
    <t xml:space="preserve">ΣΥΝΕΡΓΆΤΗΣ ΓΕΝΙΚΩΝ ΥΠΟΘΕΣΕΩΝ  </t>
  </si>
  <si>
    <t xml:space="preserve">ΣΥΝΗΓΟΡΟΣ ΥΠΕΡΑΣΠΙΣΗΣ  </t>
  </si>
  <si>
    <t xml:space="preserve">ΠΤΩΧΕΥΣΗ  </t>
  </si>
  <si>
    <t xml:space="preserve">ΠΝΕΥΜΑΤΙΚΉ ΙΔΙΟΚΤΗΣΙΑ  </t>
  </si>
  <si>
    <t xml:space="preserve">ΔΙΟΙΚΗΤΙΚΟ ΠΡΟΣΩΠΙΚΟ  </t>
  </si>
  <si>
    <t>ΠΛΗΡΟΦΟΡΙΕΣ: 
Αυτός ο Συγκεντρωτικός Πίνακας δεν ανανεώνεται αυτόματα.  Για να τον ανανεώσετε, επιλέξτε τον (οποιοδήποτε κελί μέσα στον Συγκεντρωτικό Πίνακα) και στην καρτέλα ΕΡΓΑΛΕΊΑ ΣΥΓΚΕΝΤΡΩΤΙΚΟΥ ΠΊΝΑΚΑ | ΑΝΑΛΥΣΗ της κορδέλας επιλέξτε "Ανανέωση".  Εναλλακτικά, πατήστε τον συνδυασμό πλήκτρων SHIFT + F10, επιλέγοντας τον Συγκεντρωτικό Πίνακα και επιλέξτε "Ανανέωση".</t>
  </si>
  <si>
    <t>Γενικό Άθροισμα</t>
  </si>
  <si>
    <t>ΆΘΡΟΙΣΜΑ</t>
  </si>
  <si>
    <t xml:space="preserve">ΕΠΙΧΕΙΡΗΣΕΙΣ  </t>
  </si>
  <si>
    <t>Χρησιμοποιήστε αυτό το βιβλίο εργασίας για να παρακολουθείτε τις παράμετροι έργου, τις σύνολα έργου και τα σύνολα κατά τον σχεδιασμός έργου για δικηγορικά γραφεία.</t>
  </si>
  <si>
    <t>Συμπληρώστε την επωνυμία εταιρείας στο φύλλο εργασίας "Παράμετροι έργου" και θα ενημερωθεί αυτόματα στα άλλα φύλλα εργασίας.</t>
  </si>
  <si>
    <t>Δημιουργήστε παράμετροι έργου σε αυτό το φύλλο εργασίας. Εισαγάγετε την επωνυμία εταιρείας στο κελί στα δεξιά. Σε κελιά σε αυτή τη στήλη βρίσκονται χρήσιμες οδηγίες.</t>
  </si>
  <si>
    <t>Δημιουργήστε λεπτομέρειες έργου σε αυτό το φύλλο εργασίας. Η επωνυμία εταιρείας ενημερώνεται αυτόματα στο κελί στα δεξιά. Σε κελιά σε αυτή τη στήλη βρίσκονται χρήσιμες οδηγίες. Πατήστε το κάτω βέλος για να ξεκινήσετε.</t>
  </si>
  <si>
    <t>Εισαγάγετε πληροφορίες στον πίνακα "Λεπτομέρειες", ξεκινώντας από το κελί στα δεξιά. Οι τυποσ εργου στον πίνακα "Λεπτομέρειες" στα δεξιά ενημερώνονται αυτόματα από τον πίνακα "Παράμετροι" στο φύλλο εργασίας "Παράμετροι έργου".</t>
  </si>
  <si>
    <t>Η ετικέτα εκτιμωμενα είναι στο κελί C4, η ετικέτα πραγματικα στο κελί I4 και οι πληροφορίες συμβουλής στο κελί P4.</t>
  </si>
  <si>
    <t>Δείτε τα σύνολα έργου σε αυτό το φύλλο εργασίας. Η επωνυμία εταιρείας ενημερώνεται αυτόματα στο κελί στα δεξιά. Σε κελιά σε αυτή τη στήλη βρίσκονται χρήσιμες οδηγίες. Πατήστε το κάτω βέλος για να ξεκινήσετε.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</si>
</sst>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4" builtinId="20" customBuiltin="1"/>
    <cellStyle name="Έλεγχος κελιού" xfId="18"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5" builtinId="21" customBuiltin="1"/>
    <cellStyle name="Επεξηγηματικό κείμενο" xfId="21"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4" builtinId="19" customBuiltin="1"/>
    <cellStyle name="Κακό" xfId="12" builtinId="27" customBuiltin="1"/>
    <cellStyle name="Καλό" xfId="11" builtinId="26" customBuiltin="1"/>
    <cellStyle name="Κανονικό" xfId="0" builtinId="0" customBuiltin="1"/>
    <cellStyle name="Κόμμα" xfId="5" builtinId="3" customBuiltin="1"/>
    <cellStyle name="Κόμμα [0]" xfId="6" builtinId="6" customBuiltin="1"/>
    <cellStyle name="Νόμισμα [0]" xfId="8" builtinId="7" customBuiltin="1"/>
    <cellStyle name="Νομισματική μονάδα" xfId="7" builtinId="4" customBuiltin="1"/>
    <cellStyle name="Ουδέτερο" xfId="13" builtinId="28" customBuiltin="1"/>
    <cellStyle name="Ποσοστό" xfId="9" builtinId="5" customBuiltin="1"/>
    <cellStyle name="Προειδοποιητικό κείμενο" xfId="19" builtinId="11" customBuiltin="1"/>
    <cellStyle name="Σημείωση" xfId="20" builtinId="10" customBuiltin="1"/>
    <cellStyle name="Συνδεδεμένο κελί" xfId="17" builtinId="24" customBuiltin="1"/>
    <cellStyle name="Σύνολο" xfId="22" builtinId="25" customBuiltin="1"/>
    <cellStyle name="Τίτλος" xfId="10" builtinId="15" customBuiltin="1"/>
    <cellStyle name="Υπολογισμός" xfId="16" builtinId="22" customBuiltin="1"/>
  </cellStyles>
  <dxfs count="221">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numFmt numFmtId="19" formatCode="d/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ΠΡΟΓΡΑΜΜΑΤΙΣΜΕΝΟ έναντι ΠΡΑΓΜΑΤΙΚΟΥ ΚΟΣΤΟΥΣ</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l-GR"/>
        </a:p>
      </c:txPr>
    </c:title>
    <c:autoTitleDeleted val="0"/>
    <c:plotArea>
      <c:layout/>
      <c:barChart>
        <c:barDir val="col"/>
        <c:grouping val="clustered"/>
        <c:varyColors val="0"/>
        <c:ser>
          <c:idx val="0"/>
          <c:order val="0"/>
          <c:tx>
            <c:strRef>
              <c:f>'ΠΑΡΆΜΕΤΡΟΙ ΈΡΓΟΥ'!$B$16</c:f>
              <c:strCache>
                <c:ptCount val="1"/>
                <c:pt idx="0">
                  <c:v>ΠΡΟΓΡΑΜΜΑΤΙΣΜΈΝΟ ΚΌΣΤΟΣ</c:v>
                </c:pt>
              </c:strCache>
            </c:strRef>
          </c:tx>
          <c:spPr>
            <a:solidFill>
              <a:schemeClr val="accent1"/>
            </a:solidFill>
            <a:ln>
              <a:noFill/>
            </a:ln>
            <a:effectLst/>
          </c:spPr>
          <c:invertIfNegative val="0"/>
          <c:cat>
            <c:strRef>
              <c:f>'ΠΑΡΆΜΕΤΡΟΙ ΈΡΓΟΥ'!$C$15:$H$15</c:f>
              <c:strCache>
                <c:ptCount val="6"/>
                <c:pt idx="0">
                  <c:v>ΣΥΝΕΡΓΆΤΗΣ ΓΕΝΙΚΩΝ ΥΠΟΘΕΣΕΩΝ</c:v>
                </c:pt>
                <c:pt idx="1">
                  <c:v>ΕΠΙΧΕΙΡΗΣΕΙΣ</c:v>
                </c:pt>
                <c:pt idx="2">
                  <c:v>ΣΥΝΗΓΟΡΟΣ ΥΠΕΡΑΣΠΙΣΗΣ</c:v>
                </c:pt>
                <c:pt idx="3">
                  <c:v>ΠΝΕΥΜΑΤΙΚΉ ΙΔΙΟΚΤ.</c:v>
                </c:pt>
                <c:pt idx="4">
                  <c:v>ΠΤΩΧΕΥΣΗ</c:v>
                </c:pt>
                <c:pt idx="5">
                  <c:v>ΔΙΟΙΚΗΤΙΚΟ ΠΡΟΣΩΠΙΚΟ</c:v>
                </c:pt>
              </c:strCache>
            </c:strRef>
          </c:cat>
          <c:val>
            <c:numRef>
              <c:f>'ΠΑΡΆΜΕΤΡΟΙ ΈΡΓΟΥ'!$C$16:$H$16</c:f>
              <c:numCache>
                <c:formatCode>#,##0.00\ "€"</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'ΠΑΡΆΜΕΤΡΟΙ ΈΡΓΟΥ'!$B$17</c:f>
              <c:strCache>
                <c:ptCount val="1"/>
                <c:pt idx="0">
                  <c:v>ΠΡΑΓΜΑΤΙΚΟΥ ΚΟΣΤΟΥΣ</c:v>
                </c:pt>
              </c:strCache>
            </c:strRef>
          </c:tx>
          <c:spPr>
            <a:solidFill>
              <a:schemeClr val="accent2"/>
            </a:solidFill>
            <a:ln>
              <a:noFill/>
            </a:ln>
            <a:effectLst/>
          </c:spPr>
          <c:invertIfNegative val="0"/>
          <c:cat>
            <c:strRef>
              <c:f>'ΠΑΡΆΜΕΤΡΟΙ ΈΡΓΟΥ'!$C$15:$H$15</c:f>
              <c:strCache>
                <c:ptCount val="6"/>
                <c:pt idx="0">
                  <c:v>ΣΥΝΕΡΓΆΤΗΣ ΓΕΝΙΚΩΝ ΥΠΟΘΕΣΕΩΝ</c:v>
                </c:pt>
                <c:pt idx="1">
                  <c:v>ΕΠΙΧΕΙΡΗΣΕΙΣ</c:v>
                </c:pt>
                <c:pt idx="2">
                  <c:v>ΣΥΝΗΓΟΡΟΣ ΥΠΕΡΑΣΠΙΣΗΣ</c:v>
                </c:pt>
                <c:pt idx="3">
                  <c:v>ΠΝΕΥΜΑΤΙΚΉ ΙΔΙΟΚΤ.</c:v>
                </c:pt>
                <c:pt idx="4">
                  <c:v>ΠΤΩΧΕΥΣΗ</c:v>
                </c:pt>
                <c:pt idx="5">
                  <c:v>ΔΙΟΙΚΗΤΙΚΟ ΠΡΟΣΩΠΙΚΟ</c:v>
                </c:pt>
              </c:strCache>
            </c:strRef>
          </c:cat>
          <c:val>
            <c:numRef>
              <c:f>'ΠΑΡΆΜΕΤΡΟΙ ΈΡΓΟΥ'!$C$17:$H$17</c:f>
              <c:numCache>
                <c:formatCode>#,##0.00\ "€"</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l-GR"/>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ΠΡΟΓΡΑΜΜΑΤΙΣΜΕΝΟ έναντι ΠΡΑΓΜΑΤΙΚΩΝ ΩΡΩΝ</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el-GR"/>
        </a:p>
      </c:txPr>
    </c:title>
    <c:autoTitleDeleted val="0"/>
    <c:plotArea>
      <c:layout/>
      <c:barChart>
        <c:barDir val="col"/>
        <c:grouping val="clustered"/>
        <c:varyColors val="0"/>
        <c:ser>
          <c:idx val="0"/>
          <c:order val="0"/>
          <c:tx>
            <c:strRef>
              <c:f>'ΠΑΡΆΜΕΤΡΟΙ ΈΡΓΟΥ'!$B$18</c:f>
              <c:strCache>
                <c:ptCount val="1"/>
                <c:pt idx="0">
                  <c:v>ΠΡΟΓΡΑΜΜΑΤΙΣΜΈΝΕΣ ΏΡΕΣ</c:v>
                </c:pt>
              </c:strCache>
            </c:strRef>
          </c:tx>
          <c:spPr>
            <a:solidFill>
              <a:schemeClr val="accent1"/>
            </a:solidFill>
            <a:ln>
              <a:noFill/>
            </a:ln>
            <a:effectLst/>
          </c:spPr>
          <c:invertIfNegative val="0"/>
          <c:cat>
            <c:strRef>
              <c:f>'ΠΑΡΆΜΕΤΡΟΙ ΈΡΓΟΥ'!$C$15:$H$15</c:f>
              <c:strCache>
                <c:ptCount val="6"/>
                <c:pt idx="0">
                  <c:v>ΣΥΝΕΡΓΆΤΗΣ ΓΕΝΙΚΩΝ ΥΠΟΘΕΣΕΩΝ</c:v>
                </c:pt>
                <c:pt idx="1">
                  <c:v>ΕΠΙΧΕΙΡΗΣΕΙΣ</c:v>
                </c:pt>
                <c:pt idx="2">
                  <c:v>ΣΥΝΗΓΟΡΟΣ ΥΠΕΡΑΣΠΙΣΗΣ</c:v>
                </c:pt>
                <c:pt idx="3">
                  <c:v>ΠΝΕΥΜΑΤΙΚΉ ΙΔΙΟΚΤ.</c:v>
                </c:pt>
                <c:pt idx="4">
                  <c:v>ΠΤΩΧΕΥΣΗ</c:v>
                </c:pt>
                <c:pt idx="5">
                  <c:v>ΔΙΟΙΚΗΤΙΚΟ ΠΡΟΣΩΠΙΚΟ</c:v>
                </c:pt>
              </c:strCache>
            </c:strRef>
          </c:cat>
          <c:val>
            <c:numRef>
              <c:f>'ΠΑΡΆΜΕΤΡΟΙ ΈΡΓΟΥ'!$C$18:$H$18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'ΠΑΡΆΜΕΤΡΟΙ ΈΡΓΟΥ'!$B$19</c:f>
              <c:strCache>
                <c:ptCount val="1"/>
                <c:pt idx="0">
                  <c:v>ΠΡΑΓΜΑΤΙΚΩΝ ΩΡΩΝ</c:v>
                </c:pt>
              </c:strCache>
            </c:strRef>
          </c:tx>
          <c:spPr>
            <a:solidFill>
              <a:schemeClr val="accent2"/>
            </a:solidFill>
            <a:ln>
              <a:noFill/>
            </a:ln>
            <a:effectLst/>
          </c:spPr>
          <c:invertIfNegative val="0"/>
          <c:cat>
            <c:strRef>
              <c:f>'ΠΑΡΆΜΕΤΡΟΙ ΈΡΓΟΥ'!$C$15:$H$15</c:f>
              <c:strCache>
                <c:ptCount val="6"/>
                <c:pt idx="0">
                  <c:v>ΣΥΝΕΡΓΆΤΗΣ ΓΕΝΙΚΩΝ ΥΠΟΘΕΣΕΩΝ</c:v>
                </c:pt>
                <c:pt idx="1">
                  <c:v>ΕΠΙΧΕΙΡΗΣΕΙΣ</c:v>
                </c:pt>
                <c:pt idx="2">
                  <c:v>ΣΥΝΗΓΟΡΟΣ ΥΠΕΡΑΣΠΙΣΗΣ</c:v>
                </c:pt>
                <c:pt idx="3">
                  <c:v>ΠΝΕΥΜΑΤΙΚΉ ΙΔΙΟΚΤ.</c:v>
                </c:pt>
                <c:pt idx="4">
                  <c:v>ΠΤΩΧΕΥΣΗ</c:v>
                </c:pt>
                <c:pt idx="5">
                  <c:v>ΔΙΟΙΚΗΤΙΚΟ ΠΡΟΣΩΠΙΚΟ</c:v>
                </c:pt>
              </c:strCache>
            </c:strRef>
          </c:cat>
          <c:val>
            <c:numRef>
              <c:f>'ΠΑΡΆΜΕΤΡΟΙ ΈΡΓΟΥ'!$C$19:$H$19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l-GR"/>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136350</xdr:colOff>
      <xdr:row>42</xdr:row>
      <xdr:rowOff>95250</xdr:rowOff>
    </xdr:to>
    <xdr:graphicFrame macro="">
      <xdr:nvGraphicFramePr>
        <xdr:cNvPr id="7" name="Γράφημα 6" descr="Γράφημα στηλών που εμφανίζει το προγραμματισμένο έναντι του πραγματικού κόστους">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409575</xdr:colOff>
      <xdr:row>13</xdr:row>
      <xdr:rowOff>19049</xdr:rowOff>
    </xdr:from>
    <xdr:to>
      <xdr:col>9</xdr:col>
      <xdr:colOff>3000</xdr:colOff>
      <xdr:row>42</xdr:row>
      <xdr:rowOff>95250</xdr:rowOff>
    </xdr:to>
    <xdr:graphicFrame macro="">
      <xdr:nvGraphicFramePr>
        <xdr:cNvPr id="8" name="Γράφημα 7" descr="Γράφημα στηλών που εμφανίζει τις προγραμματισμένες έναντι των πραγματικών ωρών">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18</xdr:row>
      <xdr:rowOff>9525</xdr:rowOff>
    </xdr:to>
    <xdr:sp macro="" textlink="">
      <xdr:nvSpPr>
        <xdr:cNvPr id="3" name="Ορθογώνιο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2553950" y="447675"/>
          <a:ext cx="3028950" cy="367665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l" sz="1800">
              <a:solidFill>
                <a:schemeClr val="tx1">
                  <a:lumMod val="65000"/>
                  <a:lumOff val="35000"/>
                </a:schemeClr>
              </a:solidFill>
              <a:latin typeface="+mj-lt"/>
            </a:rPr>
            <a:t>ΠΛΗΡΟΦΟΡΊΕΣ</a:t>
          </a:r>
        </a:p>
        <a:p>
          <a:pPr algn="l" rtl="0"/>
          <a:endParaRPr lang="en-US" sz="1100">
            <a:solidFill>
              <a:schemeClr val="tx1">
                <a:lumMod val="65000"/>
                <a:lumOff val="35000"/>
              </a:schemeClr>
            </a:solidFill>
          </a:endParaRPr>
        </a:p>
        <a:p>
          <a:pPr algn="l" rtl="0"/>
          <a:r>
            <a:rPr lang="el" sz="1100">
              <a:solidFill>
                <a:schemeClr val="tx1">
                  <a:lumMod val="65000"/>
                  <a:lumOff val="35000"/>
                </a:schemeClr>
              </a:solidFill>
            </a:rPr>
            <a:t>Για να προσθέσετε μια γραμμή, επιλέξτε</a:t>
          </a:r>
          <a:r>
            <a:rPr lang="el" sz="1100" baseline="0">
              <a:solidFill>
                <a:schemeClr val="tx1">
                  <a:lumMod val="65000"/>
                  <a:lumOff val="35000"/>
                </a:schemeClr>
              </a:solidFill>
            </a:rPr>
            <a:t> το πιο κάτω δεξιά κελί στο κύριο σώμα του πίνακα (όχι στη γραμμή συνόλων) και πατήστε το πλήκτρο Tab ή πατήστε τον συνδυασμό πλήκτρων SHIFT+F10 στο σημείο όπου θέλετε να εισαχθεί η γραμμή και επιλέξτε Εισαγωγή | Γραμμές πίνακα επάνω από/κάτω από.</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Βεβαιωθείτε ότι έχουν διαγραφεί όλες οι γραμμές που δεν χρησιμοποιούνται, καθώς ο Συγκεντρωτικός Πίνακας ΣΎΝΟΛΑ ΈΡΓΟΥ θα χρησιμοποιήσει όλα τα κελιά πινάκων και διαφορετικά θα επέστρεφε εσφαλμένα αποτελέσματα.</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Για να διαγράψετε αυτές τις πληροφορίες συμβουλής, επιλέξτε οποιαδήποτε πλευρά και πατήστε το πλήκτρο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17</xdr:row>
      <xdr:rowOff>133350</xdr:rowOff>
    </xdr:to>
    <xdr:sp macro="" textlink="">
      <xdr:nvSpPr>
        <xdr:cNvPr id="2" name="Ορθογώνιο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0972800" y="914400"/>
          <a:ext cx="3028950" cy="29718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el" sz="1800">
              <a:solidFill>
                <a:schemeClr val="tx1">
                  <a:lumMod val="65000"/>
                  <a:lumOff val="35000"/>
                </a:schemeClr>
              </a:solidFill>
              <a:latin typeface="+mj-lt"/>
            </a:rPr>
            <a:t>ΠΛΗΡΟΦΟΡΊΕΣ</a:t>
          </a:r>
        </a:p>
        <a:p>
          <a:pPr algn="l" rtl="0"/>
          <a:endParaRPr lang="en-US" sz="1100">
            <a:solidFill>
              <a:schemeClr val="tx1">
                <a:lumMod val="65000"/>
                <a:lumOff val="35000"/>
              </a:schemeClr>
            </a:solidFill>
          </a:endParaRPr>
        </a:p>
        <a:p>
          <a:pPr algn="l" rtl="0"/>
          <a:r>
            <a:rPr lang="el" sz="1100">
              <a:solidFill>
                <a:schemeClr val="tx1">
                  <a:lumMod val="65000"/>
                  <a:lumOff val="35000"/>
                </a:schemeClr>
              </a:solidFill>
            </a:rPr>
            <a:t>Αυτός ο Συγκεντρωτικός Πίνακας δεν ανανεώνεται αυτόματα.  Για να τον ανανεώσετε, επιλέξτε</a:t>
          </a:r>
          <a:r>
            <a:rPr lang="el" sz="1100" baseline="0">
              <a:solidFill>
                <a:schemeClr val="tx1">
                  <a:lumMod val="65000"/>
                  <a:lumOff val="35000"/>
                </a:schemeClr>
              </a:solidFill>
            </a:rPr>
            <a:t> τον (οποιοδήποτε κελί μέσα στον Συγκεντρωτικό Πίνακα) και στην καρτέλα ΕΡΓΑΛΕΊΑ ΣΥΓΚΕΝΤΡΩΤΙΚΟΥ ΠΊΝΑΚΑ | ΑΝΑΛΥΣΗ της κορδέλας πατήστε "Ανανέωση".  Εναλλακτικά, πατήστε τον συνδυασμό πλήκτρων SHIFT+F10 μέσα στον Συγκεντρωτικό Πίνακα και επιλέξτε "Ανανέωση".</a:t>
          </a:r>
        </a:p>
        <a:p>
          <a:pPr algn="l" rtl="0"/>
          <a:endParaRPr lang="en-US" sz="1100" baseline="0">
            <a:solidFill>
              <a:schemeClr val="tx1">
                <a:lumMod val="65000"/>
                <a:lumOff val="35000"/>
              </a:schemeClr>
            </a:solidFill>
          </a:endParaRPr>
        </a:p>
        <a:p>
          <a:pPr algn="l" rtl="0"/>
          <a:r>
            <a:rPr lang="el" sz="1100" baseline="0">
              <a:solidFill>
                <a:schemeClr val="tx1">
                  <a:lumMod val="65000"/>
                  <a:lumOff val="35000"/>
                </a:schemeClr>
              </a:solidFill>
            </a:rPr>
            <a:t>Για να διαγράψετε αυτές τις πληροφορίες συμβουλής, επιλέξτε οποιαδήποτε πλευρά και πατήστε το πλήκτρο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511.477653240741" createdVersion="5" refreshedVersion="6" minRefreshableVersion="3" recordCount="5" xr:uid="{00000000-000A-0000-FFFF-FFFF00000000}">
  <cacheSource type="worksheet">
    <worksheetSource name="Λεπτομέρειες"/>
  </cacheSource>
  <cacheFields count="22">
    <cacheField name="ΟΝΟΜΑ ΕΡΓΟΥ" numFmtId="0">
      <sharedItems count="5">
        <s v="Έργο 1"/>
        <s v="Έργο 2"/>
        <s v="Έργο 3"/>
        <s v="Έργο 4"/>
        <s v="Έργο 5"/>
      </sharedItems>
    </cacheField>
    <cacheField name="ΤΥΠΟΣ ΕΡΓΟΥ" numFmtId="0">
      <sharedItems/>
    </cacheField>
    <cacheField name="ΕΚΤΙΜΩΜΕΝΗ ΕΝΑΡΞΗ" numFmtId="14">
      <sharedItems containsSemiMixedTypes="0" containsNonDate="0" containsDate="1" containsString="0" minDate="2019-02-15T00:00:00" maxDate="2019-09-24T00:00:00"/>
    </cacheField>
    <cacheField name="ΕΚΤΙΜΏΜΕΝΗ ΛΉΞΗ" numFmtId="14">
      <sharedItems containsSemiMixedTypes="0" containsNonDate="0" containsDate="1" containsString="0" minDate="2019-04-16T00:00:00" maxDate="2019-10-24T00:00:00"/>
    </cacheField>
    <cacheField name="ΠΡΑΓΜΑΤΙΚΗ ΕΝΑΡΞΗ" numFmtId="14">
      <sharedItems containsSemiMixedTypes="0" containsNonDate="0" containsDate="1" containsString="0" minDate="2019-02-25T00:00:00" maxDate="2019-10-04T00:00:00"/>
    </cacheField>
    <cacheField name="ΠΡΑΓΜΑΤΙΚΉ ΛΉΞΗ" numFmtId="14">
      <sharedItems containsSemiMixedTypes="0" containsNonDate="0" containsDate="1" containsString="0" minDate="2019-04-21T00:00:00" maxDate="2019-11-02T00:00:00"/>
    </cacheField>
    <cacheField name="ΕΚΤΙΜΩΜΕΝΗ ΕΡΓΑΣΙΑ" numFmtId="0">
      <sharedItems containsSemiMixedTypes="0" containsString="0" containsNumber="1" containsInteger="1" minValue="150" maxValue="500"/>
    </cacheField>
    <cacheField name="ΠΡΑΓΜΑΤΙΚΉ ΕΡΓΑΣΊΑ" numFmtId="0">
      <sharedItems containsSemiMixedTypes="0" containsString="0" containsNumber="1" containsInteger="1" minValue="145" maxValue="500"/>
    </cacheField>
    <cacheField name="ΕΚΤΙΜΏΜΕΝΗ ΔΙΆΡΚΕΙΑ" numFmtId="0">
      <sharedItems containsSemiMixedTypes="0" containsString="0" containsNumber="1" containsInteger="1" minValue="0" maxValue="69"/>
    </cacheField>
    <cacheField name="ΠΡΑΓΜΑΤΙΚΗ ΔΙΑΡΚΕΙΑ" numFmtId="0">
      <sharedItems containsSemiMixedTypes="0" containsString="0" containsNumber="1" containsInteger="1" minValue="0" maxValue="68"/>
    </cacheField>
    <cacheField name="ΣΥΝΕΡΓΆΤΗΣ ΓΕΝΙΚΩΝ ΥΠΟΘΕΣΕΩΝ" numFmtId="166">
      <sharedItems containsSemiMixedTypes="0" containsString="0" containsNumber="1" containsInteger="1" minValue="5250" maxValue="35000"/>
    </cacheField>
    <cacheField name="ΔΙΚΗΓΟΡΟΣ ΕΠΙΧΕΙΡΗΣΕΩΝ" numFmtId="166">
      <sharedItems containsSemiMixedTypes="0" containsString="0" containsNumber="1" containsInteger="1" minValue="0" maxValue="40000"/>
    </cacheField>
    <cacheField name="ΣΥΝΗΓΟΡΟΣ ΥΠΕΡΑΣΠΙΣΗΣ" numFmtId="166">
      <sharedItems containsSemiMixedTypes="0" containsString="0" containsNumber="1" containsInteger="1" minValue="0" maxValue="75000"/>
    </cacheField>
    <cacheField name="ΔΙΚΗΓΌΡΟΣ ΠΝΕΥΜΑΤΙΚΉΣ ΙΔΙΟΚΤΗΣΊΑΣ" numFmtId="166">
      <sharedItems containsSemiMixedTypes="0" containsString="0" containsNumber="1" containsInteger="1" minValue="0" maxValue="24750"/>
    </cacheField>
    <cacheField name="ΔΙΚΗΓΌΡΟΣ ΠΤΏΧΕΥΣΕΩΝ" numFmtId="166">
      <sharedItems containsSemiMixedTypes="0" containsString="0" containsNumber="1" containsInteger="1" minValue="0" maxValue="0"/>
    </cacheField>
    <cacheField name="ΔΙΟΙΚΗΤΙΚΟ ΠΡΟΣΩΠΙΚΟ" numFmtId="166">
      <sharedItems containsSemiMixedTypes="0" containsString="0" containsNumber="1" containsInteger="1" minValue="5625" maxValue="20000"/>
    </cacheField>
    <cacheField name="ΣΥΝΕΡΓΆΤΗΣ ΓΕΝΙΚΩΝ ΥΠΟΘΕΣΕΩΝ 2" numFmtId="166">
      <sharedItems containsSemiMixedTypes="0" containsString="0" containsNumber="1" containsInteger="1" minValue="5075" maxValue="35000"/>
    </cacheField>
    <cacheField name="ΔΙΚΗΓΟΡΟΣ ΕΠΙΧΕΙΡΗΣΕΩΝ 2" numFmtId="166">
      <sharedItems containsSemiMixedTypes="0" containsString="0" containsNumber="1" containsInteger="1" minValue="0" maxValue="39000"/>
    </cacheField>
    <cacheField name="ΣΥΝΗΓΟΡΟΣ ΥΠΕΡΑΣΠΙΣΗΣ 2" numFmtId="166">
      <sharedItems containsSemiMixedTypes="0" containsString="0" containsNumber="1" containsInteger="1" minValue="0" maxValue="75000"/>
    </cacheField>
    <cacheField name="ΔΙΚΗΓΌΡΟΣ ΠΝΕΥΜΑΤΙΚΉΣ ΙΔΙΟΚΤΗΣΊΑΣ 2" numFmtId="166">
      <sharedItems containsSemiMixedTypes="0" containsString="0" containsNumber="1" containsInteger="1" minValue="0" maxValue="23925"/>
    </cacheField>
    <cacheField name="ΔΙΚΗΓΌΡΟΣ ΠΤΏΧΕΥΣΕΩΝ 2" numFmtId="166">
      <sharedItems containsSemiMixedTypes="0" containsString="0" containsNumber="1" containsInteger="1" minValue="0" maxValue="0"/>
    </cacheField>
    <cacheField name="ΔΙΟΙΚΗΤΙΚΟ ΠΡΟΣΩΠΙΚΟ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Δημιουργία καταστατικού επιχείρησης"/>
    <d v="2019-02-15T00:00:00"/>
    <d v="2019-04-16T00:00:00"/>
    <d v="2019-02-25T00:00:00"/>
    <d v="2019-04-21T00:00:00"/>
    <n v="200"/>
    <n v="220"/>
    <n v="61"/>
    <n v="56"/>
    <n v="7000"/>
    <n v="20000"/>
    <n v="0"/>
    <n v="0"/>
    <n v="0"/>
    <n v="12500"/>
    <n v="7700"/>
    <n v="22000"/>
    <n v="0"/>
    <n v="0"/>
    <n v="0"/>
    <n v="13750"/>
  </r>
  <r>
    <x v="1"/>
    <s v="Εξαγορά επιχείρησης"/>
    <d v="2019-03-17T00:00:00"/>
    <d v="2019-05-26T00:00:00"/>
    <d v="2019-03-27T00:00:00"/>
    <d v="2019-06-05T00:00:00"/>
    <n v="400"/>
    <n v="390"/>
    <n v="69"/>
    <n v="68"/>
    <n v="14000"/>
    <n v="40000"/>
    <n v="0"/>
    <n v="11000"/>
    <n v="0"/>
    <n v="20000"/>
    <n v="13650"/>
    <n v="39000"/>
    <n v="0"/>
    <n v="10725"/>
    <n v="0"/>
    <n v="19500"/>
  </r>
  <r>
    <x v="2"/>
    <s v="Νομική προστασία από ευθύνη προϊόντος"/>
    <d v="2019-07-15T00:00:00"/>
    <d v="2019-07-15T00:00:00"/>
    <d v="2019-07-15T00:00:00"/>
    <d v="2019-08-04T00:00:00"/>
    <n v="500"/>
    <n v="500"/>
    <n v="0"/>
    <n v="19"/>
    <n v="35000"/>
    <n v="0"/>
    <n v="75000"/>
    <n v="0"/>
    <n v="0"/>
    <n v="18750"/>
    <n v="35000"/>
    <n v="0"/>
    <n v="75000"/>
    <n v="0"/>
    <n v="0"/>
    <n v="18750"/>
  </r>
  <r>
    <x v="3"/>
    <s v="Αίτηση ευρεσιτεχνίας"/>
    <d v="2019-09-03T00:00:00"/>
    <d v="2019-10-03T00:00:00"/>
    <d v="2019-10-03T00:00:00"/>
    <d v="2019-10-03T00:00:00"/>
    <n v="150"/>
    <n v="145"/>
    <n v="30"/>
    <n v="0"/>
    <n v="5250"/>
    <n v="0"/>
    <n v="0"/>
    <n v="24750"/>
    <n v="0"/>
    <n v="5625"/>
    <n v="5075"/>
    <n v="0"/>
    <n v="0"/>
    <n v="23925"/>
    <n v="0"/>
    <n v="5437.5"/>
  </r>
  <r>
    <x v="4"/>
    <s v="Αγωγή υπαλλήλου"/>
    <d v="2019-09-23T00:00:00"/>
    <d v="2019-10-23T00:00:00"/>
    <d v="2019-10-03T00:00:00"/>
    <d v="2019-11-01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ΣύνολαΣυγκεντρωτικούΠίνακα" cacheId="7"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ΣΥΝΕΡΓΆΤΗΣ ΓΕΝΙΚΩΝ ΥΠΟΘΕΣΕΩΝ " fld="10" baseField="0" baseItem="3" numFmtId="167"/>
    <dataField name="ΕΠΙΧΕΙΡΗΣΕΙΣ " fld="11" baseField="0" baseItem="3" numFmtId="167"/>
    <dataField name="ΣΥΝΗΓΟΡΟΣ ΥΠΕΡΑΣΠΙΣΗΣ " fld="12" baseField="0" baseItem="3" numFmtId="167"/>
    <dataField name="ΠΝΕΥΜΑΤΙΚΉ ΙΔΙΟΚΤΗΣΙΑ " fld="13" baseField="0" baseItem="3" numFmtId="167"/>
    <dataField name="ΠΤΩΧΕΥΣΗ " fld="14" baseField="0" baseItem="3" numFmtId="167"/>
    <dataField name="ΔΙΟΙΚΗΤΙΚΟ ΠΡΟΣΩΠΙΚΟ " fld="15" baseField="0" baseItem="3" numFmtId="167"/>
    <dataField name="ΣΥΝΕΡΓΆΤΗΣ ΓΕΝΙΚΩΝ ΥΠΟΘΕΣΕΩΝ  " fld="16" baseField="0" baseItem="3" numFmtId="167"/>
    <dataField name="ΕΠΙΧΕΙΡΗΣΕΙΣ  " fld="17" baseField="0" baseItem="3" numFmtId="167"/>
    <dataField name="ΣΥΝΗΓΟΡΟΣ ΥΠΕΡΑΣΠΙΣΗΣ  " fld="18" baseField="0" baseItem="3" numFmtId="167"/>
    <dataField name="ΠΤΩΧΕΥΣΗ  " fld="19" baseField="0" baseItem="3" numFmtId="167"/>
    <dataField name="ΠΝΕΥΜΑΤΙΚΉ ΙΔΙΟΚΤΗΣΙΑ  " fld="20" baseField="0" baseItem="3" numFmtId="167"/>
    <dataField name="ΔΙΟΙΚΗΤΙΚΟ ΠΡΟΣΩΠΙΚΟ  " fld="21" baseField="0" baseItem="3" numFmtId="167"/>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3"/>
          </reference>
        </references>
      </pivotArea>
    </format>
    <format dxfId="93">
      <pivotArea outline="0" fieldPosition="0">
        <references count="1">
          <reference field="4294967294" count="1">
            <x v="4"/>
          </reference>
        </references>
      </pivotArea>
    </format>
    <format dxfId="92">
      <pivotArea outline="0" fieldPosition="0">
        <references count="1">
          <reference field="4294967294" count="1">
            <x v="5"/>
          </reference>
        </references>
      </pivotArea>
    </format>
    <format dxfId="91">
      <pivotArea outline="0" fieldPosition="0">
        <references count="1">
          <reference field="4294967294" count="1">
            <x v="6"/>
          </reference>
        </references>
      </pivotArea>
    </format>
    <format dxfId="90">
      <pivotArea outline="0" fieldPosition="0">
        <references count="1">
          <reference field="4294967294" count="1">
            <x v="7"/>
          </reference>
        </references>
      </pivotArea>
    </format>
    <format dxfId="89">
      <pivotArea outline="0" fieldPosition="0">
        <references count="1">
          <reference field="4294967294" count="1">
            <x v="2"/>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Αυτός ο Συγκεντρωτικός πίνακας παραθέτει τα ονόματα των έργων και υπολογισμένες τιμές για όλα τα στοιχεία στο φύλλο εργασίας ΠΑΡΑΜΕΤΡΟΙ ΕΡΓΟΥ, πολλαπλασιάζοντας τη διάρκεια σε ώρες στο φύλλο εργασίας ΛΕΠΤΟΜΈΡΕΙΕΣ ΈΡΓΟΥ"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αράμετροι" displayName="Παράμετροι" ref="B5:I11" totalsRowShown="0" headerRowDxfId="220" dataDxfId="219">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ΤΥΠΟΣ ΕΡΓΟΥ" dataDxfId="218"/>
    <tableColumn id="2" xr3:uid="{00000000-0010-0000-0000-000002000000}" name="ΣΥΝΕΡΓΆΤΗΣ ΓΕΝΙΚΩΝ ΥΠΟΘΕΣΕΩΝ" dataDxfId="217"/>
    <tableColumn id="3" xr3:uid="{00000000-0010-0000-0000-000003000000}" name="ΔΙΚΗΓΟΡΟΣ ΕΠΙΧΕΙΡΗΣΕΩΝ" dataDxfId="216"/>
    <tableColumn id="4" xr3:uid="{00000000-0010-0000-0000-000004000000}" name="ΣΥΝΗΓΟΡΟΣ ΥΠΕΡΑΣΠΙΣΗΣ" dataDxfId="215"/>
    <tableColumn id="5" xr3:uid="{00000000-0010-0000-0000-000005000000}" name="ΔΙΚΗΓΌΡΟΣ ΠΝΕΥΜΑΤΙΚΉΣ ΙΔΙΟΚΤΗΣΊΑΣ" dataDxfId="214"/>
    <tableColumn id="6" xr3:uid="{00000000-0010-0000-0000-000006000000}" name="ΔΙΚΗΓΌΡΟΣ ΠΤΏΧΕΥΣΕΩΝ" dataDxfId="213"/>
    <tableColumn id="7" xr3:uid="{00000000-0010-0000-0000-000007000000}" name="ΔΙΟΙΚΗΤΙΚΟ ΠΡΟΣΩΠΙΚΟ" dataDxfId="212"/>
    <tableColumn id="8" xr3:uid="{00000000-0010-0000-0000-000008000000}" name="ΆΘΡΟΙΣΜΑ" dataDxfId="211">
      <calculatedColumnFormula>SUM(Παράμετροι[[#This Row],[ΣΥΝΕΡΓΆΤΗΣ ΓΕΝΙΚΩΝ ΥΠΟΘΕΣΕΩΝ]:[ΔΙΟΙΚΗΤΙΚΟ ΠΡΟΣΩΠΙΚΟ]])</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Εισαγάγετε τύπο έργου, ποσοστά για συνεργάτη γενικών υποθέσεων, δικηγόρο επιχειρήσεων, συνήγορη υπεράσπισης, δικηγόρο πνευματικής ιδιοκτησίας, δικηγόρο πτωχεύσεων και διοικητικό προσωπικό σε αυτόν τον πίνακα. Το σύνολο υπολογίζε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Λεπτομέρειες" displayName="Λεπτομέρειες" ref="B4:W10" totalsRowCount="1" headerRowDxfId="2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ΟΝΟΜΑ ΕΡΓΟΥ" totalsRowLabel="ΆΘΡΟΙΣΜΑ" totalsRowDxfId="209"/>
    <tableColumn id="2" xr3:uid="{00000000-0010-0000-0100-000002000000}" name="ΤΥΠΟΣ ΕΡΓΟΥ" totalsRowDxfId="208"/>
    <tableColumn id="3" xr3:uid="{00000000-0010-0000-0100-000003000000}" name="ΕΚΤΙΜΩΜΕΝΗ ΕΝΑΡΞΗ" dataDxfId="207" totalsRowDxfId="206"/>
    <tableColumn id="4" xr3:uid="{00000000-0010-0000-0100-000004000000}" name="ΕΚΤΙΜΏΜΕΝΗ ΛΉΞΗ" dataDxfId="205" totalsRowDxfId="204"/>
    <tableColumn id="7" xr3:uid="{00000000-0010-0000-0100-000007000000}" name="ΠΡΑΓΜΑΤΙΚΗ ΕΝΑΡΞΗ" dataDxfId="203" totalsRowDxfId="202"/>
    <tableColumn id="8" xr3:uid="{00000000-0010-0000-0100-000008000000}" name="ΠΡΑΓΜΑΤΙΚΉ ΛΉΞΗ" dataDxfId="201" totalsRowDxfId="200"/>
    <tableColumn id="5" xr3:uid="{00000000-0010-0000-0100-000005000000}" name="ΕΚΤΙΜΩΜΕΝΗ ΕΡΓΑΣΙΑ" totalsRowFunction="sum" totalsRowDxfId="199"/>
    <tableColumn id="9" xr3:uid="{00000000-0010-0000-0100-000009000000}" name="ΠΡΑΓΜΑΤΙΚΉ ΕΡΓΑΣΊΑ" totalsRowFunction="sum" totalsRowDxfId="198"/>
    <tableColumn id="6" xr3:uid="{00000000-0010-0000-0100-000006000000}" name="ΕΚΤΙΜΏΜΕΝΗ ΔΙΆΡΚΕΙΑ" totalsRowFunction="sum" dataDxfId="197" totalsRowDxfId="196">
      <calculatedColumnFormula>DAYS360(Λεπτομέρειες[[#This Row],[ΕΚΤΙΜΩΜΕΝΗ ΕΝΑΡΞΗ]],Λεπτομέρειες[[#This Row],[ΕΚΤΙΜΏΜΕΝΗ ΛΉΞΗ]],FALSE)</calculatedColumnFormula>
    </tableColumn>
    <tableColumn id="10" xr3:uid="{00000000-0010-0000-0100-00000A000000}" name="ΠΡΑΓΜΑΤΙΚΗ ΔΙΑΡΚΕΙΑ" totalsRowFunction="sum" dataDxfId="195" totalsRowDxfId="194">
      <calculatedColumnFormula>DAYS360(Λεπτομέρειες[[#This Row],[ΠΡΑΓΜΑΤΙΚΗ ΕΝΑΡΞΗ]],Λεπτομέρειες[[#This Row],[ΠΡΑΓΜΑΤΙΚΉ ΛΉΞΗ]],FALSE)</calculatedColumnFormula>
    </tableColumn>
    <tableColumn id="11" xr3:uid="{00000000-0010-0000-0100-00000B000000}" name="ΣΥΝΕΡΓΆΤΗΣ ΓΕΝΙΚΩΝ ΥΠΟΘΕΣΕΩΝ" dataDxfId="193" totalsRowDxfId="192">
      <calculatedColumnFormula>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calculatedColumnFormula>
    </tableColumn>
    <tableColumn id="12" xr3:uid="{00000000-0010-0000-0100-00000C000000}" name="ΔΙΚΗΓΟΡΟΣ ΕΠΙΧΕΙΡΗΣΕΩΝ" dataDxfId="191" totalsRowDxfId="190">
      <calculatedColumnFormula>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calculatedColumnFormula>
    </tableColumn>
    <tableColumn id="13" xr3:uid="{00000000-0010-0000-0100-00000D000000}" name="ΣΥΝΗΓΟΡΟΣ ΥΠΕΡΑΣΠΙΣΗΣ" dataDxfId="189" totalsRowDxfId="188">
      <calculatedColumnFormula>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calculatedColumnFormula>
    </tableColumn>
    <tableColumn id="14" xr3:uid="{00000000-0010-0000-0100-00000E000000}" name="ΔΙΚΗΓΌΡΟΣ ΠΝΕΥΜΑΤΙΚΉΣ ΙΔΙΟΚΤΗΣΊΑΣ" dataDxfId="187" totalsRowDxfId="186">
      <calculatedColumnFormula>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calculatedColumnFormula>
    </tableColumn>
    <tableColumn id="15" xr3:uid="{00000000-0010-0000-0100-00000F000000}" name="ΔΙΚΗΓΌΡΟΣ ΠΤΏΧΕΥΣΕΩΝ" dataDxfId="185" totalsRowDxfId="184">
      <calculatedColumnFormula>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calculatedColumnFormula>
    </tableColumn>
    <tableColumn id="16" xr3:uid="{00000000-0010-0000-0100-000010000000}" name="ΔΙΟΙΚΗΤΙΚΟ ΠΡΟΣΩΠΙΚΟ" dataDxfId="183" totalsRowDxfId="182">
      <calculatedColumnFormula>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calculatedColumnFormula>
    </tableColumn>
    <tableColumn id="17" xr3:uid="{00000000-0010-0000-0100-000011000000}" name="ΣΥΝΕΡΓΆΤΗΣ ΓΕΝΙΚΩΝ ΥΠΟΘΕΣΕΩΝ 2" dataDxfId="181" totalsRowDxfId="180">
      <calculatedColumnFormula>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calculatedColumnFormula>
    </tableColumn>
    <tableColumn id="18" xr3:uid="{00000000-0010-0000-0100-000012000000}" name="ΔΙΚΗΓΟΡΟΣ ΕΠΙΧΕΙΡΗΣΕΩΝ 2" dataDxfId="179" totalsRowDxfId="178">
      <calculatedColumnFormula>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calculatedColumnFormula>
    </tableColumn>
    <tableColumn id="19" xr3:uid="{00000000-0010-0000-0100-000013000000}" name="ΣΥΝΗΓΟΡΟΣ ΥΠΕΡΑΣΠΙΣΗΣ 2" dataDxfId="177" totalsRowDxfId="176">
      <calculatedColumnFormula>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calculatedColumnFormula>
    </tableColumn>
    <tableColumn id="20" xr3:uid="{00000000-0010-0000-0100-000014000000}" name="ΔΙΚΗΓΌΡΟΣ ΠΝΕΥΜΑΤΙΚΉΣ ΙΔΙΟΚΤΗΣΊΑΣ 2" dataDxfId="175" totalsRowDxfId="174">
      <calculatedColumnFormula>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calculatedColumnFormula>
    </tableColumn>
    <tableColumn id="21" xr3:uid="{00000000-0010-0000-0100-000015000000}" name="ΔΙΚΗΓΌΡΟΣ ΠΤΏΧΕΥΣΕΩΝ 2" dataDxfId="173" totalsRowDxfId="172">
      <calculatedColumnFormula>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calculatedColumnFormula>
    </tableColumn>
    <tableColumn id="22" xr3:uid="{00000000-0010-0000-0100-000016000000}" name="ΔΙΟΙΚΗΤΙΚΟ ΠΡΟΣΩΠΙΚΟ 2" dataDxfId="171" totalsRowDxfId="170">
      <calculatedColumnFormula>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Εισαγάγετε όνομα έργου, ημερομηνίες εκτιμώμενης έναρξης και λήξης, ημερομηνίες πραγματικής έναρξης και λήξης, εκτιμώμενη και πραγματική εργασία σε αυτόν τον πίνακα. Επιλέξτε τύπο έργου. Η εκτιμώμενη και η πραγματική διάρκεια καθώς και τα σύνολα υπολογίζονται αυτόματα"/>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pageSetUpPr fitToPage="1"/>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54.95" customHeight="1" x14ac:dyDescent="0.2">
      <c r="B3" s="19" t="s">
        <v>75</v>
      </c>
    </row>
    <row r="4" spans="2:2" ht="39.950000000000003" customHeight="1" x14ac:dyDescent="0.2">
      <c r="B4" s="19" t="s">
        <v>76</v>
      </c>
    </row>
    <row r="5" spans="2:2" ht="69.95" customHeight="1" x14ac:dyDescent="0.2">
      <c r="B5" s="19" t="s">
        <v>1</v>
      </c>
    </row>
    <row r="6" spans="2:2" ht="24.95" customHeight="1" x14ac:dyDescent="0.2">
      <c r="B6" s="20" t="s">
        <v>2</v>
      </c>
    </row>
    <row r="7" spans="2:2" ht="69.95" customHeight="1" x14ac:dyDescent="0.2">
      <c r="B7" s="19" t="s">
        <v>3</v>
      </c>
    </row>
    <row r="8" spans="2:2" ht="114.95" customHeight="1" x14ac:dyDescent="0.2">
      <c r="B8" s="19" t="s">
        <v>4</v>
      </c>
    </row>
  </sheetData>
  <printOptions horizontalCentered="1"/>
  <pageMargins left="0.4" right="0.4" top="0.4" bottom="0.4"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2" customWidth="1"/>
    <col min="2" max="2" width="41.42578125" style="5" customWidth="1"/>
    <col min="3" max="3" width="36.28515625" style="5" bestFit="1" customWidth="1"/>
    <col min="4" max="4" width="17" style="5" customWidth="1"/>
    <col min="5" max="5" width="27.28515625" style="5" bestFit="1" customWidth="1"/>
    <col min="6" max="6" width="22.42578125" style="5" bestFit="1" customWidth="1"/>
    <col min="7" max="7" width="16.85546875" style="5" customWidth="1"/>
    <col min="8" max="8" width="25" style="5" bestFit="1" customWidth="1"/>
    <col min="9" max="9" width="11.7109375" style="5" customWidth="1"/>
    <col min="10" max="16384" width="9.140625" style="5"/>
  </cols>
  <sheetData>
    <row r="1" spans="1:9" ht="35.450000000000003" customHeight="1" x14ac:dyDescent="0.35">
      <c r="A1" s="12" t="s">
        <v>77</v>
      </c>
      <c r="B1" s="2" t="s">
        <v>11</v>
      </c>
      <c r="C1" s="2"/>
      <c r="D1" s="2"/>
      <c r="E1" s="2"/>
      <c r="F1" s="2"/>
      <c r="G1" s="2"/>
      <c r="H1" s="2"/>
      <c r="I1" s="2"/>
    </row>
    <row r="2" spans="1:9" ht="21.75" customHeight="1" x14ac:dyDescent="0.25">
      <c r="A2" s="12" t="s">
        <v>5</v>
      </c>
      <c r="B2" s="3" t="s">
        <v>12</v>
      </c>
      <c r="C2" s="3"/>
      <c r="D2" s="3"/>
      <c r="E2" s="3"/>
      <c r="F2" s="3"/>
      <c r="G2" s="3"/>
      <c r="H2" s="3"/>
      <c r="I2" s="3"/>
    </row>
    <row r="3" spans="1:9" ht="15" x14ac:dyDescent="0.2">
      <c r="A3" s="12" t="s">
        <v>6</v>
      </c>
      <c r="B3" s="4" t="str">
        <f>B1&amp;" της εταιρείας"</f>
        <v>Επωνυμία εταιρείας της εταιρείας</v>
      </c>
      <c r="C3" s="4"/>
      <c r="D3" s="4"/>
      <c r="E3" s="4"/>
      <c r="F3" s="4"/>
      <c r="G3" s="4"/>
      <c r="H3" s="4"/>
      <c r="I3" s="4"/>
    </row>
    <row r="4" spans="1:9" ht="28.5" customHeight="1" x14ac:dyDescent="0.2">
      <c r="A4" s="12" t="s">
        <v>7</v>
      </c>
      <c r="B4" s="8" t="s">
        <v>13</v>
      </c>
    </row>
    <row r="5" spans="1:9" ht="38.25" x14ac:dyDescent="0.2">
      <c r="A5" s="12" t="s">
        <v>8</v>
      </c>
      <c r="B5" s="10" t="s">
        <v>14</v>
      </c>
      <c r="C5" s="10" t="s">
        <v>26</v>
      </c>
      <c r="D5" s="10" t="s">
        <v>27</v>
      </c>
      <c r="E5" s="10" t="s">
        <v>29</v>
      </c>
      <c r="F5" s="10" t="s">
        <v>30</v>
      </c>
      <c r="G5" s="10" t="s">
        <v>32</v>
      </c>
      <c r="H5" s="10" t="s">
        <v>34</v>
      </c>
      <c r="I5" s="10" t="s">
        <v>73</v>
      </c>
    </row>
    <row r="6" spans="1:9" x14ac:dyDescent="0.2">
      <c r="B6" s="5" t="s">
        <v>15</v>
      </c>
      <c r="C6" s="6">
        <v>0.1</v>
      </c>
      <c r="D6" s="6">
        <v>0.4</v>
      </c>
      <c r="E6" s="6">
        <v>0</v>
      </c>
      <c r="F6" s="6">
        <v>0</v>
      </c>
      <c r="G6" s="6">
        <v>0</v>
      </c>
      <c r="H6" s="6">
        <v>0.5</v>
      </c>
      <c r="I6" s="7">
        <f>SUM(Παράμετροι[[#This Row],[ΣΥΝΕΡΓΆΤΗΣ ΓΕΝΙΚΩΝ ΥΠΟΘΕΣΕΩΝ]:[ΔΙΟΙΚΗΤΙΚΟ ΠΡΟΣΩΠΙΚΟ]])</f>
        <v>1</v>
      </c>
    </row>
    <row r="7" spans="1:9" x14ac:dyDescent="0.2">
      <c r="B7" s="5" t="s">
        <v>16</v>
      </c>
      <c r="C7" s="6">
        <v>0.1</v>
      </c>
      <c r="D7" s="6">
        <v>0.4</v>
      </c>
      <c r="E7" s="6">
        <v>0</v>
      </c>
      <c r="F7" s="6">
        <v>0.1</v>
      </c>
      <c r="G7" s="6">
        <v>0</v>
      </c>
      <c r="H7" s="6">
        <v>0.4</v>
      </c>
      <c r="I7" s="7">
        <f>SUM(Παράμετροι[[#This Row],[ΣΥΝΕΡΓΆΤΗΣ ΓΕΝΙΚΩΝ ΥΠΟΘΕΣΕΩΝ]:[ΔΙΟΙΚΗΤΙΚΟ ΠΡΟΣΩΠΙΚΟ]])</f>
        <v>1</v>
      </c>
    </row>
    <row r="8" spans="1:9" x14ac:dyDescent="0.2">
      <c r="B8" s="5" t="s">
        <v>17</v>
      </c>
      <c r="C8" s="6">
        <v>0.2</v>
      </c>
      <c r="D8" s="6">
        <v>0</v>
      </c>
      <c r="E8" s="6">
        <v>0.5</v>
      </c>
      <c r="F8" s="6">
        <v>0</v>
      </c>
      <c r="G8" s="6">
        <v>0</v>
      </c>
      <c r="H8" s="6">
        <v>0.3</v>
      </c>
      <c r="I8" s="7">
        <f>SUM(Παράμετροι[[#This Row],[ΣΥΝΕΡΓΆΤΗΣ ΓΕΝΙΚΩΝ ΥΠΟΘΕΣΕΩΝ]:[ΔΙΟΙΚΗΤΙΚΟ ΠΡΟΣΩΠΙΚΟ]])</f>
        <v>1</v>
      </c>
    </row>
    <row r="9" spans="1:9" x14ac:dyDescent="0.2">
      <c r="B9" s="5" t="s">
        <v>18</v>
      </c>
      <c r="C9" s="6">
        <v>0.1</v>
      </c>
      <c r="D9" s="6">
        <v>0</v>
      </c>
      <c r="E9" s="6">
        <v>0</v>
      </c>
      <c r="F9" s="6">
        <v>0.6</v>
      </c>
      <c r="G9" s="6">
        <v>0</v>
      </c>
      <c r="H9" s="6">
        <v>0.3</v>
      </c>
      <c r="I9" s="7">
        <f>SUM(Παράμετροι[[#This Row],[ΣΥΝΕΡΓΆΤΗΣ ΓΕΝΙΚΩΝ ΥΠΟΘΕΣΕΩΝ]:[ΔΙΟΙΚΗΤΙΚΟ ΠΡΟΣΩΠΙΚΟ]])</f>
        <v>1</v>
      </c>
    </row>
    <row r="10" spans="1:9" x14ac:dyDescent="0.2">
      <c r="B10" s="5" t="s">
        <v>19</v>
      </c>
      <c r="C10" s="6">
        <v>0.2</v>
      </c>
      <c r="D10" s="6">
        <v>0.1</v>
      </c>
      <c r="E10" s="6">
        <v>0.4</v>
      </c>
      <c r="F10" s="6">
        <v>0</v>
      </c>
      <c r="G10" s="6">
        <v>0</v>
      </c>
      <c r="H10" s="6">
        <v>0.3</v>
      </c>
      <c r="I10" s="7">
        <f>SUM(Παράμετροι[[#This Row],[ΣΥΝΕΡΓΆΤΗΣ ΓΕΝΙΚΩΝ ΥΠΟΘΕΣΕΩΝ]:[ΔΙΟΙΚΗΤΙΚΟ ΠΡΟΣΩΠΙΚΟ]])</f>
        <v>1</v>
      </c>
    </row>
    <row r="11" spans="1:9" x14ac:dyDescent="0.2">
      <c r="B11" s="5" t="s">
        <v>20</v>
      </c>
      <c r="C11" s="6">
        <v>0.1</v>
      </c>
      <c r="D11" s="6">
        <v>0.2</v>
      </c>
      <c r="E11" s="6">
        <v>0</v>
      </c>
      <c r="F11" s="6">
        <v>0</v>
      </c>
      <c r="G11" s="6">
        <v>0.4</v>
      </c>
      <c r="H11" s="6">
        <v>0.3</v>
      </c>
      <c r="I11" s="7">
        <f>SUM(Παράμετροι[[#This Row],[ΣΥΝΕΡΓΆΤΗΣ ΓΕΝΙΚΩΝ ΥΠΟΘΕΣΕΩΝ]:[ΔΙΟΙΚΗΤΙΚΟ ΠΡΟΣΩΠΙΚΟ]])</f>
        <v>1</v>
      </c>
    </row>
    <row r="12" spans="1:9" ht="15" x14ac:dyDescent="0.2">
      <c r="A12" s="21" t="s">
        <v>9</v>
      </c>
      <c r="B12" s="5" t="s">
        <v>21</v>
      </c>
      <c r="C12" s="23">
        <v>350</v>
      </c>
      <c r="D12" s="23">
        <v>250</v>
      </c>
      <c r="E12" s="23">
        <v>300</v>
      </c>
      <c r="F12" s="23">
        <v>275</v>
      </c>
      <c r="G12" s="23">
        <v>225</v>
      </c>
      <c r="H12" s="23">
        <v>125</v>
      </c>
      <c r="I12" s="6"/>
    </row>
    <row r="14" spans="1:9" x14ac:dyDescent="0.2">
      <c r="A14" s="12" t="s">
        <v>10</v>
      </c>
      <c r="B14" s="12"/>
      <c r="C14" s="12"/>
      <c r="D14" s="12"/>
      <c r="E14" s="12"/>
      <c r="F14" s="12"/>
      <c r="G14" s="12"/>
      <c r="H14" s="12"/>
      <c r="I14" s="12"/>
    </row>
    <row r="15" spans="1:9" x14ac:dyDescent="0.2">
      <c r="B15" s="12"/>
      <c r="C15" s="12" t="s">
        <v>26</v>
      </c>
      <c r="D15" s="12" t="s">
        <v>28</v>
      </c>
      <c r="E15" s="12" t="s">
        <v>29</v>
      </c>
      <c r="F15" s="12" t="s">
        <v>31</v>
      </c>
      <c r="G15" s="12" t="s">
        <v>33</v>
      </c>
      <c r="H15" s="12" t="s">
        <v>34</v>
      </c>
      <c r="I15" s="12"/>
    </row>
    <row r="16" spans="1:9" x14ac:dyDescent="0.2">
      <c r="B16" s="12" t="s">
        <v>22</v>
      </c>
      <c r="C16" s="24">
        <f>SUBTOTAL(109,Λεπτομέρειες[ΣΥΝΕΡΓΆΤΗΣ ΓΕΝΙΚΩΝ ΥΠΟΘΕΣΕΩΝ])</f>
        <v>78750</v>
      </c>
      <c r="D16" s="24">
        <f>SUBTOTAL(109,Λεπτομέρειες[ΔΙΚΗΓΟΡΟΣ ΕΠΙΧΕΙΡΗΣΕΩΝ])</f>
        <v>66250</v>
      </c>
      <c r="E16" s="24">
        <f>SUBTOTAL(109,Λεπτομέρειες[ΣΥΝΗΓΟΡΟΣ ΥΠΕΡΑΣΠΙΣΗΣ])</f>
        <v>105000</v>
      </c>
      <c r="F16" s="24">
        <f>SUBTOTAL(109,Λεπτομέρειες[ΔΙΚΗΓΌΡΟΣ ΠΝΕΥΜΑΤΙΚΉΣ ΙΔΙΟΚΤΗΣΊΑΣ])</f>
        <v>35750</v>
      </c>
      <c r="G16" s="24">
        <f>SUBTOTAL(109,Λεπτομέρειες[ΔΙΚΗΓΌΡΟΣ ΠΤΏΧΕΥΣΕΩΝ])</f>
        <v>0</v>
      </c>
      <c r="H16" s="24">
        <f>SUBTOTAL(109,Λεπτομέρειες[ΔΙΟΙΚΗΤΙΚΟ ΠΡΟΣΩΠΙΚΟ])</f>
        <v>66250</v>
      </c>
      <c r="I16" s="12"/>
    </row>
    <row r="17" spans="2:9" x14ac:dyDescent="0.2">
      <c r="B17" s="12" t="s">
        <v>23</v>
      </c>
      <c r="C17" s="24">
        <f>SUBTOTAL(109,Λεπτομέρειες[ΣΥΝΕΡΓΆΤΗΣ ΓΕΝΙΚΩΝ ΥΠΟΘΕΣΕΩΝ 2])</f>
        <v>79275</v>
      </c>
      <c r="D17" s="24">
        <f>SUBTOTAL(109,Λεπτομέρειες[ΔΙΚΗΓΟΡΟΣ ΕΠΙΧΕΙΡΗΣΕΩΝ 2])</f>
        <v>67375</v>
      </c>
      <c r="E17" s="24">
        <f>SUBTOTAL(109,Λεπτομέρειες[ΣΥΝΗΓΟΡΟΣ ΥΠΕΡΑΣΠΙΣΗΣ 2])</f>
        <v>105600</v>
      </c>
      <c r="F17" s="24">
        <f>SUBTOTAL(109,Λεπτομέρειες[ΔΙΚΗΓΌΡΟΣ ΠΝΕΥΜΑΤΙΚΉΣ ΙΔΙΟΚΤΗΣΊΑΣ 2])</f>
        <v>34650</v>
      </c>
      <c r="G17" s="24">
        <f>SUBTOTAL(109,Λεπτομέρειες[ΔΙΚΗΓΌΡΟΣ ΠΤΏΧΕΥΣΕΩΝ 2])</f>
        <v>0</v>
      </c>
      <c r="H17" s="24">
        <f>SUBTOTAL(109,Λεπτομέρειες[ΔΙΟΙΚΗΤΙΚΟ ΠΡΟΣΩΠΙΚΟ 2])</f>
        <v>67000</v>
      </c>
      <c r="I17" s="12"/>
    </row>
    <row r="18" spans="2:9" x14ac:dyDescent="0.2">
      <c r="B18" s="12" t="s">
        <v>24</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25</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35.140625" style="1" bestFit="1" customWidth="1"/>
    <col min="4" max="4" width="15.140625" style="1" customWidth="1"/>
    <col min="5" max="5" width="15.42578125" style="1" customWidth="1"/>
    <col min="6" max="6" width="15.140625" style="1" customWidth="1"/>
    <col min="7" max="7" width="14.7109375" style="1" customWidth="1"/>
    <col min="8" max="8" width="16.140625" style="1" customWidth="1"/>
    <col min="9" max="9" width="16.28515625" style="1" customWidth="1"/>
    <col min="10" max="10" width="15.42578125" style="1" customWidth="1"/>
    <col min="11" max="11" width="14.7109375" style="1" customWidth="1"/>
    <col min="12" max="12" width="15.5703125" style="1" hidden="1" customWidth="1"/>
    <col min="13" max="13" width="16.5703125" style="1" hidden="1" customWidth="1"/>
    <col min="14" max="14" width="15.85546875" style="1" hidden="1" customWidth="1"/>
    <col min="15" max="15" width="18" style="1" hidden="1" customWidth="1"/>
    <col min="16" max="16" width="14.85546875" style="1" hidden="1" customWidth="1"/>
    <col min="17" max="17" width="14.7109375" style="1" hidden="1" customWidth="1"/>
    <col min="18" max="18" width="16" style="1" hidden="1" customWidth="1"/>
    <col min="19" max="19" width="18.140625" style="1" hidden="1" customWidth="1"/>
    <col min="20" max="20" width="17.42578125" style="1" hidden="1" customWidth="1"/>
    <col min="21" max="21" width="16.42578125" style="1" hidden="1" customWidth="1"/>
    <col min="22" max="22" width="16.5703125" style="1" hidden="1" customWidth="1"/>
    <col min="23" max="23" width="16.28515625" style="1" hidden="1" customWidth="1"/>
    <col min="24" max="24" width="2.7109375" style="1" customWidth="1"/>
    <col min="25" max="16384" width="9.140625" style="1"/>
  </cols>
  <sheetData>
    <row r="1" spans="1:29" ht="35.450000000000003" customHeight="1" x14ac:dyDescent="0.35">
      <c r="A1" s="12" t="s">
        <v>78</v>
      </c>
      <c r="B1" s="2" t="str">
        <f>'ΠΑΡΆΜΕΤΡΟΙ ΈΡΓΟΥ'!B1</f>
        <v>Επωνυμία εταιρείας</v>
      </c>
      <c r="C1" s="2"/>
      <c r="D1" s="2"/>
      <c r="E1" s="2"/>
      <c r="F1" s="2"/>
      <c r="G1" s="2"/>
      <c r="H1" s="2"/>
      <c r="I1" s="2"/>
      <c r="J1" s="2"/>
      <c r="K1" s="2"/>
    </row>
    <row r="2" spans="1:29" ht="21.75" customHeight="1" x14ac:dyDescent="0.25">
      <c r="A2" s="12" t="s">
        <v>35</v>
      </c>
      <c r="B2" s="3" t="str">
        <f>'ΠΑΡΆΜΕΤΡΟΙ ΈΡΓΟΥ'!B2</f>
        <v>Σχεδιασμός έργου για δικηγορικά γραφεία</v>
      </c>
      <c r="C2" s="3"/>
      <c r="D2" s="3"/>
      <c r="E2" s="3"/>
      <c r="F2" s="3"/>
      <c r="G2" s="3"/>
      <c r="H2" s="3"/>
      <c r="I2" s="3"/>
      <c r="J2" s="3"/>
      <c r="K2" s="3"/>
      <c r="Y2" s="27" t="s">
        <v>56</v>
      </c>
      <c r="Z2" s="28"/>
      <c r="AA2" s="28"/>
      <c r="AB2" s="28"/>
      <c r="AC2" s="28"/>
    </row>
    <row r="3" spans="1:29" s="17" customFormat="1" ht="29.25" customHeight="1" x14ac:dyDescent="0.2">
      <c r="A3" s="21" t="s">
        <v>6</v>
      </c>
      <c r="B3" s="16" t="str">
        <f>'ΠΑΡΆΜΕΤΡΟΙ ΈΡΓΟΥ'!B3</f>
        <v>Επωνυμία εταιρείας της εταιρείας</v>
      </c>
      <c r="C3" s="16"/>
      <c r="D3" s="16"/>
      <c r="E3" s="16"/>
      <c r="F3" s="16"/>
      <c r="G3" s="16"/>
      <c r="H3" s="16"/>
      <c r="I3" s="16"/>
      <c r="J3" s="16"/>
      <c r="K3" s="16"/>
      <c r="Y3" s="28"/>
      <c r="Z3" s="28"/>
      <c r="AA3" s="28"/>
      <c r="AB3" s="28"/>
      <c r="AC3" s="28"/>
    </row>
    <row r="4" spans="1:29" ht="38.25" x14ac:dyDescent="0.2">
      <c r="A4" s="21" t="s">
        <v>79</v>
      </c>
      <c r="B4" s="15" t="s">
        <v>36</v>
      </c>
      <c r="C4" s="15" t="s">
        <v>14</v>
      </c>
      <c r="D4" s="15" t="s">
        <v>42</v>
      </c>
      <c r="E4" s="15" t="s">
        <v>43</v>
      </c>
      <c r="F4" s="15" t="s">
        <v>44</v>
      </c>
      <c r="G4" s="15" t="s">
        <v>45</v>
      </c>
      <c r="H4" s="15" t="s">
        <v>46</v>
      </c>
      <c r="I4" s="15" t="s">
        <v>47</v>
      </c>
      <c r="J4" s="15" t="s">
        <v>48</v>
      </c>
      <c r="K4" s="15" t="s">
        <v>49</v>
      </c>
      <c r="L4" s="15" t="s">
        <v>26</v>
      </c>
      <c r="M4" s="15" t="s">
        <v>27</v>
      </c>
      <c r="N4" s="15" t="s">
        <v>29</v>
      </c>
      <c r="O4" s="15" t="s">
        <v>30</v>
      </c>
      <c r="P4" s="15" t="s">
        <v>32</v>
      </c>
      <c r="Q4" s="15" t="s">
        <v>34</v>
      </c>
      <c r="R4" s="15" t="s">
        <v>50</v>
      </c>
      <c r="S4" s="15" t="s">
        <v>51</v>
      </c>
      <c r="T4" s="15" t="s">
        <v>52</v>
      </c>
      <c r="U4" s="15" t="s">
        <v>53</v>
      </c>
      <c r="V4" s="15" t="s">
        <v>54</v>
      </c>
      <c r="W4" s="15" t="s">
        <v>55</v>
      </c>
      <c r="Y4" s="28"/>
      <c r="Z4" s="28"/>
      <c r="AA4" s="28"/>
      <c r="AB4" s="28"/>
      <c r="AC4" s="28"/>
    </row>
    <row r="5" spans="1:29" x14ac:dyDescent="0.2">
      <c r="B5" t="s">
        <v>37</v>
      </c>
      <c r="C5" t="s">
        <v>15</v>
      </c>
      <c r="D5" s="9">
        <f ca="1">TODAY()</f>
        <v>43511</v>
      </c>
      <c r="E5" s="9">
        <f ca="1">TODAY()+60</f>
        <v>43571</v>
      </c>
      <c r="F5" s="9">
        <f ca="1">TODAY()+10</f>
        <v>43521</v>
      </c>
      <c r="G5" s="9">
        <f ca="1">TODAY()+65</f>
        <v>43576</v>
      </c>
      <c r="H5">
        <v>200</v>
      </c>
      <c r="I5">
        <v>220</v>
      </c>
      <c r="J5">
        <f ca="1">DAYS360(Λεπτομέρειες[[#This Row],[ΕΚΤΙΜΩΜΕΝΗ ΕΝΑΡΞΗ]],Λεπτομέρειες[[#This Row],[ΕΚΤΙΜΏΜΕΝΗ ΛΉΞΗ]],FALSE)</f>
        <v>61</v>
      </c>
      <c r="K5">
        <f ca="1">DAYS360(Λεπτομέρειες[[#This Row],[ΠΡΑΓΜΑΤΙΚΗ ΕΝΑΡΞΗ]],Λεπτομέρειες[[#This Row],[ΠΡΑΓΜΑΤΙΚΉ ΛΉΞΗ]],FALSE)</f>
        <v>56</v>
      </c>
      <c r="L5"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f>
        <v>7000</v>
      </c>
      <c r="M5"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f>
        <v>20000</v>
      </c>
      <c r="N5"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f>
        <v>0</v>
      </c>
      <c r="O5"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f>
        <v>0</v>
      </c>
      <c r="P5"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f>
        <v>0</v>
      </c>
      <c r="Q5"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f>
        <v>12500</v>
      </c>
      <c r="R5"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f>
        <v>7700</v>
      </c>
      <c r="S5"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f>
        <v>22000</v>
      </c>
      <c r="T5"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f>
        <v>0</v>
      </c>
      <c r="U5"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f>
        <v>0</v>
      </c>
      <c r="V5"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f>
        <v>0</v>
      </c>
      <c r="W5"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f>
        <v>13750</v>
      </c>
      <c r="Y5" s="28"/>
      <c r="Z5" s="28"/>
      <c r="AA5" s="28"/>
      <c r="AB5" s="28"/>
      <c r="AC5" s="28"/>
    </row>
    <row r="6" spans="1:29" x14ac:dyDescent="0.2">
      <c r="B6" t="s">
        <v>38</v>
      </c>
      <c r="C6" t="s">
        <v>16</v>
      </c>
      <c r="D6" s="9">
        <f ca="1">TODAY()+30</f>
        <v>43541</v>
      </c>
      <c r="E6" s="9">
        <f ca="1">TODAY()+100</f>
        <v>43611</v>
      </c>
      <c r="F6" s="9">
        <f ca="1">TODAY()+40</f>
        <v>43551</v>
      </c>
      <c r="G6" s="9">
        <f ca="1">TODAY()+110</f>
        <v>43621</v>
      </c>
      <c r="H6">
        <v>400</v>
      </c>
      <c r="I6">
        <v>390</v>
      </c>
      <c r="J6">
        <f ca="1">DAYS360(Λεπτομέρειες[[#This Row],[ΕΚΤΙΜΩΜΕΝΗ ΕΝΑΡΞΗ]],Λεπτομέρειες[[#This Row],[ΕΚΤΙΜΏΜΕΝΗ ΛΉΞΗ]],FALSE)</f>
        <v>69</v>
      </c>
      <c r="K6">
        <f ca="1">DAYS360(Λεπτομέρειες[[#This Row],[ΠΡΑΓΜΑΤΙΚΗ ΕΝΑΡΞΗ]],Λεπτομέρειες[[#This Row],[ΠΡΑΓΜΑΤΙΚΉ ΛΉΞΗ]],FALSE)</f>
        <v>68</v>
      </c>
      <c r="L6"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f>
        <v>14000</v>
      </c>
      <c r="M6"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f>
        <v>40000</v>
      </c>
      <c r="N6"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f>
        <v>0</v>
      </c>
      <c r="O6"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f>
        <v>11000</v>
      </c>
      <c r="P6"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f>
        <v>0</v>
      </c>
      <c r="Q6"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f>
        <v>20000</v>
      </c>
      <c r="R6"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f>
        <v>13650</v>
      </c>
      <c r="S6"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f>
        <v>39000</v>
      </c>
      <c r="T6"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f>
        <v>0</v>
      </c>
      <c r="U6"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f>
        <v>10725</v>
      </c>
      <c r="V6"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f>
        <v>0</v>
      </c>
      <c r="W6"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f>
        <v>19500</v>
      </c>
      <c r="Y6" s="28"/>
      <c r="Z6" s="28"/>
      <c r="AA6" s="28"/>
      <c r="AB6" s="28"/>
      <c r="AC6" s="28"/>
    </row>
    <row r="7" spans="1:29" x14ac:dyDescent="0.2">
      <c r="B7" t="s">
        <v>39</v>
      </c>
      <c r="C7" t="s">
        <v>17</v>
      </c>
      <c r="D7" s="9">
        <f ca="1">TODAY()+150</f>
        <v>43661</v>
      </c>
      <c r="E7" s="9">
        <f ca="1">TODAY()+150</f>
        <v>43661</v>
      </c>
      <c r="F7" s="9">
        <f ca="1">TODAY()+150</f>
        <v>43661</v>
      </c>
      <c r="G7" s="9">
        <f ca="1">TODAY()+170</f>
        <v>43681</v>
      </c>
      <c r="H7">
        <v>500</v>
      </c>
      <c r="I7">
        <v>500</v>
      </c>
      <c r="J7">
        <f ca="1">DAYS360(Λεπτομέρειες[[#This Row],[ΕΚΤΙΜΩΜΕΝΗ ΕΝΑΡΞΗ]],Λεπτομέρειες[[#This Row],[ΕΚΤΙΜΏΜΕΝΗ ΛΉΞΗ]],FALSE)</f>
        <v>0</v>
      </c>
      <c r="K7">
        <f ca="1">DAYS360(Λεπτομέρειες[[#This Row],[ΠΡΑΓΜΑΤΙΚΗ ΕΝΑΡΞΗ]],Λεπτομέρειες[[#This Row],[ΠΡΑΓΜΑΤΙΚΉ ΛΉΞΗ]],FALSE)</f>
        <v>19</v>
      </c>
      <c r="L7"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f>
        <v>35000</v>
      </c>
      <c r="M7"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f>
        <v>0</v>
      </c>
      <c r="N7"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f>
        <v>75000</v>
      </c>
      <c r="O7"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f>
        <v>0</v>
      </c>
      <c r="P7"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f>
        <v>0</v>
      </c>
      <c r="Q7"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f>
        <v>18750</v>
      </c>
      <c r="R7"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f>
        <v>35000</v>
      </c>
      <c r="S7"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f>
        <v>0</v>
      </c>
      <c r="T7"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f>
        <v>75000</v>
      </c>
      <c r="U7"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f>
        <v>0</v>
      </c>
      <c r="V7"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f>
        <v>0</v>
      </c>
      <c r="W7"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f>
        <v>18750</v>
      </c>
      <c r="Y7" s="28"/>
      <c r="Z7" s="28"/>
      <c r="AA7" s="28"/>
      <c r="AB7" s="28"/>
      <c r="AC7" s="28"/>
    </row>
    <row r="8" spans="1:29" x14ac:dyDescent="0.2">
      <c r="B8" t="s">
        <v>40</v>
      </c>
      <c r="C8" t="s">
        <v>18</v>
      </c>
      <c r="D8" s="9">
        <f ca="1">TODAY()+200</f>
        <v>43711</v>
      </c>
      <c r="E8" s="9">
        <f ca="1">TODAY()+230</f>
        <v>43741</v>
      </c>
      <c r="F8" s="9">
        <f ca="1">TODAY()+230</f>
        <v>43741</v>
      </c>
      <c r="G8" s="9">
        <f ca="1">TODAY()+230</f>
        <v>43741</v>
      </c>
      <c r="H8">
        <v>150</v>
      </c>
      <c r="I8">
        <v>145</v>
      </c>
      <c r="J8">
        <f ca="1">DAYS360(Λεπτομέρειες[[#This Row],[ΕΚΤΙΜΩΜΕΝΗ ΕΝΑΡΞΗ]],Λεπτομέρειες[[#This Row],[ΕΚΤΙΜΏΜΕΝΗ ΛΉΞΗ]],FALSE)</f>
        <v>30</v>
      </c>
      <c r="K8">
        <f ca="1">DAYS360(Λεπτομέρειες[[#This Row],[ΠΡΑΓΜΑΤΙΚΗ ΕΝΑΡΞΗ]],Λεπτομέρειες[[#This Row],[ΠΡΑΓΜΑΤΙΚΉ ΛΉΞΗ]],FALSE)</f>
        <v>0</v>
      </c>
      <c r="L8"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f>
        <v>5250</v>
      </c>
      <c r="M8"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f>
        <v>0</v>
      </c>
      <c r="N8"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f>
        <v>0</v>
      </c>
      <c r="O8"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f>
        <v>24750</v>
      </c>
      <c r="P8"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f>
        <v>0</v>
      </c>
      <c r="Q8"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f>
        <v>5625</v>
      </c>
      <c r="R8"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f>
        <v>5075</v>
      </c>
      <c r="S8"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f>
        <v>0</v>
      </c>
      <c r="T8"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f>
        <v>0</v>
      </c>
      <c r="U8"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f>
        <v>23925</v>
      </c>
      <c r="V8"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f>
        <v>0</v>
      </c>
      <c r="W8"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f>
        <v>5437.5</v>
      </c>
      <c r="Y8" s="28"/>
      <c r="Z8" s="28"/>
      <c r="AA8" s="28"/>
      <c r="AB8" s="28"/>
      <c r="AC8" s="28"/>
    </row>
    <row r="9" spans="1:29" x14ac:dyDescent="0.2">
      <c r="B9" t="s">
        <v>41</v>
      </c>
      <c r="C9" t="s">
        <v>19</v>
      </c>
      <c r="D9" s="9">
        <f ca="1">TODAY()+220</f>
        <v>43731</v>
      </c>
      <c r="E9" s="9">
        <f ca="1">TODAY()+250</f>
        <v>43761</v>
      </c>
      <c r="F9" s="9">
        <f ca="1">TODAY()+230</f>
        <v>43741</v>
      </c>
      <c r="G9" s="9">
        <f ca="1">TODAY()+259</f>
        <v>43770</v>
      </c>
      <c r="H9">
        <v>250</v>
      </c>
      <c r="I9">
        <v>255</v>
      </c>
      <c r="J9">
        <f ca="1">DAYS360(Λεπτομέρειες[[#This Row],[ΕΚΤΙΜΩΜΕΝΗ ΕΝΑΡΞΗ]],Λεπτομέρειες[[#This Row],[ΕΚΤΙΜΏΜΕΝΗ ΛΉΞΗ]],FALSE)</f>
        <v>30</v>
      </c>
      <c r="K9">
        <f ca="1">DAYS360(Λεπτομέρειες[[#This Row],[ΠΡΑΓΜΑΤΙΚΗ ΕΝΑΡΞΗ]],Λεπτομέρειες[[#This Row],[ΠΡΑΓΜΑΤΙΚΉ ΛΉΞΗ]],FALSE)</f>
        <v>28</v>
      </c>
      <c r="L9"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Row],[ΕΚΤΙΜΩΜΕΝΗ ΕΡΓΑΣΙΑ]]</f>
        <v>17500</v>
      </c>
      <c r="M9"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Row],[ΕΚΤΙΜΩΜΕΝΗ ΕΡΓΑΣΙΑ]]</f>
        <v>6250</v>
      </c>
      <c r="N9"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Row],[ΕΚΤΙΜΩΜΕΝΗ ΕΡΓΑΣΙΑ]]</f>
        <v>30000</v>
      </c>
      <c r="O9"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Row],[ΕΚΤΙΜΩΜΕΝΗ ΕΡΓΑΣΙΑ]]</f>
        <v>0</v>
      </c>
      <c r="P9"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Row],[ΕΚΤΙΜΩΜΕΝΗ ΕΡΓΑΣΙΑ]]</f>
        <v>0</v>
      </c>
      <c r="Q9"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Row],[ΕΚΤΙΜΩΜΕΝΗ ΕΡΓΑΣΙΑ]]</f>
        <v>9375</v>
      </c>
      <c r="R9" s="25">
        <f>INDEX(Παράμετροι[],MATCH(Λεπτομέρειες[[#This Row],[ΤΥΠΟΣ ΕΡΓΟΥ]],Παράμετροι[ΤΥΠΟΣ ΕΡΓΟΥ],0),MATCH(Λεπτομέρειες[[#Headers],[ΣΥΝΕΡΓΆΤΗΣ ΓΕΝΙΚΩΝ ΥΠΟΘΕΣΕΩΝ]],Παράμετροι[#Headers],0))*INDEX('ΠΑΡΆΜΕΤΡΟΙ ΈΡΓΟΥ'!$B$12:$H$12,1,MATCH(Λεπτομέρειες[[#Headers],[ΣΥΝΕΡΓΆΤΗΣ ΓΕΝΙΚΩΝ ΥΠΟΘΕΣΕΩΝ]],Παράμετροι[#Headers],0))*Λεπτομέρειες[[#This Row],[ΠΡΑΓΜΑΤΙΚΉ ΕΡΓΑΣΊΑ]]</f>
        <v>17850</v>
      </c>
      <c r="S9" s="25">
        <f>INDEX(Παράμετροι[],MATCH(Λεπτομέρειες[[#This Row],[ΤΥΠΟΣ ΕΡΓΟΥ]],Παράμετροι[ΤΥΠΟΣ ΕΡΓΟΥ],0),MATCH(Λεπτομέρειες[[#Headers],[ΔΙΚΗΓΟΡΟΣ ΕΠΙΧΕΙΡΗΣΕΩΝ]],Παράμετροι[#Headers],0))*INDEX('ΠΑΡΆΜΕΤΡΟΙ ΈΡΓΟΥ'!$B$12:$H$12,1,MATCH(Λεπτομέρειες[[#Headers],[ΔΙΚΗΓΟΡΟΣ ΕΠΙΧΕΙΡΗΣΕΩΝ]],Παράμετροι[#Headers],0))*Λεπτομέρειες[[#This Row],[ΠΡΑΓΜΑΤΙΚΉ ΕΡΓΑΣΊΑ]]</f>
        <v>6375</v>
      </c>
      <c r="T9" s="25">
        <f>INDEX(Παράμετροι[],MATCH(Λεπτομέρειες[[#This Row],[ΤΥΠΟΣ ΕΡΓΟΥ]],Παράμετροι[ΤΥΠΟΣ ΕΡΓΟΥ],0),MATCH(Λεπτομέρειες[[#Headers],[ΣΥΝΗΓΟΡΟΣ ΥΠΕΡΑΣΠΙΣΗΣ]],Παράμετροι[#Headers],0))*INDEX('ΠΑΡΆΜΕΤΡΟΙ ΈΡΓΟΥ'!$B$12:$H$12,1,MATCH(Λεπτομέρειες[[#Headers],[ΣΥΝΗΓΟΡΟΣ ΥΠΕΡΑΣΠΙΣΗΣ]],Παράμετροι[#Headers],0))*Λεπτομέρειες[[#This Row],[ΠΡΑΓΜΑΤΙΚΉ ΕΡΓΑΣΊΑ]]</f>
        <v>30600</v>
      </c>
      <c r="U9" s="25">
        <f>INDEX(Παράμετροι[],MATCH(Λεπτομέρειες[[#This Row],[ΤΥΠΟΣ ΕΡΓΟΥ]],Παράμετροι[ΤΥΠΟΣ ΕΡΓΟΥ],0),MATCH(Λεπτομέρειες[[#Headers],[ΔΙΚΗΓΌΡΟΣ ΠΝΕΥΜΑΤΙΚΉΣ ΙΔΙΟΚΤΗΣΊΑΣ]],Παράμετροι[#Headers],0))*INDEX('ΠΑΡΆΜΕΤΡΟΙ ΈΡΓΟΥ'!$B$12:$H$12,1,MATCH(Λεπτομέρειες[[#Headers],[ΔΙΚΗΓΌΡΟΣ ΠΝΕΥΜΑΤΙΚΉΣ ΙΔΙΟΚΤΗΣΊΑΣ]],Παράμετροι[#Headers],0))*Λεπτομέρειες[[#This Row],[ΠΡΑΓΜΑΤΙΚΉ ΕΡΓΑΣΊΑ]]</f>
        <v>0</v>
      </c>
      <c r="V9" s="25">
        <f>INDEX(Παράμετροι[],MATCH(Λεπτομέρειες[[#This Row],[ΤΥΠΟΣ ΕΡΓΟΥ]],Παράμετροι[ΤΥΠΟΣ ΕΡΓΟΥ],0),MATCH(Λεπτομέρειες[[#Headers],[ΔΙΚΗΓΌΡΟΣ ΠΤΏΧΕΥΣΕΩΝ]],Παράμετροι[#Headers],0))*INDEX('ΠΑΡΆΜΕΤΡΟΙ ΈΡΓΟΥ'!$B$12:$H$12,1,MATCH(Λεπτομέρειες[[#Headers],[ΔΙΚΗΓΌΡΟΣ ΠΤΏΧΕΥΣΕΩΝ]],Παράμετροι[#Headers],0))*Λεπτομέρειες[[#This Row],[ΠΡΑΓΜΑΤΙΚΉ ΕΡΓΑΣΊΑ]]</f>
        <v>0</v>
      </c>
      <c r="W9" s="25">
        <f>INDEX(Παράμετροι[],MATCH(Λεπτομέρειες[[#This Row],[ΤΥΠΟΣ ΕΡΓΟΥ]],Παράμετροι[ΤΥΠΟΣ ΕΡΓΟΥ],0),MATCH(Λεπτομέρειες[[#Headers],[ΔΙΟΙΚΗΤΙΚΟ ΠΡΟΣΩΠΙΚΟ]],Παράμετροι[#Headers],0))*INDEX('ΠΑΡΆΜΕΤΡΟΙ ΈΡΓΟΥ'!$B$12:$H$12,1,MATCH(Λεπτομέρειες[[#Headers],[ΔΙΟΙΚΗΤΙΚΟ ΠΡΟΣΩΠΙΚΟ]],Παράμετροι[#Headers],0))*Λεπτομέρειες[[#This Row],[ΠΡΑΓΜΑΤΙΚΉ ΕΡΓΑΣΊΑ]]</f>
        <v>9562.5</v>
      </c>
      <c r="Y9" s="28"/>
      <c r="Z9" s="28"/>
      <c r="AA9" s="28"/>
      <c r="AB9" s="28"/>
      <c r="AC9" s="28"/>
    </row>
    <row r="10" spans="1:29" x14ac:dyDescent="0.2">
      <c r="B10" s="1" t="s">
        <v>73</v>
      </c>
      <c r="H10" s="1">
        <f>SUBTOTAL(109,Λεπτομέρειες[ΕΚΤΙΜΩΜΕΝΗ ΕΡΓΑΣΙΑ])</f>
        <v>1500</v>
      </c>
      <c r="I10" s="1">
        <f>SUBTOTAL(109,Λεπτομέρειες[ΠΡΑΓΜΑΤΙΚΉ ΕΡΓΑΣΊΑ])</f>
        <v>1510</v>
      </c>
      <c r="J10" s="1">
        <f ca="1">SUBTOTAL(109,Λεπτομέρειες[ΕΚΤΙΜΏΜΕΝΗ ΔΙΆΡΚΕΙΑ])</f>
        <v>190</v>
      </c>
      <c r="K10" s="1">
        <f ca="1">SUBTOTAL(109,Λεπτομέρειες[ΠΡΑΓΜΑΤΙΚΗ ΔΙΑΡΚΕΙΑ])</f>
        <v>171</v>
      </c>
    </row>
  </sheetData>
  <mergeCells count="1">
    <mergeCell ref="Y2:AC9"/>
  </mergeCells>
  <dataValidations count="1">
    <dataValidation type="list" allowBlank="1" showInputMessage="1" showErrorMessage="1" sqref="C5:C9" xr:uid="{00000000-0002-0000-0100-000000000000}">
      <formula1>ΤύποςΈργου</formula1>
    </dataValidation>
  </dataValidations>
  <printOptions horizontalCentered="1"/>
  <pageMargins left="0.4" right="0.4" top="0.4" bottom="0.4" header="0.3" footer="0.3"/>
  <pageSetup paperSize="9" scale="59" orientation="landscape" horizontalDpi="4294967293"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5.85546875" style="1" bestFit="1" customWidth="1"/>
    <col min="3" max="3" width="12" style="1" bestFit="1" customWidth="1"/>
    <col min="4" max="4" width="12.28515625" style="1" bestFit="1" customWidth="1"/>
    <col min="5" max="5" width="12.7109375" style="1" bestFit="1" customWidth="1"/>
    <col min="6" max="6" width="12.85546875" style="1" bestFit="1" customWidth="1"/>
    <col min="7" max="7" width="10.140625" style="1" bestFit="1" customWidth="1"/>
    <col min="8" max="8" width="11.42578125" style="1" bestFit="1" customWidth="1"/>
    <col min="9" max="9" width="12" style="1" bestFit="1" customWidth="1"/>
    <col min="10" max="10" width="12.28515625" style="1" bestFit="1" customWidth="1"/>
    <col min="11" max="11" width="12.7109375" style="1" bestFit="1" customWidth="1"/>
    <col min="12" max="12" width="11.42578125" style="1" bestFit="1" customWidth="1"/>
    <col min="13" max="13" width="12.85546875" style="1" bestFit="1" customWidth="1"/>
    <col min="14" max="14" width="11.42578125" style="1" bestFit="1" customWidth="1"/>
    <col min="15" max="15" width="2.7109375" style="1" customWidth="1"/>
    <col min="16" max="16384" width="9.140625" style="1"/>
  </cols>
  <sheetData>
    <row r="1" spans="1:20" ht="35.450000000000003" customHeight="1" x14ac:dyDescent="0.35">
      <c r="A1" s="12" t="s">
        <v>81</v>
      </c>
      <c r="B1" s="2" t="str">
        <f>'ΠΑΡΆΜΕΤΡΟΙ ΈΡΓΟΥ'!B1</f>
        <v>Επωνυμία εταιρείας</v>
      </c>
      <c r="C1" s="2"/>
      <c r="D1" s="2"/>
      <c r="E1" s="2"/>
      <c r="F1" s="2"/>
      <c r="G1" s="2"/>
      <c r="H1" s="2"/>
      <c r="I1" s="2"/>
      <c r="J1" s="2"/>
      <c r="K1" s="2"/>
      <c r="L1" s="2"/>
      <c r="M1" s="2"/>
      <c r="N1" s="2"/>
    </row>
    <row r="2" spans="1:20" ht="21.75" customHeight="1" x14ac:dyDescent="0.25">
      <c r="A2" s="12" t="s">
        <v>5</v>
      </c>
      <c r="B2" s="3" t="str">
        <f>'ΠΑΡΆΜΕΤΡΟΙ ΈΡΓΟΥ'!B2</f>
        <v>Σχεδιασμός έργου για δικηγορικά γραφεία</v>
      </c>
      <c r="C2" s="3"/>
      <c r="D2" s="3"/>
      <c r="E2" s="3"/>
      <c r="F2" s="3"/>
      <c r="G2" s="3"/>
      <c r="H2" s="3"/>
      <c r="I2" s="3"/>
      <c r="J2" s="3"/>
      <c r="K2" s="3"/>
    </row>
    <row r="3" spans="1:20" ht="15" x14ac:dyDescent="0.2">
      <c r="A3" s="12" t="s">
        <v>6</v>
      </c>
      <c r="B3" s="4" t="str">
        <f>'ΠΑΡΆΜΕΤΡΟΙ ΈΡΓΟΥ'!B3</f>
        <v>Επωνυμία εταιρείας της εταιρείας</v>
      </c>
      <c r="C3" s="4"/>
      <c r="D3" s="4"/>
      <c r="E3" s="4"/>
      <c r="F3" s="4"/>
      <c r="G3" s="4"/>
      <c r="H3" s="4"/>
      <c r="I3" s="4"/>
      <c r="J3" s="4"/>
      <c r="K3" s="4"/>
    </row>
    <row r="4" spans="1:20" x14ac:dyDescent="0.2">
      <c r="A4" s="12" t="s">
        <v>80</v>
      </c>
      <c r="C4" s="29" t="s">
        <v>58</v>
      </c>
      <c r="D4" s="30"/>
      <c r="E4" s="30"/>
      <c r="F4" s="30"/>
      <c r="G4" s="30"/>
      <c r="H4" s="31"/>
      <c r="I4" s="29" t="s">
        <v>65</v>
      </c>
      <c r="J4" s="30"/>
      <c r="K4" s="30"/>
      <c r="L4" s="30"/>
      <c r="M4" s="30"/>
      <c r="N4" s="31"/>
      <c r="P4" s="32" t="s">
        <v>71</v>
      </c>
      <c r="Q4" s="33"/>
      <c r="R4" s="33"/>
      <c r="S4" s="33"/>
      <c r="T4" s="33"/>
    </row>
    <row r="5" spans="1:20" s="11" customFormat="1" ht="38.25" x14ac:dyDescent="0.2">
      <c r="A5" s="21" t="s">
        <v>57</v>
      </c>
      <c r="B5" s="22" t="s">
        <v>36</v>
      </c>
      <c r="C5" s="10" t="s">
        <v>59</v>
      </c>
      <c r="D5" s="10" t="s">
        <v>60</v>
      </c>
      <c r="E5" s="10" t="s">
        <v>61</v>
      </c>
      <c r="F5" s="10" t="s">
        <v>62</v>
      </c>
      <c r="G5" s="10" t="s">
        <v>63</v>
      </c>
      <c r="H5" s="10" t="s">
        <v>64</v>
      </c>
      <c r="I5" s="10" t="s">
        <v>66</v>
      </c>
      <c r="J5" s="10" t="s">
        <v>74</v>
      </c>
      <c r="K5" s="10" t="s">
        <v>67</v>
      </c>
      <c r="L5" s="10" t="s">
        <v>68</v>
      </c>
      <c r="M5" s="10" t="s">
        <v>69</v>
      </c>
      <c r="N5" s="10" t="s">
        <v>70</v>
      </c>
      <c r="P5" s="33"/>
      <c r="Q5" s="33"/>
      <c r="R5" s="33"/>
      <c r="S5" s="33"/>
      <c r="T5" s="33"/>
    </row>
    <row r="6" spans="1:20" x14ac:dyDescent="0.2">
      <c r="B6" t="s">
        <v>37</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38</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39</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40</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41</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72</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5" orientation="landscape" horizontalDpi="4294967293"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4</vt:i4>
      </vt:variant>
      <vt:variant>
        <vt:lpstr>Καθορισμένες περιοχές</vt:lpstr>
      </vt:variant>
      <vt:variant>
        <vt:i4>3</vt:i4>
      </vt:variant>
    </vt:vector>
  </HeadingPairs>
  <TitlesOfParts>
    <vt:vector size="7" baseType="lpstr">
      <vt:lpstr>Έναρξη</vt:lpstr>
      <vt:lpstr>ΠΑΡΆΜΕΤΡΟΙ ΈΡΓΟΥ</vt:lpstr>
      <vt:lpstr>ΛΕΠΤΟΜΕΡΕΙΕΣ ΕΡΓΟΥ</vt:lpstr>
      <vt:lpstr>ΣΥΝΟΛΑ ΕΡΓΟΥ</vt:lpstr>
      <vt:lpstr>'ΛΕΠΤΟΜΕΡΕΙΕΣ ΕΡΓΟΥ'!Print_Titles</vt:lpstr>
      <vt:lpstr>'ΣΥΝΟΛΑ ΕΡΓΟΥ'!Print_Titles</vt:lpstr>
      <vt:lpstr>ΤύποςΈργου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2019-02-15T03:29:14Z</dcterms:modified>
</cp:coreProperties>
</file>

<file path=docProps/custom.xml><?xml version="1.0" encoding="utf-8"?>
<Properties xmlns="http://schemas.openxmlformats.org/officeDocument/2006/custom-properties" xmlns:vt="http://schemas.openxmlformats.org/officeDocument/2006/docPropsVTypes"/>
</file>