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ın\Desktop\"/>
    </mc:Choice>
  </mc:AlternateContent>
  <bookViews>
    <workbookView xWindow="-120" yWindow="-120" windowWidth="28860" windowHeight="16125" xr2:uid="{00000000-000D-0000-FFFF-FFFF00000000}"/>
  </bookViews>
  <sheets>
    <sheet name="Başlangıç" sheetId="4" r:id="rId1"/>
    <sheet name="PROJE PARAMETRELERİ" sheetId="1" r:id="rId2"/>
    <sheet name="PROJE AYRINTILARI" sheetId="2" r:id="rId3"/>
    <sheet name="PROJE TOPLAMLARI" sheetId="3" r:id="rId4"/>
  </sheets>
  <definedNames>
    <definedName name="ProjectType">Parametreler[PROJE TÜRÜ]</definedName>
    <definedName name="_xlnm.Print_Titles" localSheetId="2">'PROJE AYRINTILARI'!$4:$4</definedName>
    <definedName name="_xlnm.Print_Titles" localSheetId="3">'PROJE TOPLAMLARI'!$5:$5</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<sst xmlns="http://schemas.openxmlformats.org/spreadsheetml/2006/main" count="107" uniqueCount="82">
  <si>
    <t>BU ŞABLON HAKKINDA</t>
  </si>
  <si>
    <t>Sütun grafiklerini güncelleştirmek için Proje Parametreleri ve Proje Ayrıntıları çalışma sayfasına bilgileri girin. Proje Toplamları çalışma sayfasındaki PivotTable otomatik olarak güncelleştirilir.</t>
  </si>
  <si>
    <t xml:space="preserve">Not:  </t>
  </si>
  <si>
    <t>Ek Yönergeler her çalışma sayfasının A sütununda sağlanmıştır. Bu metin özellikle gizlendi. Metni kaldırmak için A sütununu ve ardından SİL seçeneğini belirleyin. Metni göstermek için A sütununu seçin ve yazı tipi rengini değiştirin.</t>
  </si>
  <si>
    <t>Çalışma sayfalarındaki tablolar hakkında daha fazla bilgi edinmek için bir tabloda SHIFT ve F10 tuşlarına basın, TABLO seçeneğini ve ardından ALTERNATİF METİN seçeneğini belirleyin. Proje Toplamları çalışma sayfasındaki PivotTable için tablonun içinde SHIFT ve F10 tuşlarına basın, PIVOTTABLE SEÇENEKLERİ'ni ve ardından ALTERNATİF METİN sekmesini seçin.</t>
  </si>
  <si>
    <t>Bu çalışma sayfasının başlığı sağdaki hücrededir.</t>
  </si>
  <si>
    <t>Gizlilik iletisi sağdaki hücrededir.</t>
  </si>
  <si>
    <t>İpucu sağdaki hücrededir.</t>
  </si>
  <si>
    <t>Sağdaki hücreden başlayarak Parametreler tablosuna ayrıntıları girin. Sonraki yönerge A12 hücresindedir.</t>
  </si>
  <si>
    <t>Şirket Adı</t>
  </si>
  <si>
    <t>Hukuk Firmaları için Proje Planlama</t>
  </si>
  <si>
    <t>Gölgeli hücreler sizin için hesaplanır. Bu hücrelere hiçbir şey girmeniz gerekmez.</t>
  </si>
  <si>
    <t>PROJE TÜRÜ</t>
  </si>
  <si>
    <t>Şirket Kurma</t>
  </si>
  <si>
    <t>Şirketi Bünyesine Katma</t>
  </si>
  <si>
    <t>Ürün Sorumluluğu Savunması</t>
  </si>
  <si>
    <t>Patent Başvurusu</t>
  </si>
  <si>
    <t>Çalışan Davası</t>
  </si>
  <si>
    <t>İflas</t>
  </si>
  <si>
    <t>Karışık fiyatlar</t>
  </si>
  <si>
    <t>PLANLANAN MALİYET</t>
  </si>
  <si>
    <t>FİİLİ MASRAF</t>
  </si>
  <si>
    <t>PLANLANAN SAATLER</t>
  </si>
  <si>
    <t>FİİLİ SAATLER</t>
  </si>
  <si>
    <t>GENEL İŞ ORTAĞI</t>
  </si>
  <si>
    <t>ŞİRKET AVUKATI</t>
  </si>
  <si>
    <t>ŞİRKET</t>
  </si>
  <si>
    <t>SAVUNMA AVUKATI</t>
  </si>
  <si>
    <t>FİKRİ MÜLKİYET AVUKATI</t>
  </si>
  <si>
    <t>FİKRİ MÜLKİYET</t>
  </si>
  <si>
    <t>İFLAS AVUKATI</t>
  </si>
  <si>
    <t>İFLAS</t>
  </si>
  <si>
    <t>YÖNETİCİ PERSONEL</t>
  </si>
  <si>
    <t>TOPLAM</t>
  </si>
  <si>
    <t>Bu çalışma sayfasının başlığı sağdaki hücrede ve bilgi ipucu Y2 hücresindedir.</t>
  </si>
  <si>
    <t>PROJE ADI</t>
  </si>
  <si>
    <t>Proje 1</t>
  </si>
  <si>
    <t>Proje 2</t>
  </si>
  <si>
    <t>Proje 3</t>
  </si>
  <si>
    <t>Proje 4</t>
  </si>
  <si>
    <t>Proje 5</t>
  </si>
  <si>
    <t>TAHMİNİ BAŞLANGIÇ</t>
  </si>
  <si>
    <t>TAHMİNİ BİTİŞ</t>
  </si>
  <si>
    <t>FİİLİ BAŞLANGIÇ</t>
  </si>
  <si>
    <t>FİİLİ BİTİŞ</t>
  </si>
  <si>
    <t>TAHMİNİ ÇALIŞMA</t>
  </si>
  <si>
    <t>FİİLİ ÇALIŞMA</t>
  </si>
  <si>
    <t>TAHMİNİ SÜRE</t>
  </si>
  <si>
    <t>FİİLİ SÜRE</t>
  </si>
  <si>
    <t>GENEL İŞ ORTAĞI 2</t>
  </si>
  <si>
    <t>ŞİRKET AVUKATI 2</t>
  </si>
  <si>
    <t>SAVUNMA AVUKATI 2</t>
  </si>
  <si>
    <t>FİKRİ MÜLKİYET AVUKATI 2</t>
  </si>
  <si>
    <t>İFLAS AVUKATI 2</t>
  </si>
  <si>
    <t>YÖNETİCİ PERSONEL 2</t>
  </si>
  <si>
    <t>BİLGİ:
Satır eklemek için tablo gövdesinin (toplamlar satırı değil) sağ alt köşesindeki hücreyi seçin ve Sekme tuşuna basın veya tablonun içinde satırı eklemek istediğiniz yere gelin, SHIFT ve F10 tuşlarına basın ve Ekle | Yukarıya/Aşağıya Tablo Satırları seçeneklerini belirleyin.
Kullanılmayan tüm satırların silindiğinden emin olun, PROJE TOPLAMLARI PivotTable tablonun tüm hücrelerini kullandığı için, bunları silmezseniz hatalı sonuçlar verebilir.</t>
  </si>
  <si>
    <t>Tahmini etiketi C4 hücresinde, Fiili etiketi I4 hücresinde ve Bilgi ipucu da P4 hücresindedir.</t>
  </si>
  <si>
    <t>Sağdaki hücreden başlayan PivotTable otomatik olarak güncelleştirilir</t>
  </si>
  <si>
    <t>Genel Toplam</t>
  </si>
  <si>
    <t>TAHMİNİ</t>
  </si>
  <si>
    <t xml:space="preserve">GENEL İŞ ORTAĞI </t>
  </si>
  <si>
    <t xml:space="preserve">ŞİRKET </t>
  </si>
  <si>
    <t xml:space="preserve">SAVUNMA AVUKATI </t>
  </si>
  <si>
    <t xml:space="preserve">FİKRİ MÜLKİYET </t>
  </si>
  <si>
    <t xml:space="preserve">İFLAS </t>
  </si>
  <si>
    <t xml:space="preserve">YÖNETİCİ PERSONEL </t>
  </si>
  <si>
    <t>FİİLİ</t>
  </si>
  <si>
    <t xml:space="preserve">GENEL İŞ ORTAĞI  </t>
  </si>
  <si>
    <t xml:space="preserve">SAVUNMA AVUKATI  </t>
  </si>
  <si>
    <t xml:space="preserve">İFLAS  </t>
  </si>
  <si>
    <t xml:space="preserve">FİKRİ MÜLKİYET  </t>
  </si>
  <si>
    <t xml:space="preserve">YÖNETİCİ PERSONEL  </t>
  </si>
  <si>
    <t>BİLGİ: 
Bu PivotTable otomatik olarak yenilenmez.  Yenilemek için bu PivotTable'ı (PivotTable'ın içindeki herhangi bir satırı) seçin, PIVOTTABLE ARAÇLARI | ANALİZ ET şerit sekmesinde Yenile'yi seçin.  İsterseniz PivotTable’ı seçip SHIFT + F10 tuşlarına basın ve Yenile’yi seçin.</t>
  </si>
  <si>
    <t xml:space="preserve">ŞİRKET  </t>
  </si>
  <si>
    <t>Hukuk Firmaları için Proje Planlama Proje Parametreleri, Proje Ayrıntıları ve Proje Toplamları izlemek için bu çalışma kitabını kullanın.</t>
  </si>
  <si>
    <t>Proje Parametreleri çalışma sayfasında Şirket Adı girdiğinizde, bu ad diğer çalışma sayfalarında otomatik olarak güncelleştirilir.</t>
  </si>
  <si>
    <t>Bu çalışma sayfasında Proje Parametreleri oluşturun. Sağdaki hücreye Şirket Adı girin. Bu sütundaki hücrelerde faydalı yönergeler yer alır.</t>
  </si>
  <si>
    <t>Karışık Fiyatlar Enter sağda C12 ile H12 arasındaki hücrelere girin. Sonraki yönerge A14 hücresindedir.</t>
  </si>
  <si>
    <t>Planlanan ve Fiili Masraf karşılaştırmasını gösteren sütun grafiği sağdaki hücrede ve Planlanan ve Fiili Saatler karşılaştırmasını gösteren sütun grafiği F14 hücresindedir.</t>
  </si>
  <si>
    <t>Bu çalışma sayfasında Proje Ayrıntıları oluşturun. Şirket Adı sağdaki hücrede otomatik olarak güncelleştirilir. Bu sütundaki hücrelerde faydalı yönergeler yer alır. Başlamak için aşağı oka basın.</t>
  </si>
  <si>
    <t>Sağdaki hücreden başlayarak Ayrıntılar tablosuna bilgileri girin. Sağdaki Ayrıntılar tablosundaki Proje Türü, Proje Parametreleri çalışma sayfasındaki Parametreler tablosundan alınan bilgilerle otomatik olarak güncelleştirilir.</t>
  </si>
  <si>
    <t>Bu çalışma sayfasında Proje Toplamları elde edersiniz. Şirket Adı sağdaki hücrede otomatik olarak güncelleştirilir. Bu sütundaki hücrelerde faydalı yönergeler yer alır. Başlamak için aşağı oka basın.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</si>
</sst>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 numFmtId="167" formatCode="#,##0.00\ &quot;₺&quot;"/>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6" fontId="6" fillId="0" borderId="0" xfId="0" applyNumberFormat="1" applyFont="1"/>
    <xf numFmtId="167" fontId="8" fillId="0" borderId="0" xfId="0" applyNumberFormat="1" applyFont="1"/>
    <xf numFmtId="166"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Vurgu1" xfId="24" builtinId="30" customBuiltin="1"/>
    <cellStyle name="%20 - Vurgu2" xfId="28" builtinId="34" customBuiltin="1"/>
    <cellStyle name="%20 - Vurgu3" xfId="32" builtinId="38" customBuiltin="1"/>
    <cellStyle name="%20 - Vurgu4" xfId="36" builtinId="42" customBuiltin="1"/>
    <cellStyle name="%20 - Vurgu5" xfId="40" builtinId="46" customBuiltin="1"/>
    <cellStyle name="%20 - Vurgu6" xfId="44" builtinId="50" customBuiltin="1"/>
    <cellStyle name="%40 - Vurgu1" xfId="25" builtinId="31" customBuiltin="1"/>
    <cellStyle name="%40 - Vurgu2" xfId="29" builtinId="35" customBuiltin="1"/>
    <cellStyle name="%40 - Vurgu3" xfId="33" builtinId="39" customBuiltin="1"/>
    <cellStyle name="%40 - Vurgu4" xfId="37" builtinId="43" customBuiltin="1"/>
    <cellStyle name="%40 - Vurgu5" xfId="41" builtinId="47" customBuiltin="1"/>
    <cellStyle name="%40 - Vurgu6" xfId="45" builtinId="51" customBuiltin="1"/>
    <cellStyle name="%60 - Vurgu1" xfId="26" builtinId="32" customBuiltin="1"/>
    <cellStyle name="%60 - Vurgu2" xfId="30" builtinId="36" customBuiltin="1"/>
    <cellStyle name="%60 - Vurgu3" xfId="34" builtinId="40" customBuiltin="1"/>
    <cellStyle name="%60 - Vurgu4" xfId="38" builtinId="44" customBuiltin="1"/>
    <cellStyle name="%60 - Vurgu5" xfId="42" builtinId="48" customBuiltin="1"/>
    <cellStyle name="%60 - Vurgu6" xfId="46" builtinId="52" customBuiltin="1"/>
    <cellStyle name="Açıklama Metni" xfId="21" builtinId="53" customBuiltin="1"/>
    <cellStyle name="Ana Başlık" xfId="10" builtinId="15" customBuiltin="1"/>
    <cellStyle name="Bağlı Hücre" xfId="17" builtinId="24" customBuiltin="1"/>
    <cellStyle name="Başlık 1" xfId="1" builtinId="16" customBuiltin="1"/>
    <cellStyle name="Başlık 2" xfId="2" builtinId="17" customBuiltin="1"/>
    <cellStyle name="Başlık 3" xfId="3" builtinId="18" customBuiltin="1"/>
    <cellStyle name="Başlık 4" xfId="4" builtinId="19" customBuiltin="1"/>
    <cellStyle name="Binlik Ayracı [0]" xfId="6" builtinId="6" customBuiltin="1"/>
    <cellStyle name="Çıkış" xfId="15" builtinId="21" customBuiltin="1"/>
    <cellStyle name="Giriş" xfId="14" builtinId="20" customBuiltin="1"/>
    <cellStyle name="Hesaplama" xfId="16" builtinId="22" customBuiltin="1"/>
    <cellStyle name="İşaretli Hücre" xfId="18" builtinId="23" customBuiltin="1"/>
    <cellStyle name="İyi" xfId="11" builtinId="26" customBuiltin="1"/>
    <cellStyle name="Kötü" xfId="12" builtinId="27" customBuiltin="1"/>
    <cellStyle name="Normal" xfId="0" builtinId="0" customBuiltin="1"/>
    <cellStyle name="Not" xfId="20" builtinId="10" customBuiltin="1"/>
    <cellStyle name="Nötr" xfId="13" builtinId="28" customBuiltin="1"/>
    <cellStyle name="ParaBirimi" xfId="7" builtinId="4" customBuiltin="1"/>
    <cellStyle name="ParaBirimi [0]" xfId="8" builtinId="7" customBuiltin="1"/>
    <cellStyle name="Toplam" xfId="22" builtinId="25" customBuiltin="1"/>
    <cellStyle name="Uyarı Metni" xfId="19" builtinId="11" customBuiltin="1"/>
    <cellStyle name="Virgül" xfId="5" builtinId="3" customBuiltin="1"/>
    <cellStyle name="Vurgu1" xfId="23" builtinId="29" customBuiltin="1"/>
    <cellStyle name="Vurgu2" xfId="27" builtinId="33" customBuiltin="1"/>
    <cellStyle name="Vurgu3" xfId="31" builtinId="37" customBuiltin="1"/>
    <cellStyle name="Vurgu4" xfId="35" builtinId="41" customBuiltin="1"/>
    <cellStyle name="Vurgu5" xfId="39" builtinId="45" customBuiltin="1"/>
    <cellStyle name="Vurgu6" xfId="43" builtinId="49" customBuiltin="1"/>
    <cellStyle name="Yüzde" xfId="9" builtinId="5" customBuiltin="1"/>
  </cellStyles>
  <dxfs count="221">
    <dxf>
      <alignment wrapText="1"/>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numFmt numFmtId="167" formatCode="#,##0.00\ &quot;₺&quot;"/>
    </dxf>
    <dxf>
      <alignment wrapText="1"/>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166" formatCode="#,##0\ &quot;₺&quot;"/>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69" formatCode="m/d/yyyy"/>
    </dxf>
    <dxf>
      <font>
        <b val="0"/>
        <i val="0"/>
        <strike val="0"/>
        <condense val="0"/>
        <extend val="0"/>
        <outline val="0"/>
        <shadow val="0"/>
        <u val="none"/>
        <vertAlign val="baseline"/>
        <sz val="11"/>
        <color theme="1"/>
        <name val="Cambria"/>
        <family val="1"/>
        <scheme val="minor"/>
      </font>
    </dxf>
    <dxf>
      <numFmt numFmtId="169" formatCode="m/d/yyyy"/>
    </dxf>
    <dxf>
      <font>
        <b val="0"/>
        <i val="0"/>
        <strike val="0"/>
        <condense val="0"/>
        <extend val="0"/>
        <outline val="0"/>
        <shadow val="0"/>
        <u val="none"/>
        <vertAlign val="baseline"/>
        <sz val="11"/>
        <color theme="1"/>
        <name val="Cambria"/>
        <family val="1"/>
        <scheme val="minor"/>
      </font>
    </dxf>
    <dxf>
      <numFmt numFmtId="169" formatCode="m/d/yyyy"/>
    </dxf>
    <dxf>
      <font>
        <b val="0"/>
        <i val="0"/>
        <strike val="0"/>
        <condense val="0"/>
        <extend val="0"/>
        <outline val="0"/>
        <shadow val="0"/>
        <u val="none"/>
        <vertAlign val="baseline"/>
        <sz val="11"/>
        <color theme="1"/>
        <name val="Cambria"/>
        <family val="1"/>
        <scheme val="minor"/>
      </font>
    </dxf>
    <dxf>
      <numFmt numFmtId="169" formatCode="m/d/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MASRAF</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PARAMETRELERİ'!$B$16</c:f>
              <c:strCache>
                <c:ptCount val="1"/>
                <c:pt idx="0">
                  <c:v>PLANLANAN MALİYET</c:v>
                </c:pt>
              </c:strCache>
            </c:strRef>
          </c:tx>
          <c:spPr>
            <a:solidFill>
              <a:schemeClr val="accent1"/>
            </a:solidFill>
            <a:ln>
              <a:noFill/>
            </a:ln>
            <a:effectLst/>
          </c:spPr>
          <c:invertIfNegative val="0"/>
          <c:cat>
            <c:strRef>
              <c:f>'PROJE PARAMETRELERİ'!$C$15:$H$15</c:f>
              <c:strCache>
                <c:ptCount val="6"/>
                <c:pt idx="0">
                  <c:v>GENEL İŞ ORTAĞI</c:v>
                </c:pt>
                <c:pt idx="1">
                  <c:v>ŞİRKET</c:v>
                </c:pt>
                <c:pt idx="2">
                  <c:v>SAVUNMA AVUKATI</c:v>
                </c:pt>
                <c:pt idx="3">
                  <c:v>FİKRİ MÜLKİYET</c:v>
                </c:pt>
                <c:pt idx="4">
                  <c:v>İFLAS</c:v>
                </c:pt>
                <c:pt idx="5">
                  <c:v>YÖNETİCİ PERSONEL</c:v>
                </c:pt>
              </c:strCache>
            </c:strRef>
          </c:cat>
          <c:val>
            <c:numRef>
              <c:f>'PROJE PARAMETRELERİ'!$C$16:$H$16</c:f>
              <c:numCache>
                <c:formatCode>#,##0.00\ "₺"</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'PROJE PARAMETRELERİ'!$B$17</c:f>
              <c:strCache>
                <c:ptCount val="1"/>
                <c:pt idx="0">
                  <c:v>FİİLİ MASRAF</c:v>
                </c:pt>
              </c:strCache>
            </c:strRef>
          </c:tx>
          <c:spPr>
            <a:solidFill>
              <a:schemeClr val="accent2"/>
            </a:solidFill>
            <a:ln>
              <a:noFill/>
            </a:ln>
            <a:effectLst/>
          </c:spPr>
          <c:invertIfNegative val="0"/>
          <c:cat>
            <c:strRef>
              <c:f>'PROJE PARAMETRELERİ'!$C$15:$H$15</c:f>
              <c:strCache>
                <c:ptCount val="6"/>
                <c:pt idx="0">
                  <c:v>GENEL İŞ ORTAĞI</c:v>
                </c:pt>
                <c:pt idx="1">
                  <c:v>ŞİRKET</c:v>
                </c:pt>
                <c:pt idx="2">
                  <c:v>SAVUNMA AVUKATI</c:v>
                </c:pt>
                <c:pt idx="3">
                  <c:v>FİKRİ MÜLKİYET</c:v>
                </c:pt>
                <c:pt idx="4">
                  <c:v>İFLAS</c:v>
                </c:pt>
                <c:pt idx="5">
                  <c:v>YÖNETİCİ PERSONEL</c:v>
                </c:pt>
              </c:strCache>
            </c:strRef>
          </c:cat>
          <c:val>
            <c:numRef>
              <c:f>'PROJE PARAMETRELERİ'!$C$17:$H$17</c:f>
              <c:numCache>
                <c:formatCode>#,##0.00\ "₺"</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PLANLANAN ve FİİLİ SAATLER</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tr-TR"/>
        </a:p>
      </c:txPr>
    </c:title>
    <c:autoTitleDeleted val="0"/>
    <c:plotArea>
      <c:layout/>
      <c:barChart>
        <c:barDir val="col"/>
        <c:grouping val="clustered"/>
        <c:varyColors val="0"/>
        <c:ser>
          <c:idx val="0"/>
          <c:order val="0"/>
          <c:tx>
            <c:strRef>
              <c:f>'PROJE PARAMETRELERİ'!$B$18</c:f>
              <c:strCache>
                <c:ptCount val="1"/>
                <c:pt idx="0">
                  <c:v>PLANLANAN SAATLER</c:v>
                </c:pt>
              </c:strCache>
            </c:strRef>
          </c:tx>
          <c:spPr>
            <a:solidFill>
              <a:schemeClr val="accent1"/>
            </a:solidFill>
            <a:ln>
              <a:noFill/>
            </a:ln>
            <a:effectLst/>
          </c:spPr>
          <c:invertIfNegative val="0"/>
          <c:cat>
            <c:strRef>
              <c:f>'PROJE PARAMETRELERİ'!$C$15:$H$15</c:f>
              <c:strCache>
                <c:ptCount val="6"/>
                <c:pt idx="0">
                  <c:v>GENEL İŞ ORTAĞI</c:v>
                </c:pt>
                <c:pt idx="1">
                  <c:v>ŞİRKET</c:v>
                </c:pt>
                <c:pt idx="2">
                  <c:v>SAVUNMA AVUKATI</c:v>
                </c:pt>
                <c:pt idx="3">
                  <c:v>FİKRİ MÜLKİYET</c:v>
                </c:pt>
                <c:pt idx="4">
                  <c:v>İFLAS</c:v>
                </c:pt>
                <c:pt idx="5">
                  <c:v>YÖNETİCİ PERSONEL</c:v>
                </c:pt>
              </c:strCache>
            </c:strRef>
          </c:cat>
          <c:val>
            <c:numRef>
              <c:f>'PROJE PARAMETRELERİ'!$C$18:$H$18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'PROJE PARAMETRELERİ'!$B$19</c:f>
              <c:strCache>
                <c:ptCount val="1"/>
                <c:pt idx="0">
                  <c:v>FİİLİ SAATLER</c:v>
                </c:pt>
              </c:strCache>
            </c:strRef>
          </c:tx>
          <c:spPr>
            <a:solidFill>
              <a:schemeClr val="accent2"/>
            </a:solidFill>
            <a:ln>
              <a:noFill/>
            </a:ln>
            <a:effectLst/>
          </c:spPr>
          <c:invertIfNegative val="0"/>
          <c:cat>
            <c:strRef>
              <c:f>'PROJE PARAMETRELERİ'!$C$15:$H$15</c:f>
              <c:strCache>
                <c:ptCount val="6"/>
                <c:pt idx="0">
                  <c:v>GENEL İŞ ORTAĞI</c:v>
                </c:pt>
                <c:pt idx="1">
                  <c:v>ŞİRKET</c:v>
                </c:pt>
                <c:pt idx="2">
                  <c:v>SAVUNMA AVUKATI</c:v>
                </c:pt>
                <c:pt idx="3">
                  <c:v>FİKRİ MÜLKİYET</c:v>
                </c:pt>
                <c:pt idx="4">
                  <c:v>İFLAS</c:v>
                </c:pt>
                <c:pt idx="5">
                  <c:v>YÖNETİCİ PERSONEL</c:v>
                </c:pt>
              </c:strCache>
            </c:strRef>
          </c:cat>
          <c:val>
            <c:numRef>
              <c:f>'PROJE PARAMETRELERİ'!$C$19:$H$19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tr-TR"/>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209550</xdr:colOff>
      <xdr:row>42</xdr:row>
      <xdr:rowOff>95250</xdr:rowOff>
    </xdr:to>
    <xdr:graphicFrame macro="">
      <xdr:nvGraphicFramePr>
        <xdr:cNvPr id="7" name="Grafik 6" descr="Planlanan ve gerçek maliyetleri gösteren sütun grafiği">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8</xdr:col>
      <xdr:colOff>542925</xdr:colOff>
      <xdr:row>42</xdr:row>
      <xdr:rowOff>95250</xdr:rowOff>
    </xdr:to>
    <xdr:graphicFrame macro="">
      <xdr:nvGraphicFramePr>
        <xdr:cNvPr id="8" name="Grafik 7" descr="Planlanan ve gerçek saatleri gösteren sütun grafiği">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9526</xdr:rowOff>
    </xdr:to>
    <xdr:sp macro="" textlink="">
      <xdr:nvSpPr>
        <xdr:cNvPr id="3" name="Dikdörtgen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906000" y="447675"/>
          <a:ext cx="3028950" cy="2943226"/>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Satır eklemek için</a:t>
          </a:r>
          <a:r>
            <a:rPr lang="tr" sz="1100" baseline="0">
              <a:solidFill>
                <a:schemeClr val="tx1">
                  <a:lumMod val="65000"/>
                  <a:lumOff val="35000"/>
                </a:schemeClr>
              </a:solidFill>
            </a:rPr>
            <a:t> tablo gövdesinin (toplamlar satırı değil) sağ alt köşesindeki hücreyi seçin ve Sekme tuşuna basın veya tablonun içinde satırı eklemek istediğiniz yere gelin, SHIFT ve F10 tuşlarına basın ve Ekle | Yukarıya/Aşağıya Tablo Satırları seçeneklerini belirleyin.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Kullanılmayan tüm satırların silindiğinden emin olun, PROJE TOPLAMLARI PivotTable tablonun tüm hücrelerini kullandığı için, bunları silmezseniz hatalı sonuçlar verebilir.</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ve Sil’e basın.</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Dikdörtgen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tr" sz="1800">
              <a:solidFill>
                <a:schemeClr val="tx1">
                  <a:lumMod val="65000"/>
                  <a:lumOff val="35000"/>
                </a:schemeClr>
              </a:solidFill>
              <a:latin typeface="+mj-lt"/>
            </a:rPr>
            <a:t>BİLGİ</a:t>
          </a:r>
        </a:p>
        <a:p>
          <a:pPr algn="l" rtl="0"/>
          <a:endParaRPr lang="en-US" sz="1100">
            <a:solidFill>
              <a:schemeClr val="tx1">
                <a:lumMod val="65000"/>
                <a:lumOff val="35000"/>
              </a:schemeClr>
            </a:solidFill>
          </a:endParaRPr>
        </a:p>
        <a:p>
          <a:pPr algn="l" rtl="0"/>
          <a:r>
            <a:rPr lang="tr" sz="1100">
              <a:solidFill>
                <a:schemeClr val="tx1">
                  <a:lumMod val="65000"/>
                  <a:lumOff val="35000"/>
                </a:schemeClr>
              </a:solidFill>
            </a:rPr>
            <a:t>Bu PivotTable otomatik olarak yenilenmez.  Yenilemek için bu</a:t>
          </a:r>
          <a:r>
            <a:rPr lang="tr" sz="1100" baseline="0">
              <a:solidFill>
                <a:schemeClr val="tx1">
                  <a:lumMod val="65000"/>
                  <a:lumOff val="35000"/>
                </a:schemeClr>
              </a:solidFill>
            </a:rPr>
            <a:t> PivotTable'ı (PivotTable'ın içindeki herhangi bir satırı) seçin, PIVOTTABLE ARAÇLARI | ANALİZ ET şerit sekmesinde Yenile'yi basın.  İsterseniz PivotTable’ın içinde SHIFT ve ardından F10 tuşlarına basın ve Yenile’yi seçin.</a:t>
          </a:r>
        </a:p>
        <a:p>
          <a:pPr algn="l" rtl="0"/>
          <a:endParaRPr lang="en-US" sz="1100" baseline="0">
            <a:solidFill>
              <a:schemeClr val="tx1">
                <a:lumMod val="65000"/>
                <a:lumOff val="35000"/>
              </a:schemeClr>
            </a:solidFill>
          </a:endParaRPr>
        </a:p>
        <a:p>
          <a:pPr algn="l" rtl="0"/>
          <a:r>
            <a:rPr lang="tr" sz="1100" baseline="0">
              <a:solidFill>
                <a:schemeClr val="tx1">
                  <a:lumMod val="65000"/>
                  <a:lumOff val="35000"/>
                </a:schemeClr>
              </a:solidFill>
            </a:rPr>
            <a:t>Bu Bilgi ipucunu silmek için herhangi bir kenarı seçin ve Sil’e basın.</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3511.479018171296" createdVersion="5" refreshedVersion="6" minRefreshableVersion="3" recordCount="5" xr:uid="{00000000-000A-0000-FFFF-FFFF00000000}">
  <cacheSource type="worksheet">
    <worksheetSource name="Ayrıntılar"/>
  </cacheSource>
  <cacheFields count="22">
    <cacheField name="PROJE ADI" numFmtId="0">
      <sharedItems count="5">
        <s v="Proje 1"/>
        <s v="Proje 2"/>
        <s v="Proje 3"/>
        <s v="Proje 4"/>
        <s v="Proje 5"/>
      </sharedItems>
    </cacheField>
    <cacheField name="PROJE TÜRÜ" numFmtId="0">
      <sharedItems/>
    </cacheField>
    <cacheField name="TAHMİNİ BAŞLANGIÇ" numFmtId="14">
      <sharedItems containsSemiMixedTypes="0" containsNonDate="0" containsDate="1" containsString="0" minDate="2019-02-15T00:00:00" maxDate="2019-09-24T00:00:00"/>
    </cacheField>
    <cacheField name="TAHMİNİ BİTİŞ" numFmtId="14">
      <sharedItems containsSemiMixedTypes="0" containsNonDate="0" containsDate="1" containsString="0" minDate="2019-04-16T00:00:00" maxDate="2019-10-24T00:00:00"/>
    </cacheField>
    <cacheField name="FİİLİ BAŞLANGIÇ" numFmtId="14">
      <sharedItems containsSemiMixedTypes="0" containsNonDate="0" containsDate="1" containsString="0" minDate="2019-02-25T00:00:00" maxDate="2019-10-04T00:00:00"/>
    </cacheField>
    <cacheField name="FİİLİ BİTİŞ" numFmtId="14">
      <sharedItems containsSemiMixedTypes="0" containsNonDate="0" containsDate="1" containsString="0" minDate="2019-04-21T00:00:00" maxDate="2019-11-02T00:00:00"/>
    </cacheField>
    <cacheField name="TAHMİNİ ÇALIŞMA" numFmtId="0">
      <sharedItems containsSemiMixedTypes="0" containsString="0" containsNumber="1" containsInteger="1" minValue="150" maxValue="500"/>
    </cacheField>
    <cacheField name="FİİLİ ÇALIŞMA" numFmtId="0">
      <sharedItems containsSemiMixedTypes="0" containsString="0" containsNumber="1" containsInteger="1" minValue="145" maxValue="500"/>
    </cacheField>
    <cacheField name="TAHMİNİ SÜRE" numFmtId="0">
      <sharedItems containsSemiMixedTypes="0" containsString="0" containsNumber="1" containsInteger="1" minValue="0" maxValue="69"/>
    </cacheField>
    <cacheField name="FİİLİ SÜRE" numFmtId="0">
      <sharedItems containsSemiMixedTypes="0" containsString="0" containsNumber="1" containsInteger="1" minValue="0" maxValue="68"/>
    </cacheField>
    <cacheField name="GENEL İŞ ORTAĞI" numFmtId="166">
      <sharedItems containsSemiMixedTypes="0" containsString="0" containsNumber="1" containsInteger="1" minValue="5250" maxValue="35000"/>
    </cacheField>
    <cacheField name="ŞİRKET AVUKATI" numFmtId="166">
      <sharedItems containsSemiMixedTypes="0" containsString="0" containsNumber="1" containsInteger="1" minValue="0" maxValue="40000"/>
    </cacheField>
    <cacheField name="SAVUNMA AVUKATI" numFmtId="166">
      <sharedItems containsSemiMixedTypes="0" containsString="0" containsNumber="1" containsInteger="1" minValue="0" maxValue="75000"/>
    </cacheField>
    <cacheField name="FİKRİ MÜLKİYET AVUKATI" numFmtId="166">
      <sharedItems containsSemiMixedTypes="0" containsString="0" containsNumber="1" containsInteger="1" minValue="0" maxValue="24750"/>
    </cacheField>
    <cacheField name="İFLAS AVUKATI" numFmtId="166">
      <sharedItems containsSemiMixedTypes="0" containsString="0" containsNumber="1" containsInteger="1" minValue="0" maxValue="0"/>
    </cacheField>
    <cacheField name="YÖNETİCİ PERSONEL" numFmtId="166">
      <sharedItems containsSemiMixedTypes="0" containsString="0" containsNumber="1" containsInteger="1" minValue="5625" maxValue="20000"/>
    </cacheField>
    <cacheField name="GENEL İŞ ORTAĞI 2" numFmtId="166">
      <sharedItems containsSemiMixedTypes="0" containsString="0" containsNumber="1" containsInteger="1" minValue="5075" maxValue="35000"/>
    </cacheField>
    <cacheField name="ŞİRKET AVUKATI 2" numFmtId="166">
      <sharedItems containsSemiMixedTypes="0" containsString="0" containsNumber="1" containsInteger="1" minValue="0" maxValue="39000"/>
    </cacheField>
    <cacheField name="SAVUNMA AVUKATI 2" numFmtId="166">
      <sharedItems containsSemiMixedTypes="0" containsString="0" containsNumber="1" containsInteger="1" minValue="0" maxValue="75000"/>
    </cacheField>
    <cacheField name="FİKRİ MÜLKİYET AVUKATI 2" numFmtId="166">
      <sharedItems containsSemiMixedTypes="0" containsString="0" containsNumber="1" containsInteger="1" minValue="0" maxValue="23925"/>
    </cacheField>
    <cacheField name="İFLAS AVUKATI 2" numFmtId="166">
      <sharedItems containsSemiMixedTypes="0" containsString="0" containsNumber="1" containsInteger="1" minValue="0" maxValue="0"/>
    </cacheField>
    <cacheField name="YÖNETİCİ PERSONEL 2" numFmtId="166">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Şirket Kurma"/>
    <d v="2019-02-15T00:00:00"/>
    <d v="2019-04-16T00:00:00"/>
    <d v="2019-02-25T00:00:00"/>
    <d v="2019-04-21T00:00:00"/>
    <n v="200"/>
    <n v="220"/>
    <n v="61"/>
    <n v="56"/>
    <n v="7000"/>
    <n v="20000"/>
    <n v="0"/>
    <n v="0"/>
    <n v="0"/>
    <n v="12500"/>
    <n v="7700"/>
    <n v="22000"/>
    <n v="0"/>
    <n v="0"/>
    <n v="0"/>
    <n v="13750"/>
  </r>
  <r>
    <x v="1"/>
    <s v="Şirketi Bünyesine Katma"/>
    <d v="2019-03-17T00:00:00"/>
    <d v="2019-05-26T00:00:00"/>
    <d v="2019-03-27T00:00:00"/>
    <d v="2019-06-05T00:00:00"/>
    <n v="400"/>
    <n v="390"/>
    <n v="69"/>
    <n v="68"/>
    <n v="14000"/>
    <n v="40000"/>
    <n v="0"/>
    <n v="11000"/>
    <n v="0"/>
    <n v="20000"/>
    <n v="13650"/>
    <n v="39000"/>
    <n v="0"/>
    <n v="10725"/>
    <n v="0"/>
    <n v="19500"/>
  </r>
  <r>
    <x v="2"/>
    <s v="Ürün Sorumluluğu Savunması"/>
    <d v="2019-07-15T00:00:00"/>
    <d v="2019-07-15T00:00:00"/>
    <d v="2019-07-15T00:00:00"/>
    <d v="2019-08-04T00:00:00"/>
    <n v="500"/>
    <n v="500"/>
    <n v="0"/>
    <n v="19"/>
    <n v="35000"/>
    <n v="0"/>
    <n v="75000"/>
    <n v="0"/>
    <n v="0"/>
    <n v="18750"/>
    <n v="35000"/>
    <n v="0"/>
    <n v="75000"/>
    <n v="0"/>
    <n v="0"/>
    <n v="18750"/>
  </r>
  <r>
    <x v="3"/>
    <s v="Patent Başvurusu"/>
    <d v="2019-09-03T00:00:00"/>
    <d v="2019-10-03T00:00:00"/>
    <d v="2019-10-03T00:00:00"/>
    <d v="2019-10-03T00:00:00"/>
    <n v="150"/>
    <n v="145"/>
    <n v="30"/>
    <n v="0"/>
    <n v="5250"/>
    <n v="0"/>
    <n v="0"/>
    <n v="24750"/>
    <n v="0"/>
    <n v="5625"/>
    <n v="5075"/>
    <n v="0"/>
    <n v="0"/>
    <n v="23925"/>
    <n v="0"/>
    <n v="5437.5"/>
  </r>
  <r>
    <x v="4"/>
    <s v="Çalışan Davası"/>
    <d v="2019-09-23T00:00:00"/>
    <d v="2019-10-23T00:00:00"/>
    <d v="2019-10-03T00:00:00"/>
    <d v="2019-11-01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Totals"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GENEL İŞ ORTAĞI " fld="10" baseField="0" baseItem="2" numFmtId="167"/>
    <dataField name="ŞİRKET " fld="11" baseField="0" baseItem="2" numFmtId="167"/>
    <dataField name="SAVUNMA AVUKATI " fld="12" baseField="0" baseItem="2" numFmtId="167"/>
    <dataField name="FİKRİ MÜLKİYET " fld="13" baseField="0" baseItem="2" numFmtId="167"/>
    <dataField name="İFLAS " fld="14" baseField="0" baseItem="2" numFmtId="167"/>
    <dataField name="YÖNETİCİ PERSONEL " fld="15" baseField="0" baseItem="2" numFmtId="167"/>
    <dataField name="GENEL İŞ ORTAĞI  " fld="16" baseField="0" baseItem="2" numFmtId="167"/>
    <dataField name="ŞİRKET  " fld="17" baseField="0" baseItem="2" numFmtId="167"/>
    <dataField name="SAVUNMA AVUKATI  " fld="18" baseField="0" baseItem="2" numFmtId="167"/>
    <dataField name="İFLAS  " fld="19" baseField="0" baseItem="2" numFmtId="167"/>
    <dataField name="FİKRİ MÜLKİYET  " fld="20" baseField="0" baseItem="2" numFmtId="167"/>
    <dataField name="YÖNETİCİ PERSONEL  " fld="21" baseField="0" baseItem="2" numFmtId="167"/>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Bu PivotTable’da Proje Adları ve PROJE PARAMETRELERİ çalışma sayfasındaki tüm öğelerin hesaplanan değerleri listelenir. Bu hesaplamalar PROJE AYRINTILARI çalışma sayfasındaki saat sürelerinin çarpılmasıyla yapılmıştı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eler" displayName="Parametreler" ref="B5:I11" totalsRowShown="0" headerRowDxfId="220" dataDxfId="219" headerRowCellStyle="Normal">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 TÜRÜ" dataDxfId="218"/>
    <tableColumn id="2" xr3:uid="{00000000-0010-0000-0000-000002000000}" name="GENEL İŞ ORTAĞI" dataDxfId="217"/>
    <tableColumn id="3" xr3:uid="{00000000-0010-0000-0000-000003000000}" name="ŞİRKET AVUKATI" dataDxfId="216"/>
    <tableColumn id="4" xr3:uid="{00000000-0010-0000-0000-000004000000}" name="SAVUNMA AVUKATI" dataDxfId="215"/>
    <tableColumn id="5" xr3:uid="{00000000-0010-0000-0000-000005000000}" name="FİKRİ MÜLKİYET AVUKATI" dataDxfId="214"/>
    <tableColumn id="6" xr3:uid="{00000000-0010-0000-0000-000006000000}" name="İFLAS AVUKATI" dataDxfId="213"/>
    <tableColumn id="7" xr3:uid="{00000000-0010-0000-0000-000007000000}" name="YÖNETİCİ PERSONEL" dataDxfId="212"/>
    <tableColumn id="8" xr3:uid="{00000000-0010-0000-0000-000008000000}" name="TOPLAM" dataDxfId="211">
      <calculatedColumnFormula>SUM(Parametreler[[#This Row],[GENEL İŞ ORTAĞI]:[YÖNETİCİ PERSONEL]])</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Bu tabloya Proje Türü, Genel İş Ortağı yüzdeleri, Şirket Avukatı, Savunma Avukatı, Fikri Mülkiyet Avukatı, İflas Avukatı ve Yönetim Personelini girin. Toplam otomatik hesaplanı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yrıntılar" displayName="Ayrıntılar" ref="B4:W10" totalsRowCount="1" headerRowDxfId="210" dataCellStyle="Normal">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PROJE ADI" totalsRowLabel="TOPLAM" totalsRowDxfId="209" dataCellStyle="Normal"/>
    <tableColumn id="2" xr3:uid="{00000000-0010-0000-0100-000002000000}" name="PROJE TÜRÜ" totalsRowDxfId="208" dataCellStyle="Normal"/>
    <tableColumn id="3" xr3:uid="{00000000-0010-0000-0100-000003000000}" name="TAHMİNİ BAŞLANGIÇ" dataDxfId="207" totalsRowDxfId="206" dataCellStyle="Normal"/>
    <tableColumn id="4" xr3:uid="{00000000-0010-0000-0100-000004000000}" name="TAHMİNİ BİTİŞ" dataDxfId="205" totalsRowDxfId="204" dataCellStyle="Normal"/>
    <tableColumn id="7" xr3:uid="{00000000-0010-0000-0100-000007000000}" name="FİİLİ BAŞLANGIÇ" dataDxfId="203" totalsRowDxfId="202" dataCellStyle="Normal"/>
    <tableColumn id="8" xr3:uid="{00000000-0010-0000-0100-000008000000}" name="FİİLİ BİTİŞ" dataDxfId="201" totalsRowDxfId="200" dataCellStyle="Normal"/>
    <tableColumn id="5" xr3:uid="{00000000-0010-0000-0100-000005000000}" name="TAHMİNİ ÇALIŞMA" totalsRowFunction="sum" totalsRowDxfId="199" dataCellStyle="Normal"/>
    <tableColumn id="9" xr3:uid="{00000000-0010-0000-0100-000009000000}" name="FİİLİ ÇALIŞMA" totalsRowFunction="sum" totalsRowDxfId="198" dataCellStyle="Normal"/>
    <tableColumn id="6" xr3:uid="{00000000-0010-0000-0100-000006000000}" name="TAHMİNİ SÜRE" totalsRowFunction="sum" dataDxfId="197" totalsRowDxfId="196" dataCellStyle="Normal">
      <calculatedColumnFormula>DAYS360(Ayrıntılar[[#This Row],[TAHMİNİ BAŞLANGIÇ]],Ayrıntılar[[#This Row],[TAHMİNİ BİTİŞ]],FALSE)</calculatedColumnFormula>
    </tableColumn>
    <tableColumn id="10" xr3:uid="{00000000-0010-0000-0100-00000A000000}" name="FİİLİ SÜRE" totalsRowFunction="sum" dataDxfId="195" totalsRowDxfId="194" dataCellStyle="Normal">
      <calculatedColumnFormula>DAYS360(Ayrıntılar[[#This Row],[FİİLİ BAŞLANGIÇ]],Ayrıntılar[[#This Row],[FİİLİ BİTİŞ]],FALSE)</calculatedColumnFormula>
    </tableColumn>
    <tableColumn id="11" xr3:uid="{00000000-0010-0000-0100-00000B000000}" name="GENEL İŞ ORTAĞI" dataDxfId="193" totalsRowDxfId="192" dataCellStyle="Normal">
      <calculatedColumnFormula>INDEX(Parametreler[],MATCH(Ayrıntılar[[#This Row],[PROJE TÜRÜ]],Parametreler[PROJE TÜRÜ],0),MATCH(Ayrıntılar[[#Headers],[GENEL İŞ ORTAĞI]],Parametreler[#Headers],0))*INDEX('PROJE PARAMETRELERİ'!$B$12:$H$12,1,MATCH(Ayrıntılar[[#Headers],[GENEL İŞ ORTAĞI]],Parametreler[#Headers],0))*Ayrıntılar[[#This Row],[TAHMİNİ ÇALIŞMA]]</calculatedColumnFormula>
    </tableColumn>
    <tableColumn id="12" xr3:uid="{00000000-0010-0000-0100-00000C000000}" name="ŞİRKET AVUKATI" dataDxfId="191" totalsRowDxfId="190" dataCellStyle="Normal">
      <calculatedColumnFormula>INDEX(Parametreler[],MATCH(Ayrıntılar[[#This Row],[PROJE TÜRÜ]],Parametreler[PROJE TÜRÜ],0),MATCH(Ayrıntılar[[#Headers],[ŞİRKET AVUKATI]],Parametreler[#Headers],0))*INDEX('PROJE PARAMETRELERİ'!$B$12:$H$12,1,MATCH(Ayrıntılar[[#Headers],[ŞİRKET AVUKATI]],Parametreler[#Headers],0))*Ayrıntılar[[#This Row],[TAHMİNİ ÇALIŞMA]]</calculatedColumnFormula>
    </tableColumn>
    <tableColumn id="13" xr3:uid="{00000000-0010-0000-0100-00000D000000}" name="SAVUNMA AVUKATI" dataDxfId="189" totalsRowDxfId="188" dataCellStyle="Normal">
      <calculatedColumnFormula>INDEX(Parametreler[],MATCH(Ayrıntılar[[#This Row],[PROJE TÜRÜ]],Parametreler[PROJE TÜRÜ],0),MATCH(Ayrıntılar[[#Headers],[SAVUNMA AVUKATI]],Parametreler[#Headers],0))*INDEX('PROJE PARAMETRELERİ'!$B$12:$H$12,1,MATCH(Ayrıntılar[[#Headers],[SAVUNMA AVUKATI]],Parametreler[#Headers],0))*Ayrıntılar[[#This Row],[TAHMİNİ ÇALIŞMA]]</calculatedColumnFormula>
    </tableColumn>
    <tableColumn id="14" xr3:uid="{00000000-0010-0000-0100-00000E000000}" name="FİKRİ MÜLKİYET AVUKATI" dataDxfId="187" totalsRowDxfId="186" dataCellStyle="Normal">
      <calculatedColumnFormula>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calculatedColumnFormula>
    </tableColumn>
    <tableColumn id="15" xr3:uid="{00000000-0010-0000-0100-00000F000000}" name="İFLAS AVUKATI" dataDxfId="185" totalsRowDxfId="184" dataCellStyle="Normal">
      <calculatedColumnFormula>INDEX(Parametreler[],MATCH(Ayrıntılar[[#This Row],[PROJE TÜRÜ]],Parametreler[PROJE TÜRÜ],0),MATCH(Ayrıntılar[[#Headers],[İFLAS AVUKATI]],Parametreler[#Headers],0))*INDEX('PROJE PARAMETRELERİ'!$B$12:$H$12,1,MATCH(Ayrıntılar[[#Headers],[İFLAS AVUKATI]],Parametreler[#Headers],0))*Ayrıntılar[[#This Row],[TAHMİNİ ÇALIŞMA]]</calculatedColumnFormula>
    </tableColumn>
    <tableColumn id="16" xr3:uid="{00000000-0010-0000-0100-000010000000}" name="YÖNETİCİ PERSONEL" dataDxfId="183" totalsRowDxfId="182" dataCellStyle="Normal">
      <calculatedColumnFormula>INDEX(Parametreler[],MATCH(Ayrıntılar[[#This Row],[PROJE TÜRÜ]],Parametreler[PROJE TÜRÜ],0),MATCH(Ayrıntılar[[#Headers],[YÖNETİCİ PERSONEL]],Parametreler[#Headers],0))*INDEX('PROJE PARAMETRELERİ'!$B$12:$H$12,1,MATCH(Ayrıntılar[[#Headers],[YÖNETİCİ PERSONEL]],Parametreler[#Headers],0))*Ayrıntılar[[#This Row],[TAHMİNİ ÇALIŞMA]]</calculatedColumnFormula>
    </tableColumn>
    <tableColumn id="17" xr3:uid="{00000000-0010-0000-0100-000011000000}" name="GENEL İŞ ORTAĞI 2" dataDxfId="181" totalsRowDxfId="180" dataCellStyle="Normal">
      <calculatedColumnFormula>INDEX(Parametreler[],MATCH(Ayrıntılar[[#This Row],[PROJE TÜRÜ]],Parametreler[PROJE TÜRÜ],0),MATCH(Ayrıntılar[[#Headers],[GENEL İŞ ORTAĞI]],Parametreler[#Headers],0))*INDEX('PROJE PARAMETRELERİ'!$B$12:$H$12,1,MATCH(Ayrıntılar[[#Headers],[GENEL İŞ ORTAĞI]],Parametreler[#Headers],0))*Ayrıntılar[[#This Row],[FİİLİ ÇALIŞMA]]</calculatedColumnFormula>
    </tableColumn>
    <tableColumn id="18" xr3:uid="{00000000-0010-0000-0100-000012000000}" name="ŞİRKET AVUKATI 2" dataDxfId="179" totalsRowDxfId="178" dataCellStyle="Normal">
      <calculatedColumnFormula>INDEX(Parametreler[],MATCH(Ayrıntılar[[#This Row],[PROJE TÜRÜ]],Parametreler[PROJE TÜRÜ],0),MATCH(Ayrıntılar[[#Headers],[ŞİRKET AVUKATI]],Parametreler[#Headers],0))*INDEX('PROJE PARAMETRELERİ'!$B$12:$H$12,1,MATCH(Ayrıntılar[[#Headers],[ŞİRKET AVUKATI]],Parametreler[#Headers],0))*Ayrıntılar[[#This Row],[FİİLİ ÇALIŞMA]]</calculatedColumnFormula>
    </tableColumn>
    <tableColumn id="19" xr3:uid="{00000000-0010-0000-0100-000013000000}" name="SAVUNMA AVUKATI 2" dataDxfId="177" totalsRowDxfId="176" dataCellStyle="Normal">
      <calculatedColumnFormula>INDEX(Parametreler[],MATCH(Ayrıntılar[[#This Row],[PROJE TÜRÜ]],Parametreler[PROJE TÜRÜ],0),MATCH(Ayrıntılar[[#Headers],[SAVUNMA AVUKATI]],Parametreler[#Headers],0))*INDEX('PROJE PARAMETRELERİ'!$B$12:$H$12,1,MATCH(Ayrıntılar[[#Headers],[SAVUNMA AVUKATI]],Parametreler[#Headers],0))*Ayrıntılar[[#This Row],[FİİLİ ÇALIŞMA]]</calculatedColumnFormula>
    </tableColumn>
    <tableColumn id="20" xr3:uid="{00000000-0010-0000-0100-000014000000}" name="FİKRİ MÜLKİYET AVUKATI 2" dataDxfId="175" totalsRowDxfId="174" dataCellStyle="Normal">
      <calculatedColumnFormula>INDEX(Parametreler[],MATCH(Ayrıntılar[[#This Row],[PROJE TÜRÜ]],Parametreler[PROJE TÜRÜ],0),MATCH(Ayrıntılar[[#Headers],[FİKRİ MÜLKİYET AVUKATI]],Parametreler[#Headers],0))*INDEX('PROJE PARAMETRELERİ'!$B$12:$H$12,1,MATCH(Ayrıntılar[[#Headers],[FİKRİ MÜLKİYET AVUKATI]],Parametreler[#Headers],0))*Ayrıntılar[[#This Row],[FİİLİ ÇALIŞMA]]</calculatedColumnFormula>
    </tableColumn>
    <tableColumn id="21" xr3:uid="{00000000-0010-0000-0100-000015000000}" name="İFLAS AVUKATI 2" dataDxfId="173" totalsRowDxfId="172" dataCellStyle="Normal">
      <calculatedColumnFormula>INDEX(Parametreler[],MATCH(Ayrıntılar[[#This Row],[PROJE TÜRÜ]],Parametreler[PROJE TÜRÜ],0),MATCH(Ayrıntılar[[#Headers],[İFLAS AVUKATI]],Parametreler[#Headers],0))*INDEX('PROJE PARAMETRELERİ'!$B$12:$H$12,1,MATCH(Ayrıntılar[[#Headers],[İFLAS AVUKATI]],Parametreler[#Headers],0))*Ayrıntılar[[#This Row],[FİİLİ ÇALIŞMA]]</calculatedColumnFormula>
    </tableColumn>
    <tableColumn id="22" xr3:uid="{00000000-0010-0000-0100-000016000000}" name="YÖNETİCİ PERSONEL 2" dataDxfId="171" totalsRowDxfId="170" dataCellStyle="Normal">
      <calculatedColumnFormula>INDEX(Parametreler[],MATCH(Ayrıntılar[[#This Row],[PROJE TÜRÜ]],Parametreler[PROJE TÜRÜ],0),MATCH(Ayrıntılar[[#Headers],[YÖNETİCİ PERSONEL]],Parametreler[#Headers],0))*INDEX('PROJE PARAMETRELERİ'!$B$12:$H$12,1,MATCH(Ayrıntılar[[#Headers],[YÖNETİCİ PERSONEL]],Parametreler[#Headers],0))*Ayrıntılar[[#This Row],[FİİLİ ÇALIŞMA]]</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Bu tabloya Proje Adını, Tahmini Başlangıç ve Bitiş tarihlerini, Gerçek Başlangıç ve Bitiş tarihlerini ve Tahmini ve Gerçek Çalışmayı girin. Tahmini ve Fiili Süre ile Toplamlar otomatik hesaplanır"/>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32.25" customHeight="1" x14ac:dyDescent="0.2">
      <c r="B3" s="19" t="s">
        <v>74</v>
      </c>
    </row>
    <row r="4" spans="2:2" ht="42" customHeight="1" x14ac:dyDescent="0.2">
      <c r="B4" s="19" t="s">
        <v>75</v>
      </c>
    </row>
    <row r="5" spans="2:2" ht="47.25" customHeight="1" x14ac:dyDescent="0.2">
      <c r="B5" s="19" t="s">
        <v>1</v>
      </c>
    </row>
    <row r="6" spans="2:2" ht="22.5" customHeight="1" x14ac:dyDescent="0.2">
      <c r="B6" s="20" t="s">
        <v>2</v>
      </c>
    </row>
    <row r="7" spans="2:2" ht="56.25" customHeight="1" x14ac:dyDescent="0.2">
      <c r="B7" s="19" t="s">
        <v>3</v>
      </c>
    </row>
    <row r="8" spans="2:2" ht="84.75" customHeight="1" x14ac:dyDescent="0.2">
      <c r="B8" s="19"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1"/>
  <sheetViews>
    <sheetView showGridLines="0" workbookViewId="0"/>
  </sheetViews>
  <sheetFormatPr defaultColWidth="9.140625" defaultRowHeight="14.25" x14ac:dyDescent="0.2"/>
  <cols>
    <col min="1" max="1" width="1.85546875" style="12" customWidth="1"/>
    <col min="2" max="2" width="29.28515625" style="5" customWidth="1"/>
    <col min="3" max="3" width="21.42578125" style="5" bestFit="1" customWidth="1"/>
    <col min="4" max="4" width="20.85546875" style="5" bestFit="1" customWidth="1"/>
    <col min="5" max="5" width="22.42578125" style="5" bestFit="1" customWidth="1"/>
    <col min="6" max="6" width="21" style="5" bestFit="1" customWidth="1"/>
    <col min="7" max="7" width="14.5703125" style="5" bestFit="1" customWidth="1"/>
    <col min="8" max="8" width="15.42578125" style="5" bestFit="1" customWidth="1"/>
    <col min="9" max="9" width="9.140625" style="5" customWidth="1"/>
    <col min="10" max="16384" width="9.140625" style="5"/>
  </cols>
  <sheetData>
    <row r="1" spans="1:9" ht="35.450000000000003" customHeight="1" x14ac:dyDescent="0.35">
      <c r="A1" s="12" t="s">
        <v>76</v>
      </c>
      <c r="B1" s="2" t="s">
        <v>9</v>
      </c>
      <c r="C1" s="2"/>
      <c r="D1" s="2"/>
      <c r="E1" s="2"/>
      <c r="F1" s="2"/>
      <c r="G1" s="2"/>
      <c r="H1" s="2"/>
      <c r="I1" s="2"/>
    </row>
    <row r="2" spans="1:9" ht="19.5" x14ac:dyDescent="0.25">
      <c r="A2" s="12" t="s">
        <v>5</v>
      </c>
      <c r="B2" s="3" t="s">
        <v>10</v>
      </c>
      <c r="C2" s="3"/>
      <c r="D2" s="3"/>
      <c r="E2" s="3"/>
      <c r="F2" s="3"/>
      <c r="G2" s="3"/>
      <c r="H2" s="3"/>
      <c r="I2" s="3"/>
    </row>
    <row r="3" spans="1:9" ht="15" x14ac:dyDescent="0.2">
      <c r="A3" s="12" t="s">
        <v>6</v>
      </c>
      <c r="B3" s="4" t="str">
        <f>B1&amp;" Gizli"</f>
        <v>Şirket Adı Gizli</v>
      </c>
      <c r="C3" s="4"/>
      <c r="D3" s="4"/>
      <c r="E3" s="4"/>
      <c r="F3" s="4"/>
      <c r="G3" s="4"/>
      <c r="H3" s="4"/>
      <c r="I3" s="4"/>
    </row>
    <row r="4" spans="1:9" ht="28.5" customHeight="1" x14ac:dyDescent="0.2">
      <c r="A4" s="12" t="s">
        <v>7</v>
      </c>
      <c r="B4" s="8" t="s">
        <v>11</v>
      </c>
    </row>
    <row r="5" spans="1:9" ht="25.5" x14ac:dyDescent="0.2">
      <c r="A5" s="12" t="s">
        <v>8</v>
      </c>
      <c r="B5" s="10" t="s">
        <v>12</v>
      </c>
      <c r="C5" s="10" t="s">
        <v>24</v>
      </c>
      <c r="D5" s="10" t="s">
        <v>25</v>
      </c>
      <c r="E5" s="10" t="s">
        <v>27</v>
      </c>
      <c r="F5" s="10" t="s">
        <v>28</v>
      </c>
      <c r="G5" s="10" t="s">
        <v>30</v>
      </c>
      <c r="H5" s="10" t="s">
        <v>32</v>
      </c>
      <c r="I5" s="10" t="s">
        <v>33</v>
      </c>
    </row>
    <row r="6" spans="1:9" x14ac:dyDescent="0.2">
      <c r="B6" s="5" t="s">
        <v>13</v>
      </c>
      <c r="C6" s="6">
        <v>0.1</v>
      </c>
      <c r="D6" s="6">
        <v>0.4</v>
      </c>
      <c r="E6" s="6">
        <v>0</v>
      </c>
      <c r="F6" s="6">
        <v>0</v>
      </c>
      <c r="G6" s="6">
        <v>0</v>
      </c>
      <c r="H6" s="6">
        <v>0.5</v>
      </c>
      <c r="I6" s="7">
        <f>SUM(Parametreler[[#This Row],[GENEL İŞ ORTAĞI]:[YÖNETİCİ PERSONEL]])</f>
        <v>1</v>
      </c>
    </row>
    <row r="7" spans="1:9" x14ac:dyDescent="0.2">
      <c r="B7" s="5" t="s">
        <v>14</v>
      </c>
      <c r="C7" s="6">
        <v>0.1</v>
      </c>
      <c r="D7" s="6">
        <v>0.4</v>
      </c>
      <c r="E7" s="6">
        <v>0</v>
      </c>
      <c r="F7" s="6">
        <v>0.1</v>
      </c>
      <c r="G7" s="6">
        <v>0</v>
      </c>
      <c r="H7" s="6">
        <v>0.4</v>
      </c>
      <c r="I7" s="7">
        <f>SUM(Parametreler[[#This Row],[GENEL İŞ ORTAĞI]:[YÖNETİCİ PERSONEL]])</f>
        <v>1</v>
      </c>
    </row>
    <row r="8" spans="1:9" x14ac:dyDescent="0.2">
      <c r="B8" s="5" t="s">
        <v>15</v>
      </c>
      <c r="C8" s="6">
        <v>0.2</v>
      </c>
      <c r="D8" s="6">
        <v>0</v>
      </c>
      <c r="E8" s="6">
        <v>0.5</v>
      </c>
      <c r="F8" s="6">
        <v>0</v>
      </c>
      <c r="G8" s="6">
        <v>0</v>
      </c>
      <c r="H8" s="6">
        <v>0.3</v>
      </c>
      <c r="I8" s="7">
        <f>SUM(Parametreler[[#This Row],[GENEL İŞ ORTAĞI]:[YÖNETİCİ PERSONEL]])</f>
        <v>1</v>
      </c>
    </row>
    <row r="9" spans="1:9" x14ac:dyDescent="0.2">
      <c r="B9" s="5" t="s">
        <v>16</v>
      </c>
      <c r="C9" s="6">
        <v>0.1</v>
      </c>
      <c r="D9" s="6">
        <v>0</v>
      </c>
      <c r="E9" s="6">
        <v>0</v>
      </c>
      <c r="F9" s="6">
        <v>0.6</v>
      </c>
      <c r="G9" s="6">
        <v>0</v>
      </c>
      <c r="H9" s="6">
        <v>0.3</v>
      </c>
      <c r="I9" s="7">
        <f>SUM(Parametreler[[#This Row],[GENEL İŞ ORTAĞI]:[YÖNETİCİ PERSONEL]])</f>
        <v>1</v>
      </c>
    </row>
    <row r="10" spans="1:9" x14ac:dyDescent="0.2">
      <c r="B10" s="5" t="s">
        <v>17</v>
      </c>
      <c r="C10" s="6">
        <v>0.2</v>
      </c>
      <c r="D10" s="6">
        <v>0.1</v>
      </c>
      <c r="E10" s="6">
        <v>0.4</v>
      </c>
      <c r="F10" s="6">
        <v>0</v>
      </c>
      <c r="G10" s="6">
        <v>0</v>
      </c>
      <c r="H10" s="6">
        <v>0.3</v>
      </c>
      <c r="I10" s="7">
        <f>SUM(Parametreler[[#This Row],[GENEL İŞ ORTAĞI]:[YÖNETİCİ PERSONEL]])</f>
        <v>1</v>
      </c>
    </row>
    <row r="11" spans="1:9" x14ac:dyDescent="0.2">
      <c r="B11" s="5" t="s">
        <v>18</v>
      </c>
      <c r="C11" s="6">
        <v>0.1</v>
      </c>
      <c r="D11" s="6">
        <v>0.2</v>
      </c>
      <c r="E11" s="6">
        <v>0</v>
      </c>
      <c r="F11" s="6">
        <v>0</v>
      </c>
      <c r="G11" s="6">
        <v>0.4</v>
      </c>
      <c r="H11" s="6">
        <v>0.3</v>
      </c>
      <c r="I11" s="7">
        <f>SUM(Parametreler[[#This Row],[GENEL İŞ ORTAĞI]:[YÖNETİCİ PERSONEL]])</f>
        <v>1</v>
      </c>
    </row>
    <row r="12" spans="1:9" ht="15" x14ac:dyDescent="0.2">
      <c r="A12" s="21" t="s">
        <v>77</v>
      </c>
      <c r="B12" s="5" t="s">
        <v>19</v>
      </c>
      <c r="C12" s="23">
        <v>350</v>
      </c>
      <c r="D12" s="23">
        <v>250</v>
      </c>
      <c r="E12" s="23">
        <v>300</v>
      </c>
      <c r="F12" s="23">
        <v>275</v>
      </c>
      <c r="G12" s="23">
        <v>225</v>
      </c>
      <c r="H12" s="23">
        <v>125</v>
      </c>
      <c r="I12" s="6"/>
    </row>
    <row r="14" spans="1:9" x14ac:dyDescent="0.2">
      <c r="A14" s="12" t="s">
        <v>78</v>
      </c>
      <c r="B14" s="12"/>
      <c r="C14" s="12"/>
      <c r="D14" s="12"/>
      <c r="E14" s="12"/>
      <c r="F14" s="12"/>
      <c r="G14" s="12"/>
      <c r="H14" s="12"/>
      <c r="I14" s="12"/>
    </row>
    <row r="15" spans="1:9" x14ac:dyDescent="0.2">
      <c r="B15" s="12"/>
      <c r="C15" s="12" t="s">
        <v>24</v>
      </c>
      <c r="D15" s="12" t="s">
        <v>26</v>
      </c>
      <c r="E15" s="12" t="s">
        <v>27</v>
      </c>
      <c r="F15" s="12" t="s">
        <v>29</v>
      </c>
      <c r="G15" s="12" t="s">
        <v>31</v>
      </c>
      <c r="H15" s="12" t="s">
        <v>32</v>
      </c>
      <c r="I15" s="12"/>
    </row>
    <row r="16" spans="1:9" x14ac:dyDescent="0.2">
      <c r="B16" s="12" t="s">
        <v>20</v>
      </c>
      <c r="C16" s="24">
        <f>SUBTOTAL(109,Ayrıntılar[GENEL İŞ ORTAĞI])</f>
        <v>78750</v>
      </c>
      <c r="D16" s="24">
        <f>SUBTOTAL(109,Ayrıntılar[ŞİRKET AVUKATI])</f>
        <v>66250</v>
      </c>
      <c r="E16" s="24">
        <f>SUBTOTAL(109,Ayrıntılar[SAVUNMA AVUKATI])</f>
        <v>105000</v>
      </c>
      <c r="F16" s="24">
        <f>SUBTOTAL(109,Ayrıntılar[FİKRİ MÜLKİYET AVUKATI])</f>
        <v>35750</v>
      </c>
      <c r="G16" s="24">
        <f>SUBTOTAL(109,Ayrıntılar[İFLAS AVUKATI])</f>
        <v>0</v>
      </c>
      <c r="H16" s="24">
        <f>SUBTOTAL(109,Ayrıntılar[YÖNETİCİ PERSONEL])</f>
        <v>66250</v>
      </c>
      <c r="I16" s="12"/>
    </row>
    <row r="17" spans="2:9" x14ac:dyDescent="0.2">
      <c r="B17" s="12" t="s">
        <v>21</v>
      </c>
      <c r="C17" s="24">
        <f>SUBTOTAL(109,Ayrıntılar[GENEL İŞ ORTAĞI 2])</f>
        <v>79275</v>
      </c>
      <c r="D17" s="24">
        <f>SUBTOTAL(109,Ayrıntılar[ŞİRKET AVUKATI 2])</f>
        <v>67375</v>
      </c>
      <c r="E17" s="24">
        <f>SUBTOTAL(109,Ayrıntılar[SAVUNMA AVUKATI 2])</f>
        <v>105600</v>
      </c>
      <c r="F17" s="24">
        <f>SUBTOTAL(109,Ayrıntılar[FİKRİ MÜLKİYET AVUKATI 2])</f>
        <v>34650</v>
      </c>
      <c r="G17" s="24">
        <f>SUBTOTAL(109,Ayrıntılar[İFLAS AVUKATI 2])</f>
        <v>0</v>
      </c>
      <c r="H17" s="24">
        <f>SUBTOTAL(109,Ayrıntılar[YÖNETİCİ PERSONEL 2])</f>
        <v>67000</v>
      </c>
      <c r="I17" s="12"/>
    </row>
    <row r="18" spans="2:9" x14ac:dyDescent="0.2">
      <c r="B18" s="12" t="s">
        <v>22</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23</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23.85546875" style="1" customWidth="1"/>
    <col min="4" max="7" width="11.85546875" style="1" customWidth="1"/>
    <col min="8" max="8" width="11.140625" style="1" bestFit="1" customWidth="1"/>
    <col min="9" max="9" width="9.5703125" style="1" customWidth="1"/>
    <col min="10" max="10" width="11.140625" style="1" bestFit="1" customWidth="1"/>
    <col min="11" max="11" width="10.28515625" style="1" bestFit="1" customWidth="1"/>
    <col min="12" max="13" width="10" style="1" hidden="1" customWidth="1"/>
    <col min="14" max="14" width="10.28515625" style="1" hidden="1" customWidth="1"/>
    <col min="15" max="15" width="17.42578125" style="1" hidden="1" customWidth="1"/>
    <col min="16" max="16" width="14.85546875" style="1" hidden="1" customWidth="1"/>
    <col min="17" max="17" width="11.5703125" style="1" hidden="1" customWidth="1"/>
    <col min="18" max="19" width="12.28515625" style="1" hidden="1" customWidth="1"/>
    <col min="20" max="20" width="12.5703125" style="1" hidden="1" customWidth="1"/>
    <col min="21" max="21" width="16.42578125" style="1" hidden="1" customWidth="1"/>
    <col min="22" max="22" width="12.5703125" style="1" hidden="1" customWidth="1"/>
    <col min="23" max="23" width="15.42578125" style="1" hidden="1" customWidth="1"/>
    <col min="24" max="24" width="2.7109375" style="1" customWidth="1"/>
    <col min="25" max="16384" width="9.140625" style="1"/>
  </cols>
  <sheetData>
    <row r="1" spans="1:29" ht="35.450000000000003" customHeight="1" x14ac:dyDescent="0.35">
      <c r="A1" s="12" t="s">
        <v>79</v>
      </c>
      <c r="B1" s="2" t="str">
        <f>'PROJE PARAMETRELERİ'!B1</f>
        <v>Şirket Adı</v>
      </c>
      <c r="C1" s="2"/>
      <c r="D1" s="2"/>
      <c r="E1" s="2"/>
      <c r="F1" s="2"/>
      <c r="G1" s="2"/>
      <c r="H1" s="2"/>
      <c r="I1" s="2"/>
      <c r="J1" s="2"/>
      <c r="K1" s="2"/>
    </row>
    <row r="2" spans="1:29" ht="19.5" x14ac:dyDescent="0.25">
      <c r="A2" s="12" t="s">
        <v>34</v>
      </c>
      <c r="B2" s="3" t="str">
        <f>'PROJE PARAMETRELERİ'!B2</f>
        <v>Hukuk Firmaları için Proje Planlama</v>
      </c>
      <c r="C2" s="3"/>
      <c r="D2" s="3"/>
      <c r="E2" s="3"/>
      <c r="F2" s="3"/>
      <c r="G2" s="3"/>
      <c r="H2" s="3"/>
      <c r="I2" s="3"/>
      <c r="J2" s="3"/>
      <c r="K2" s="3"/>
      <c r="Y2" s="27" t="s">
        <v>55</v>
      </c>
      <c r="Z2" s="28"/>
      <c r="AA2" s="28"/>
      <c r="AB2" s="28"/>
      <c r="AC2" s="28"/>
    </row>
    <row r="3" spans="1:29" s="17" customFormat="1" ht="29.25" customHeight="1" x14ac:dyDescent="0.2">
      <c r="A3" s="21" t="s">
        <v>6</v>
      </c>
      <c r="B3" s="16" t="str">
        <f>'PROJE PARAMETRELERİ'!B3</f>
        <v>Şirket Adı Gizli</v>
      </c>
      <c r="C3" s="16"/>
      <c r="D3" s="16"/>
      <c r="E3" s="16"/>
      <c r="F3" s="16"/>
      <c r="G3" s="16"/>
      <c r="H3" s="16"/>
      <c r="I3" s="16"/>
      <c r="J3" s="16"/>
      <c r="K3" s="16"/>
      <c r="Y3" s="28"/>
      <c r="Z3" s="28"/>
      <c r="AA3" s="28"/>
      <c r="AB3" s="28"/>
      <c r="AC3" s="28"/>
    </row>
    <row r="4" spans="1:29" ht="38.25" customHeight="1" x14ac:dyDescent="0.2">
      <c r="A4" s="21" t="s">
        <v>80</v>
      </c>
      <c r="B4" s="15" t="s">
        <v>35</v>
      </c>
      <c r="C4" s="15" t="s">
        <v>12</v>
      </c>
      <c r="D4" s="15" t="s">
        <v>41</v>
      </c>
      <c r="E4" s="15" t="s">
        <v>42</v>
      </c>
      <c r="F4" s="15" t="s">
        <v>43</v>
      </c>
      <c r="G4" s="15" t="s">
        <v>44</v>
      </c>
      <c r="H4" s="15" t="s">
        <v>45</v>
      </c>
      <c r="I4" s="15" t="s">
        <v>46</v>
      </c>
      <c r="J4" s="15" t="s">
        <v>47</v>
      </c>
      <c r="K4" s="15" t="s">
        <v>48</v>
      </c>
      <c r="L4" s="15" t="s">
        <v>24</v>
      </c>
      <c r="M4" s="15" t="s">
        <v>25</v>
      </c>
      <c r="N4" s="15" t="s">
        <v>27</v>
      </c>
      <c r="O4" s="15" t="s">
        <v>28</v>
      </c>
      <c r="P4" s="15" t="s">
        <v>30</v>
      </c>
      <c r="Q4" s="15" t="s">
        <v>32</v>
      </c>
      <c r="R4" s="15" t="s">
        <v>49</v>
      </c>
      <c r="S4" s="15" t="s">
        <v>50</v>
      </c>
      <c r="T4" s="15" t="s">
        <v>51</v>
      </c>
      <c r="U4" s="15" t="s">
        <v>52</v>
      </c>
      <c r="V4" s="15" t="s">
        <v>53</v>
      </c>
      <c r="W4" s="15" t="s">
        <v>54</v>
      </c>
      <c r="Y4" s="28"/>
      <c r="Z4" s="28"/>
      <c r="AA4" s="28"/>
      <c r="AB4" s="28"/>
      <c r="AC4" s="28"/>
    </row>
    <row r="5" spans="1:29" x14ac:dyDescent="0.2">
      <c r="B5" t="s">
        <v>36</v>
      </c>
      <c r="C5" t="s">
        <v>13</v>
      </c>
      <c r="D5" s="9">
        <f ca="1">TODAY()</f>
        <v>43511</v>
      </c>
      <c r="E5" s="9">
        <f ca="1">TODAY()+60</f>
        <v>43571</v>
      </c>
      <c r="F5" s="9">
        <f ca="1">TODAY()+10</f>
        <v>43521</v>
      </c>
      <c r="G5" s="9">
        <f ca="1">TODAY()+65</f>
        <v>43576</v>
      </c>
      <c r="H5">
        <v>200</v>
      </c>
      <c r="I5">
        <v>220</v>
      </c>
      <c r="J5">
        <f ca="1">DAYS360(Ayrıntılar[[#This Row],[TAHMİNİ BAŞLANGIÇ]],Ayrıntılar[[#This Row],[TAHMİNİ BİTİŞ]],FALSE)</f>
        <v>61</v>
      </c>
      <c r="K5">
        <f ca="1">DAYS360(Ayrıntılar[[#This Row],[FİİLİ BAŞLANGIÇ]],Ayrıntılar[[#This Row],[FİİLİ BİTİŞ]],FALSE)</f>
        <v>56</v>
      </c>
      <c r="L5" s="25">
        <f>INDEX(Parametreler[],MATCH(Ayrıntılar[[#This Row],[PROJE TÜRÜ]],Parametreler[PROJE TÜRÜ],0),MATCH(Ayrıntılar[[#Headers],[GENEL İŞ ORTAĞI]],Parametreler[#Headers],0))*INDEX('PROJE PARAMETRELERİ'!$B$12:$H$12,1,MATCH(Ayrıntılar[[#Headers],[GENEL İŞ ORTAĞI]],Parametreler[#Headers],0))*Ayrıntılar[[#This Row],[TAHMİNİ ÇALIŞMA]]</f>
        <v>7000</v>
      </c>
      <c r="M5" s="25">
        <f>INDEX(Parametreler[],MATCH(Ayrıntılar[[#This Row],[PROJE TÜRÜ]],Parametreler[PROJE TÜRÜ],0),MATCH(Ayrıntılar[[#Headers],[ŞİRKET AVUKATI]],Parametreler[#Headers],0))*INDEX('PROJE PARAMETRELERİ'!$B$12:$H$12,1,MATCH(Ayrıntılar[[#Headers],[ŞİRKET AVUKATI]],Parametreler[#Headers],0))*Ayrıntılar[[#This Row],[TAHMİNİ ÇALIŞMA]]</f>
        <v>20000</v>
      </c>
      <c r="N5" s="25">
        <f>INDEX(Parametreler[],MATCH(Ayrıntılar[[#This Row],[PROJE TÜRÜ]],Parametreler[PROJE TÜRÜ],0),MATCH(Ayrıntılar[[#Headers],[SAVUNMA AVUKATI]],Parametreler[#Headers],0))*INDEX('PROJE PARAMETRELERİ'!$B$12:$H$12,1,MATCH(Ayrıntılar[[#Headers],[SAVUNMA AVUKATI]],Parametreler[#Headers],0))*Ayrıntılar[[#This Row],[TAHMİNİ ÇALIŞMA]]</f>
        <v>0</v>
      </c>
      <c r="O5" s="25">
        <f>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f>
        <v>0</v>
      </c>
      <c r="P5" s="25">
        <f>INDEX(Parametreler[],MATCH(Ayrıntılar[[#This Row],[PROJE TÜRÜ]],Parametreler[PROJE TÜRÜ],0),MATCH(Ayrıntılar[[#Headers],[İFLAS AVUKATI]],Parametreler[#Headers],0))*INDEX('PROJE PARAMETRELERİ'!$B$12:$H$12,1,MATCH(Ayrıntılar[[#Headers],[İFLAS AVUKATI]],Parametreler[#Headers],0))*Ayrıntılar[[#This Row],[TAHMİNİ ÇALIŞMA]]</f>
        <v>0</v>
      </c>
      <c r="Q5" s="25">
        <f>INDEX(Parametreler[],MATCH(Ayrıntılar[[#This Row],[PROJE TÜRÜ]],Parametreler[PROJE TÜRÜ],0),MATCH(Ayrıntılar[[#Headers],[YÖNETİCİ PERSONEL]],Parametreler[#Headers],0))*INDEX('PROJE PARAMETRELERİ'!$B$12:$H$12,1,MATCH(Ayrıntılar[[#Headers],[YÖNETİCİ PERSONEL]],Parametreler[#Headers],0))*Ayrıntılar[[#This Row],[TAHMİNİ ÇALIŞMA]]</f>
        <v>12500</v>
      </c>
      <c r="R5" s="25">
        <f>INDEX(Parametreler[],MATCH(Ayrıntılar[[#This Row],[PROJE TÜRÜ]],Parametreler[PROJE TÜRÜ],0),MATCH(Ayrıntılar[[#Headers],[GENEL İŞ ORTAĞI]],Parametreler[#Headers],0))*INDEX('PROJE PARAMETRELERİ'!$B$12:$H$12,1,MATCH(Ayrıntılar[[#Headers],[GENEL İŞ ORTAĞI]],Parametreler[#Headers],0))*Ayrıntılar[[#This Row],[FİİLİ ÇALIŞMA]]</f>
        <v>7700</v>
      </c>
      <c r="S5" s="25">
        <f>INDEX(Parametreler[],MATCH(Ayrıntılar[[#This Row],[PROJE TÜRÜ]],Parametreler[PROJE TÜRÜ],0),MATCH(Ayrıntılar[[#Headers],[ŞİRKET AVUKATI]],Parametreler[#Headers],0))*INDEX('PROJE PARAMETRELERİ'!$B$12:$H$12,1,MATCH(Ayrıntılar[[#Headers],[ŞİRKET AVUKATI]],Parametreler[#Headers],0))*Ayrıntılar[[#This Row],[FİİLİ ÇALIŞMA]]</f>
        <v>22000</v>
      </c>
      <c r="T5" s="25">
        <f>INDEX(Parametreler[],MATCH(Ayrıntılar[[#This Row],[PROJE TÜRÜ]],Parametreler[PROJE TÜRÜ],0),MATCH(Ayrıntılar[[#Headers],[SAVUNMA AVUKATI]],Parametreler[#Headers],0))*INDEX('PROJE PARAMETRELERİ'!$B$12:$H$12,1,MATCH(Ayrıntılar[[#Headers],[SAVUNMA AVUKATI]],Parametreler[#Headers],0))*Ayrıntılar[[#This Row],[FİİLİ ÇALIŞMA]]</f>
        <v>0</v>
      </c>
      <c r="U5" s="25">
        <f>INDEX(Parametreler[],MATCH(Ayrıntılar[[#This Row],[PROJE TÜRÜ]],Parametreler[PROJE TÜRÜ],0),MATCH(Ayrıntılar[[#Headers],[FİKRİ MÜLKİYET AVUKATI]],Parametreler[#Headers],0))*INDEX('PROJE PARAMETRELERİ'!$B$12:$H$12,1,MATCH(Ayrıntılar[[#Headers],[FİKRİ MÜLKİYET AVUKATI]],Parametreler[#Headers],0))*Ayrıntılar[[#This Row],[FİİLİ ÇALIŞMA]]</f>
        <v>0</v>
      </c>
      <c r="V5" s="25">
        <f>INDEX(Parametreler[],MATCH(Ayrıntılar[[#This Row],[PROJE TÜRÜ]],Parametreler[PROJE TÜRÜ],0),MATCH(Ayrıntılar[[#Headers],[İFLAS AVUKATI]],Parametreler[#Headers],0))*INDEX('PROJE PARAMETRELERİ'!$B$12:$H$12,1,MATCH(Ayrıntılar[[#Headers],[İFLAS AVUKATI]],Parametreler[#Headers],0))*Ayrıntılar[[#This Row],[FİİLİ ÇALIŞMA]]</f>
        <v>0</v>
      </c>
      <c r="W5" s="25">
        <f>INDEX(Parametreler[],MATCH(Ayrıntılar[[#This Row],[PROJE TÜRÜ]],Parametreler[PROJE TÜRÜ],0),MATCH(Ayrıntılar[[#Headers],[YÖNETİCİ PERSONEL]],Parametreler[#Headers],0))*INDEX('PROJE PARAMETRELERİ'!$B$12:$H$12,1,MATCH(Ayrıntılar[[#Headers],[YÖNETİCİ PERSONEL]],Parametreler[#Headers],0))*Ayrıntılar[[#This Row],[FİİLİ ÇALIŞMA]]</f>
        <v>13750</v>
      </c>
      <c r="Y5" s="28"/>
      <c r="Z5" s="28"/>
      <c r="AA5" s="28"/>
      <c r="AB5" s="28"/>
      <c r="AC5" s="28"/>
    </row>
    <row r="6" spans="1:29" x14ac:dyDescent="0.2">
      <c r="B6" t="s">
        <v>37</v>
      </c>
      <c r="C6" t="s">
        <v>14</v>
      </c>
      <c r="D6" s="9">
        <f ca="1">TODAY()+30</f>
        <v>43541</v>
      </c>
      <c r="E6" s="9">
        <f ca="1">TODAY()+100</f>
        <v>43611</v>
      </c>
      <c r="F6" s="9">
        <f ca="1">TODAY()+40</f>
        <v>43551</v>
      </c>
      <c r="G6" s="9">
        <f ca="1">TODAY()+110</f>
        <v>43621</v>
      </c>
      <c r="H6">
        <v>400</v>
      </c>
      <c r="I6">
        <v>390</v>
      </c>
      <c r="J6">
        <f ca="1">DAYS360(Ayrıntılar[[#This Row],[TAHMİNİ BAŞLANGIÇ]],Ayrıntılar[[#This Row],[TAHMİNİ BİTİŞ]],FALSE)</f>
        <v>69</v>
      </c>
      <c r="K6">
        <f ca="1">DAYS360(Ayrıntılar[[#This Row],[FİİLİ BAŞLANGIÇ]],Ayrıntılar[[#This Row],[FİİLİ BİTİŞ]],FALSE)</f>
        <v>68</v>
      </c>
      <c r="L6" s="25">
        <f>INDEX(Parametreler[],MATCH(Ayrıntılar[[#This Row],[PROJE TÜRÜ]],Parametreler[PROJE TÜRÜ],0),MATCH(Ayrıntılar[[#Headers],[GENEL İŞ ORTAĞI]],Parametreler[#Headers],0))*INDEX('PROJE PARAMETRELERİ'!$B$12:$H$12,1,MATCH(Ayrıntılar[[#Headers],[GENEL İŞ ORTAĞI]],Parametreler[#Headers],0))*Ayrıntılar[[#This Row],[TAHMİNİ ÇALIŞMA]]</f>
        <v>14000</v>
      </c>
      <c r="M6" s="25">
        <f>INDEX(Parametreler[],MATCH(Ayrıntılar[[#This Row],[PROJE TÜRÜ]],Parametreler[PROJE TÜRÜ],0),MATCH(Ayrıntılar[[#Headers],[ŞİRKET AVUKATI]],Parametreler[#Headers],0))*INDEX('PROJE PARAMETRELERİ'!$B$12:$H$12,1,MATCH(Ayrıntılar[[#Headers],[ŞİRKET AVUKATI]],Parametreler[#Headers],0))*Ayrıntılar[[#This Row],[TAHMİNİ ÇALIŞMA]]</f>
        <v>40000</v>
      </c>
      <c r="N6" s="25">
        <f>INDEX(Parametreler[],MATCH(Ayrıntılar[[#This Row],[PROJE TÜRÜ]],Parametreler[PROJE TÜRÜ],0),MATCH(Ayrıntılar[[#Headers],[SAVUNMA AVUKATI]],Parametreler[#Headers],0))*INDEX('PROJE PARAMETRELERİ'!$B$12:$H$12,1,MATCH(Ayrıntılar[[#Headers],[SAVUNMA AVUKATI]],Parametreler[#Headers],0))*Ayrıntılar[[#This Row],[TAHMİNİ ÇALIŞMA]]</f>
        <v>0</v>
      </c>
      <c r="O6" s="25">
        <f>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f>
        <v>11000</v>
      </c>
      <c r="P6" s="25">
        <f>INDEX(Parametreler[],MATCH(Ayrıntılar[[#This Row],[PROJE TÜRÜ]],Parametreler[PROJE TÜRÜ],0),MATCH(Ayrıntılar[[#Headers],[İFLAS AVUKATI]],Parametreler[#Headers],0))*INDEX('PROJE PARAMETRELERİ'!$B$12:$H$12,1,MATCH(Ayrıntılar[[#Headers],[İFLAS AVUKATI]],Parametreler[#Headers],0))*Ayrıntılar[[#This Row],[TAHMİNİ ÇALIŞMA]]</f>
        <v>0</v>
      </c>
      <c r="Q6" s="25">
        <f>INDEX(Parametreler[],MATCH(Ayrıntılar[[#This Row],[PROJE TÜRÜ]],Parametreler[PROJE TÜRÜ],0),MATCH(Ayrıntılar[[#Headers],[YÖNETİCİ PERSONEL]],Parametreler[#Headers],0))*INDEX('PROJE PARAMETRELERİ'!$B$12:$H$12,1,MATCH(Ayrıntılar[[#Headers],[YÖNETİCİ PERSONEL]],Parametreler[#Headers],0))*Ayrıntılar[[#This Row],[TAHMİNİ ÇALIŞMA]]</f>
        <v>20000</v>
      </c>
      <c r="R6" s="25">
        <f>INDEX(Parametreler[],MATCH(Ayrıntılar[[#This Row],[PROJE TÜRÜ]],Parametreler[PROJE TÜRÜ],0),MATCH(Ayrıntılar[[#Headers],[GENEL İŞ ORTAĞI]],Parametreler[#Headers],0))*INDEX('PROJE PARAMETRELERİ'!$B$12:$H$12,1,MATCH(Ayrıntılar[[#Headers],[GENEL İŞ ORTAĞI]],Parametreler[#Headers],0))*Ayrıntılar[[#This Row],[FİİLİ ÇALIŞMA]]</f>
        <v>13650</v>
      </c>
      <c r="S6" s="25">
        <f>INDEX(Parametreler[],MATCH(Ayrıntılar[[#This Row],[PROJE TÜRÜ]],Parametreler[PROJE TÜRÜ],0),MATCH(Ayrıntılar[[#Headers],[ŞİRKET AVUKATI]],Parametreler[#Headers],0))*INDEX('PROJE PARAMETRELERİ'!$B$12:$H$12,1,MATCH(Ayrıntılar[[#Headers],[ŞİRKET AVUKATI]],Parametreler[#Headers],0))*Ayrıntılar[[#This Row],[FİİLİ ÇALIŞMA]]</f>
        <v>39000</v>
      </c>
      <c r="T6" s="25">
        <f>INDEX(Parametreler[],MATCH(Ayrıntılar[[#This Row],[PROJE TÜRÜ]],Parametreler[PROJE TÜRÜ],0),MATCH(Ayrıntılar[[#Headers],[SAVUNMA AVUKATI]],Parametreler[#Headers],0))*INDEX('PROJE PARAMETRELERİ'!$B$12:$H$12,1,MATCH(Ayrıntılar[[#Headers],[SAVUNMA AVUKATI]],Parametreler[#Headers],0))*Ayrıntılar[[#This Row],[FİİLİ ÇALIŞMA]]</f>
        <v>0</v>
      </c>
      <c r="U6" s="25">
        <f>INDEX(Parametreler[],MATCH(Ayrıntılar[[#This Row],[PROJE TÜRÜ]],Parametreler[PROJE TÜRÜ],0),MATCH(Ayrıntılar[[#Headers],[FİKRİ MÜLKİYET AVUKATI]],Parametreler[#Headers],0))*INDEX('PROJE PARAMETRELERİ'!$B$12:$H$12,1,MATCH(Ayrıntılar[[#Headers],[FİKRİ MÜLKİYET AVUKATI]],Parametreler[#Headers],0))*Ayrıntılar[[#This Row],[FİİLİ ÇALIŞMA]]</f>
        <v>10725</v>
      </c>
      <c r="V6" s="25">
        <f>INDEX(Parametreler[],MATCH(Ayrıntılar[[#This Row],[PROJE TÜRÜ]],Parametreler[PROJE TÜRÜ],0),MATCH(Ayrıntılar[[#Headers],[İFLAS AVUKATI]],Parametreler[#Headers],0))*INDEX('PROJE PARAMETRELERİ'!$B$12:$H$12,1,MATCH(Ayrıntılar[[#Headers],[İFLAS AVUKATI]],Parametreler[#Headers],0))*Ayrıntılar[[#This Row],[FİİLİ ÇALIŞMA]]</f>
        <v>0</v>
      </c>
      <c r="W6" s="25">
        <f>INDEX(Parametreler[],MATCH(Ayrıntılar[[#This Row],[PROJE TÜRÜ]],Parametreler[PROJE TÜRÜ],0),MATCH(Ayrıntılar[[#Headers],[YÖNETİCİ PERSONEL]],Parametreler[#Headers],0))*INDEX('PROJE PARAMETRELERİ'!$B$12:$H$12,1,MATCH(Ayrıntılar[[#Headers],[YÖNETİCİ PERSONEL]],Parametreler[#Headers],0))*Ayrıntılar[[#This Row],[FİİLİ ÇALIŞMA]]</f>
        <v>19500</v>
      </c>
      <c r="Y6" s="28"/>
      <c r="Z6" s="28"/>
      <c r="AA6" s="28"/>
      <c r="AB6" s="28"/>
      <c r="AC6" s="28"/>
    </row>
    <row r="7" spans="1:29" x14ac:dyDescent="0.2">
      <c r="B7" t="s">
        <v>38</v>
      </c>
      <c r="C7" t="s">
        <v>15</v>
      </c>
      <c r="D7" s="9">
        <f ca="1">TODAY()+150</f>
        <v>43661</v>
      </c>
      <c r="E7" s="9">
        <f ca="1">TODAY()+150</f>
        <v>43661</v>
      </c>
      <c r="F7" s="9">
        <f ca="1">TODAY()+150</f>
        <v>43661</v>
      </c>
      <c r="G7" s="9">
        <f ca="1">TODAY()+170</f>
        <v>43681</v>
      </c>
      <c r="H7">
        <v>500</v>
      </c>
      <c r="I7">
        <v>500</v>
      </c>
      <c r="J7">
        <f ca="1">DAYS360(Ayrıntılar[[#This Row],[TAHMİNİ BAŞLANGIÇ]],Ayrıntılar[[#This Row],[TAHMİNİ BİTİŞ]],FALSE)</f>
        <v>0</v>
      </c>
      <c r="K7">
        <f ca="1">DAYS360(Ayrıntılar[[#This Row],[FİİLİ BAŞLANGIÇ]],Ayrıntılar[[#This Row],[FİİLİ BİTİŞ]],FALSE)</f>
        <v>19</v>
      </c>
      <c r="L7" s="25">
        <f>INDEX(Parametreler[],MATCH(Ayrıntılar[[#This Row],[PROJE TÜRÜ]],Parametreler[PROJE TÜRÜ],0),MATCH(Ayrıntılar[[#Headers],[GENEL İŞ ORTAĞI]],Parametreler[#Headers],0))*INDEX('PROJE PARAMETRELERİ'!$B$12:$H$12,1,MATCH(Ayrıntılar[[#Headers],[GENEL İŞ ORTAĞI]],Parametreler[#Headers],0))*Ayrıntılar[[#This Row],[TAHMİNİ ÇALIŞMA]]</f>
        <v>35000</v>
      </c>
      <c r="M7" s="25">
        <f>INDEX(Parametreler[],MATCH(Ayrıntılar[[#This Row],[PROJE TÜRÜ]],Parametreler[PROJE TÜRÜ],0),MATCH(Ayrıntılar[[#Headers],[ŞİRKET AVUKATI]],Parametreler[#Headers],0))*INDEX('PROJE PARAMETRELERİ'!$B$12:$H$12,1,MATCH(Ayrıntılar[[#Headers],[ŞİRKET AVUKATI]],Parametreler[#Headers],0))*Ayrıntılar[[#This Row],[TAHMİNİ ÇALIŞMA]]</f>
        <v>0</v>
      </c>
      <c r="N7" s="25">
        <f>INDEX(Parametreler[],MATCH(Ayrıntılar[[#This Row],[PROJE TÜRÜ]],Parametreler[PROJE TÜRÜ],0),MATCH(Ayrıntılar[[#Headers],[SAVUNMA AVUKATI]],Parametreler[#Headers],0))*INDEX('PROJE PARAMETRELERİ'!$B$12:$H$12,1,MATCH(Ayrıntılar[[#Headers],[SAVUNMA AVUKATI]],Parametreler[#Headers],0))*Ayrıntılar[[#This Row],[TAHMİNİ ÇALIŞMA]]</f>
        <v>75000</v>
      </c>
      <c r="O7" s="25">
        <f>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f>
        <v>0</v>
      </c>
      <c r="P7" s="25">
        <f>INDEX(Parametreler[],MATCH(Ayrıntılar[[#This Row],[PROJE TÜRÜ]],Parametreler[PROJE TÜRÜ],0),MATCH(Ayrıntılar[[#Headers],[İFLAS AVUKATI]],Parametreler[#Headers],0))*INDEX('PROJE PARAMETRELERİ'!$B$12:$H$12,1,MATCH(Ayrıntılar[[#Headers],[İFLAS AVUKATI]],Parametreler[#Headers],0))*Ayrıntılar[[#This Row],[TAHMİNİ ÇALIŞMA]]</f>
        <v>0</v>
      </c>
      <c r="Q7" s="25">
        <f>INDEX(Parametreler[],MATCH(Ayrıntılar[[#This Row],[PROJE TÜRÜ]],Parametreler[PROJE TÜRÜ],0),MATCH(Ayrıntılar[[#Headers],[YÖNETİCİ PERSONEL]],Parametreler[#Headers],0))*INDEX('PROJE PARAMETRELERİ'!$B$12:$H$12,1,MATCH(Ayrıntılar[[#Headers],[YÖNETİCİ PERSONEL]],Parametreler[#Headers],0))*Ayrıntılar[[#This Row],[TAHMİNİ ÇALIŞMA]]</f>
        <v>18750</v>
      </c>
      <c r="R7" s="25">
        <f>INDEX(Parametreler[],MATCH(Ayrıntılar[[#This Row],[PROJE TÜRÜ]],Parametreler[PROJE TÜRÜ],0),MATCH(Ayrıntılar[[#Headers],[GENEL İŞ ORTAĞI]],Parametreler[#Headers],0))*INDEX('PROJE PARAMETRELERİ'!$B$12:$H$12,1,MATCH(Ayrıntılar[[#Headers],[GENEL İŞ ORTAĞI]],Parametreler[#Headers],0))*Ayrıntılar[[#This Row],[FİİLİ ÇALIŞMA]]</f>
        <v>35000</v>
      </c>
      <c r="S7" s="25">
        <f>INDEX(Parametreler[],MATCH(Ayrıntılar[[#This Row],[PROJE TÜRÜ]],Parametreler[PROJE TÜRÜ],0),MATCH(Ayrıntılar[[#Headers],[ŞİRKET AVUKATI]],Parametreler[#Headers],0))*INDEX('PROJE PARAMETRELERİ'!$B$12:$H$12,1,MATCH(Ayrıntılar[[#Headers],[ŞİRKET AVUKATI]],Parametreler[#Headers],0))*Ayrıntılar[[#This Row],[FİİLİ ÇALIŞMA]]</f>
        <v>0</v>
      </c>
      <c r="T7" s="25">
        <f>INDEX(Parametreler[],MATCH(Ayrıntılar[[#This Row],[PROJE TÜRÜ]],Parametreler[PROJE TÜRÜ],0),MATCH(Ayrıntılar[[#Headers],[SAVUNMA AVUKATI]],Parametreler[#Headers],0))*INDEX('PROJE PARAMETRELERİ'!$B$12:$H$12,1,MATCH(Ayrıntılar[[#Headers],[SAVUNMA AVUKATI]],Parametreler[#Headers],0))*Ayrıntılar[[#This Row],[FİİLİ ÇALIŞMA]]</f>
        <v>75000</v>
      </c>
      <c r="U7" s="25">
        <f>INDEX(Parametreler[],MATCH(Ayrıntılar[[#This Row],[PROJE TÜRÜ]],Parametreler[PROJE TÜRÜ],0),MATCH(Ayrıntılar[[#Headers],[FİKRİ MÜLKİYET AVUKATI]],Parametreler[#Headers],0))*INDEX('PROJE PARAMETRELERİ'!$B$12:$H$12,1,MATCH(Ayrıntılar[[#Headers],[FİKRİ MÜLKİYET AVUKATI]],Parametreler[#Headers],0))*Ayrıntılar[[#This Row],[FİİLİ ÇALIŞMA]]</f>
        <v>0</v>
      </c>
      <c r="V7" s="25">
        <f>INDEX(Parametreler[],MATCH(Ayrıntılar[[#This Row],[PROJE TÜRÜ]],Parametreler[PROJE TÜRÜ],0),MATCH(Ayrıntılar[[#Headers],[İFLAS AVUKATI]],Parametreler[#Headers],0))*INDEX('PROJE PARAMETRELERİ'!$B$12:$H$12,1,MATCH(Ayrıntılar[[#Headers],[İFLAS AVUKATI]],Parametreler[#Headers],0))*Ayrıntılar[[#This Row],[FİİLİ ÇALIŞMA]]</f>
        <v>0</v>
      </c>
      <c r="W7" s="25">
        <f>INDEX(Parametreler[],MATCH(Ayrıntılar[[#This Row],[PROJE TÜRÜ]],Parametreler[PROJE TÜRÜ],0),MATCH(Ayrıntılar[[#Headers],[YÖNETİCİ PERSONEL]],Parametreler[#Headers],0))*INDEX('PROJE PARAMETRELERİ'!$B$12:$H$12,1,MATCH(Ayrıntılar[[#Headers],[YÖNETİCİ PERSONEL]],Parametreler[#Headers],0))*Ayrıntılar[[#This Row],[FİİLİ ÇALIŞMA]]</f>
        <v>18750</v>
      </c>
      <c r="Y7" s="28"/>
      <c r="Z7" s="28"/>
      <c r="AA7" s="28"/>
      <c r="AB7" s="28"/>
      <c r="AC7" s="28"/>
    </row>
    <row r="8" spans="1:29" x14ac:dyDescent="0.2">
      <c r="B8" t="s">
        <v>39</v>
      </c>
      <c r="C8" t="s">
        <v>16</v>
      </c>
      <c r="D8" s="9">
        <f ca="1">TODAY()+200</f>
        <v>43711</v>
      </c>
      <c r="E8" s="9">
        <f ca="1">TODAY()+230</f>
        <v>43741</v>
      </c>
      <c r="F8" s="9">
        <f ca="1">TODAY()+230</f>
        <v>43741</v>
      </c>
      <c r="G8" s="9">
        <f ca="1">TODAY()+230</f>
        <v>43741</v>
      </c>
      <c r="H8">
        <v>150</v>
      </c>
      <c r="I8">
        <v>145</v>
      </c>
      <c r="J8">
        <f ca="1">DAYS360(Ayrıntılar[[#This Row],[TAHMİNİ BAŞLANGIÇ]],Ayrıntılar[[#This Row],[TAHMİNİ BİTİŞ]],FALSE)</f>
        <v>30</v>
      </c>
      <c r="K8">
        <f ca="1">DAYS360(Ayrıntılar[[#This Row],[FİİLİ BAŞLANGIÇ]],Ayrıntılar[[#This Row],[FİİLİ BİTİŞ]],FALSE)</f>
        <v>0</v>
      </c>
      <c r="L8" s="25">
        <f>INDEX(Parametreler[],MATCH(Ayrıntılar[[#This Row],[PROJE TÜRÜ]],Parametreler[PROJE TÜRÜ],0),MATCH(Ayrıntılar[[#Headers],[GENEL İŞ ORTAĞI]],Parametreler[#Headers],0))*INDEX('PROJE PARAMETRELERİ'!$B$12:$H$12,1,MATCH(Ayrıntılar[[#Headers],[GENEL İŞ ORTAĞI]],Parametreler[#Headers],0))*Ayrıntılar[[#This Row],[TAHMİNİ ÇALIŞMA]]</f>
        <v>5250</v>
      </c>
      <c r="M8" s="25">
        <f>INDEX(Parametreler[],MATCH(Ayrıntılar[[#This Row],[PROJE TÜRÜ]],Parametreler[PROJE TÜRÜ],0),MATCH(Ayrıntılar[[#Headers],[ŞİRKET AVUKATI]],Parametreler[#Headers],0))*INDEX('PROJE PARAMETRELERİ'!$B$12:$H$12,1,MATCH(Ayrıntılar[[#Headers],[ŞİRKET AVUKATI]],Parametreler[#Headers],0))*Ayrıntılar[[#This Row],[TAHMİNİ ÇALIŞMA]]</f>
        <v>0</v>
      </c>
      <c r="N8" s="25">
        <f>INDEX(Parametreler[],MATCH(Ayrıntılar[[#This Row],[PROJE TÜRÜ]],Parametreler[PROJE TÜRÜ],0),MATCH(Ayrıntılar[[#Headers],[SAVUNMA AVUKATI]],Parametreler[#Headers],0))*INDEX('PROJE PARAMETRELERİ'!$B$12:$H$12,1,MATCH(Ayrıntılar[[#Headers],[SAVUNMA AVUKATI]],Parametreler[#Headers],0))*Ayrıntılar[[#This Row],[TAHMİNİ ÇALIŞMA]]</f>
        <v>0</v>
      </c>
      <c r="O8" s="25">
        <f>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f>
        <v>24750</v>
      </c>
      <c r="P8" s="25">
        <f>INDEX(Parametreler[],MATCH(Ayrıntılar[[#This Row],[PROJE TÜRÜ]],Parametreler[PROJE TÜRÜ],0),MATCH(Ayrıntılar[[#Headers],[İFLAS AVUKATI]],Parametreler[#Headers],0))*INDEX('PROJE PARAMETRELERİ'!$B$12:$H$12,1,MATCH(Ayrıntılar[[#Headers],[İFLAS AVUKATI]],Parametreler[#Headers],0))*Ayrıntılar[[#This Row],[TAHMİNİ ÇALIŞMA]]</f>
        <v>0</v>
      </c>
      <c r="Q8" s="25">
        <f>INDEX(Parametreler[],MATCH(Ayrıntılar[[#This Row],[PROJE TÜRÜ]],Parametreler[PROJE TÜRÜ],0),MATCH(Ayrıntılar[[#Headers],[YÖNETİCİ PERSONEL]],Parametreler[#Headers],0))*INDEX('PROJE PARAMETRELERİ'!$B$12:$H$12,1,MATCH(Ayrıntılar[[#Headers],[YÖNETİCİ PERSONEL]],Parametreler[#Headers],0))*Ayrıntılar[[#This Row],[TAHMİNİ ÇALIŞMA]]</f>
        <v>5625</v>
      </c>
      <c r="R8" s="25">
        <f>INDEX(Parametreler[],MATCH(Ayrıntılar[[#This Row],[PROJE TÜRÜ]],Parametreler[PROJE TÜRÜ],0),MATCH(Ayrıntılar[[#Headers],[GENEL İŞ ORTAĞI]],Parametreler[#Headers],0))*INDEX('PROJE PARAMETRELERİ'!$B$12:$H$12,1,MATCH(Ayrıntılar[[#Headers],[GENEL İŞ ORTAĞI]],Parametreler[#Headers],0))*Ayrıntılar[[#This Row],[FİİLİ ÇALIŞMA]]</f>
        <v>5075</v>
      </c>
      <c r="S8" s="25">
        <f>INDEX(Parametreler[],MATCH(Ayrıntılar[[#This Row],[PROJE TÜRÜ]],Parametreler[PROJE TÜRÜ],0),MATCH(Ayrıntılar[[#Headers],[ŞİRKET AVUKATI]],Parametreler[#Headers],0))*INDEX('PROJE PARAMETRELERİ'!$B$12:$H$12,1,MATCH(Ayrıntılar[[#Headers],[ŞİRKET AVUKATI]],Parametreler[#Headers],0))*Ayrıntılar[[#This Row],[FİİLİ ÇALIŞMA]]</f>
        <v>0</v>
      </c>
      <c r="T8" s="25">
        <f>INDEX(Parametreler[],MATCH(Ayrıntılar[[#This Row],[PROJE TÜRÜ]],Parametreler[PROJE TÜRÜ],0),MATCH(Ayrıntılar[[#Headers],[SAVUNMA AVUKATI]],Parametreler[#Headers],0))*INDEX('PROJE PARAMETRELERİ'!$B$12:$H$12,1,MATCH(Ayrıntılar[[#Headers],[SAVUNMA AVUKATI]],Parametreler[#Headers],0))*Ayrıntılar[[#This Row],[FİİLİ ÇALIŞMA]]</f>
        <v>0</v>
      </c>
      <c r="U8" s="25">
        <f>INDEX(Parametreler[],MATCH(Ayrıntılar[[#This Row],[PROJE TÜRÜ]],Parametreler[PROJE TÜRÜ],0),MATCH(Ayrıntılar[[#Headers],[FİKRİ MÜLKİYET AVUKATI]],Parametreler[#Headers],0))*INDEX('PROJE PARAMETRELERİ'!$B$12:$H$12,1,MATCH(Ayrıntılar[[#Headers],[FİKRİ MÜLKİYET AVUKATI]],Parametreler[#Headers],0))*Ayrıntılar[[#This Row],[FİİLİ ÇALIŞMA]]</f>
        <v>23925</v>
      </c>
      <c r="V8" s="25">
        <f>INDEX(Parametreler[],MATCH(Ayrıntılar[[#This Row],[PROJE TÜRÜ]],Parametreler[PROJE TÜRÜ],0),MATCH(Ayrıntılar[[#Headers],[İFLAS AVUKATI]],Parametreler[#Headers],0))*INDEX('PROJE PARAMETRELERİ'!$B$12:$H$12,1,MATCH(Ayrıntılar[[#Headers],[İFLAS AVUKATI]],Parametreler[#Headers],0))*Ayrıntılar[[#This Row],[FİİLİ ÇALIŞMA]]</f>
        <v>0</v>
      </c>
      <c r="W8" s="25">
        <f>INDEX(Parametreler[],MATCH(Ayrıntılar[[#This Row],[PROJE TÜRÜ]],Parametreler[PROJE TÜRÜ],0),MATCH(Ayrıntılar[[#Headers],[YÖNETİCİ PERSONEL]],Parametreler[#Headers],0))*INDEX('PROJE PARAMETRELERİ'!$B$12:$H$12,1,MATCH(Ayrıntılar[[#Headers],[YÖNETİCİ PERSONEL]],Parametreler[#Headers],0))*Ayrıntılar[[#This Row],[FİİLİ ÇALIŞMA]]</f>
        <v>5437.5</v>
      </c>
      <c r="Y8" s="28"/>
      <c r="Z8" s="28"/>
      <c r="AA8" s="28"/>
      <c r="AB8" s="28"/>
      <c r="AC8" s="28"/>
    </row>
    <row r="9" spans="1:29" x14ac:dyDescent="0.2">
      <c r="B9" t="s">
        <v>40</v>
      </c>
      <c r="C9" t="s">
        <v>17</v>
      </c>
      <c r="D9" s="9">
        <f ca="1">TODAY()+220</f>
        <v>43731</v>
      </c>
      <c r="E9" s="9">
        <f ca="1">TODAY()+250</f>
        <v>43761</v>
      </c>
      <c r="F9" s="9">
        <f ca="1">TODAY()+230</f>
        <v>43741</v>
      </c>
      <c r="G9" s="9">
        <f ca="1">TODAY()+259</f>
        <v>43770</v>
      </c>
      <c r="H9">
        <v>250</v>
      </c>
      <c r="I9">
        <v>255</v>
      </c>
      <c r="J9">
        <f ca="1">DAYS360(Ayrıntılar[[#This Row],[TAHMİNİ BAŞLANGIÇ]],Ayrıntılar[[#This Row],[TAHMİNİ BİTİŞ]],FALSE)</f>
        <v>30</v>
      </c>
      <c r="K9">
        <f ca="1">DAYS360(Ayrıntılar[[#This Row],[FİİLİ BAŞLANGIÇ]],Ayrıntılar[[#This Row],[FİİLİ BİTİŞ]],FALSE)</f>
        <v>28</v>
      </c>
      <c r="L9" s="25">
        <f>INDEX(Parametreler[],MATCH(Ayrıntılar[[#This Row],[PROJE TÜRÜ]],Parametreler[PROJE TÜRÜ],0),MATCH(Ayrıntılar[[#Headers],[GENEL İŞ ORTAĞI]],Parametreler[#Headers],0))*INDEX('PROJE PARAMETRELERİ'!$B$12:$H$12,1,MATCH(Ayrıntılar[[#Headers],[GENEL İŞ ORTAĞI]],Parametreler[#Headers],0))*Ayrıntılar[[#This Row],[TAHMİNİ ÇALIŞMA]]</f>
        <v>17500</v>
      </c>
      <c r="M9" s="25">
        <f>INDEX(Parametreler[],MATCH(Ayrıntılar[[#This Row],[PROJE TÜRÜ]],Parametreler[PROJE TÜRÜ],0),MATCH(Ayrıntılar[[#Headers],[ŞİRKET AVUKATI]],Parametreler[#Headers],0))*INDEX('PROJE PARAMETRELERİ'!$B$12:$H$12,1,MATCH(Ayrıntılar[[#Headers],[ŞİRKET AVUKATI]],Parametreler[#Headers],0))*Ayrıntılar[[#This Row],[TAHMİNİ ÇALIŞMA]]</f>
        <v>6250</v>
      </c>
      <c r="N9" s="25">
        <f>INDEX(Parametreler[],MATCH(Ayrıntılar[[#This Row],[PROJE TÜRÜ]],Parametreler[PROJE TÜRÜ],0),MATCH(Ayrıntılar[[#Headers],[SAVUNMA AVUKATI]],Parametreler[#Headers],0))*INDEX('PROJE PARAMETRELERİ'!$B$12:$H$12,1,MATCH(Ayrıntılar[[#Headers],[SAVUNMA AVUKATI]],Parametreler[#Headers],0))*Ayrıntılar[[#This Row],[TAHMİNİ ÇALIŞMA]]</f>
        <v>30000</v>
      </c>
      <c r="O9" s="25">
        <f>INDEX(Parametreler[],MATCH(Ayrıntılar[[#This Row],[PROJE TÜRÜ]],Parametreler[PROJE TÜRÜ],0),MATCH(Ayrıntılar[[#Headers],[FİKRİ MÜLKİYET AVUKATI]],Parametreler[#Headers],0))*INDEX('PROJE PARAMETRELERİ'!$B$12:$H$12,1,MATCH(Ayrıntılar[[#Headers],[FİKRİ MÜLKİYET AVUKATI]],Parametreler[#Headers],0))*Ayrıntılar[[#This Row],[TAHMİNİ ÇALIŞMA]]</f>
        <v>0</v>
      </c>
      <c r="P9" s="25">
        <f>INDEX(Parametreler[],MATCH(Ayrıntılar[[#This Row],[PROJE TÜRÜ]],Parametreler[PROJE TÜRÜ],0),MATCH(Ayrıntılar[[#Headers],[İFLAS AVUKATI]],Parametreler[#Headers],0))*INDEX('PROJE PARAMETRELERİ'!$B$12:$H$12,1,MATCH(Ayrıntılar[[#Headers],[İFLAS AVUKATI]],Parametreler[#Headers],0))*Ayrıntılar[[#This Row],[TAHMİNİ ÇALIŞMA]]</f>
        <v>0</v>
      </c>
      <c r="Q9" s="25">
        <f>INDEX(Parametreler[],MATCH(Ayrıntılar[[#This Row],[PROJE TÜRÜ]],Parametreler[PROJE TÜRÜ],0),MATCH(Ayrıntılar[[#Headers],[YÖNETİCİ PERSONEL]],Parametreler[#Headers],0))*INDEX('PROJE PARAMETRELERİ'!$B$12:$H$12,1,MATCH(Ayrıntılar[[#Headers],[YÖNETİCİ PERSONEL]],Parametreler[#Headers],0))*Ayrıntılar[[#This Row],[TAHMİNİ ÇALIŞMA]]</f>
        <v>9375</v>
      </c>
      <c r="R9" s="25">
        <f>INDEX(Parametreler[],MATCH(Ayrıntılar[[#This Row],[PROJE TÜRÜ]],Parametreler[PROJE TÜRÜ],0),MATCH(Ayrıntılar[[#Headers],[GENEL İŞ ORTAĞI]],Parametreler[#Headers],0))*INDEX('PROJE PARAMETRELERİ'!$B$12:$H$12,1,MATCH(Ayrıntılar[[#Headers],[GENEL İŞ ORTAĞI]],Parametreler[#Headers],0))*Ayrıntılar[[#This Row],[FİİLİ ÇALIŞMA]]</f>
        <v>17850</v>
      </c>
      <c r="S9" s="25">
        <f>INDEX(Parametreler[],MATCH(Ayrıntılar[[#This Row],[PROJE TÜRÜ]],Parametreler[PROJE TÜRÜ],0),MATCH(Ayrıntılar[[#Headers],[ŞİRKET AVUKATI]],Parametreler[#Headers],0))*INDEX('PROJE PARAMETRELERİ'!$B$12:$H$12,1,MATCH(Ayrıntılar[[#Headers],[ŞİRKET AVUKATI]],Parametreler[#Headers],0))*Ayrıntılar[[#This Row],[FİİLİ ÇALIŞMA]]</f>
        <v>6375</v>
      </c>
      <c r="T9" s="25">
        <f>INDEX(Parametreler[],MATCH(Ayrıntılar[[#This Row],[PROJE TÜRÜ]],Parametreler[PROJE TÜRÜ],0),MATCH(Ayrıntılar[[#Headers],[SAVUNMA AVUKATI]],Parametreler[#Headers],0))*INDEX('PROJE PARAMETRELERİ'!$B$12:$H$12,1,MATCH(Ayrıntılar[[#Headers],[SAVUNMA AVUKATI]],Parametreler[#Headers],0))*Ayrıntılar[[#This Row],[FİİLİ ÇALIŞMA]]</f>
        <v>30600</v>
      </c>
      <c r="U9" s="25">
        <f>INDEX(Parametreler[],MATCH(Ayrıntılar[[#This Row],[PROJE TÜRÜ]],Parametreler[PROJE TÜRÜ],0),MATCH(Ayrıntılar[[#Headers],[FİKRİ MÜLKİYET AVUKATI]],Parametreler[#Headers],0))*INDEX('PROJE PARAMETRELERİ'!$B$12:$H$12,1,MATCH(Ayrıntılar[[#Headers],[FİKRİ MÜLKİYET AVUKATI]],Parametreler[#Headers],0))*Ayrıntılar[[#This Row],[FİİLİ ÇALIŞMA]]</f>
        <v>0</v>
      </c>
      <c r="V9" s="25">
        <f>INDEX(Parametreler[],MATCH(Ayrıntılar[[#This Row],[PROJE TÜRÜ]],Parametreler[PROJE TÜRÜ],0),MATCH(Ayrıntılar[[#Headers],[İFLAS AVUKATI]],Parametreler[#Headers],0))*INDEX('PROJE PARAMETRELERİ'!$B$12:$H$12,1,MATCH(Ayrıntılar[[#Headers],[İFLAS AVUKATI]],Parametreler[#Headers],0))*Ayrıntılar[[#This Row],[FİİLİ ÇALIŞMA]]</f>
        <v>0</v>
      </c>
      <c r="W9" s="25">
        <f>INDEX(Parametreler[],MATCH(Ayrıntılar[[#This Row],[PROJE TÜRÜ]],Parametreler[PROJE TÜRÜ],0),MATCH(Ayrıntılar[[#Headers],[YÖNETİCİ PERSONEL]],Parametreler[#Headers],0))*INDEX('PROJE PARAMETRELERİ'!$B$12:$H$12,1,MATCH(Ayrıntılar[[#Headers],[YÖNETİCİ PERSONEL]],Parametreler[#Headers],0))*Ayrıntılar[[#This Row],[FİİLİ ÇALIŞMA]]</f>
        <v>9562.5</v>
      </c>
      <c r="Y9" s="28"/>
      <c r="Z9" s="28"/>
      <c r="AA9" s="28"/>
      <c r="AB9" s="28"/>
      <c r="AC9" s="28"/>
    </row>
    <row r="10" spans="1:29" x14ac:dyDescent="0.2">
      <c r="B10" s="1" t="s">
        <v>33</v>
      </c>
      <c r="H10" s="1">
        <f>SUBTOTAL(109,Ayrıntılar[TAHMİNİ ÇALIŞMA])</f>
        <v>1500</v>
      </c>
      <c r="I10" s="1">
        <f>SUBTOTAL(109,Ayrıntılar[FİİLİ ÇALIŞMA])</f>
        <v>1510</v>
      </c>
      <c r="J10" s="1">
        <f ca="1">SUBTOTAL(109,Ayrıntılar[TAHMİNİ SÜRE])</f>
        <v>190</v>
      </c>
      <c r="K10" s="1">
        <f ca="1">SUBTOTAL(109,Ayrıntılar[FİİLİ SÜRE])</f>
        <v>171</v>
      </c>
    </row>
  </sheetData>
  <mergeCells count="1">
    <mergeCell ref="Y2:AC9"/>
  </mergeCells>
  <dataValidations count="1">
    <dataValidation type="list" allowBlank="1" showInputMessage="1" showErrorMessage="1" sqref="C5:C9" xr:uid="{00000000-0002-0000-0100-000000000000}">
      <formula1>ProjectType</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2.85546875" style="1" bestFit="1" customWidth="1"/>
    <col min="3" max="4" width="11.42578125" style="1" bestFit="1" customWidth="1"/>
    <col min="5" max="5" width="12.5703125" style="1" bestFit="1" customWidth="1"/>
    <col min="6" max="6" width="11.42578125" style="1" bestFit="1" customWidth="1"/>
    <col min="7" max="7" width="6.42578125" style="1" bestFit="1" customWidth="1"/>
    <col min="8" max="10" width="11.42578125" style="1" bestFit="1" customWidth="1"/>
    <col min="11" max="11" width="12.5703125" style="1" bestFit="1" customWidth="1"/>
    <col min="12" max="12" width="11.42578125" style="1" bestFit="1" customWidth="1"/>
    <col min="13" max="13" width="9.5703125" style="1" bestFit="1" customWidth="1"/>
    <col min="14" max="14" width="11.42578125" style="1" bestFit="1" customWidth="1"/>
    <col min="15" max="15" width="2.7109375" style="1" customWidth="1"/>
    <col min="16" max="16384" width="9.140625" style="1"/>
  </cols>
  <sheetData>
    <row r="1" spans="1:20" ht="35.450000000000003" customHeight="1" x14ac:dyDescent="0.35">
      <c r="A1" s="12" t="s">
        <v>81</v>
      </c>
      <c r="B1" s="2" t="str">
        <f>'PROJE PARAMETRELERİ'!B1</f>
        <v>Şirket Adı</v>
      </c>
      <c r="C1" s="2"/>
      <c r="D1" s="2"/>
      <c r="E1" s="2"/>
      <c r="F1" s="2"/>
      <c r="G1" s="2"/>
      <c r="H1" s="2"/>
      <c r="I1" s="2"/>
      <c r="J1" s="2"/>
      <c r="K1" s="2"/>
      <c r="L1" s="2"/>
      <c r="M1" s="2"/>
      <c r="N1" s="2"/>
    </row>
    <row r="2" spans="1:20" ht="19.5" x14ac:dyDescent="0.25">
      <c r="A2" s="12" t="s">
        <v>5</v>
      </c>
      <c r="B2" s="3" t="str">
        <f>'PROJE PARAMETRELERİ'!B2</f>
        <v>Hukuk Firmaları için Proje Planlama</v>
      </c>
      <c r="C2" s="3"/>
      <c r="D2" s="3"/>
      <c r="E2" s="3"/>
      <c r="F2" s="3"/>
      <c r="G2" s="3"/>
      <c r="H2" s="3"/>
      <c r="I2" s="3"/>
      <c r="J2" s="3"/>
      <c r="K2" s="3"/>
    </row>
    <row r="3" spans="1:20" ht="15" x14ac:dyDescent="0.2">
      <c r="A3" s="12" t="s">
        <v>6</v>
      </c>
      <c r="B3" s="4" t="str">
        <f>'PROJE PARAMETRELERİ'!B3</f>
        <v>Şirket Adı Gizli</v>
      </c>
      <c r="C3" s="4"/>
      <c r="D3" s="4"/>
      <c r="E3" s="4"/>
      <c r="F3" s="4"/>
      <c r="G3" s="4"/>
      <c r="H3" s="4"/>
      <c r="I3" s="4"/>
      <c r="J3" s="4"/>
      <c r="K3" s="4"/>
    </row>
    <row r="4" spans="1:20" x14ac:dyDescent="0.2">
      <c r="A4" s="12" t="s">
        <v>56</v>
      </c>
      <c r="C4" s="29" t="s">
        <v>59</v>
      </c>
      <c r="D4" s="30"/>
      <c r="E4" s="30"/>
      <c r="F4" s="30"/>
      <c r="G4" s="30"/>
      <c r="H4" s="31"/>
      <c r="I4" s="29" t="s">
        <v>66</v>
      </c>
      <c r="J4" s="30"/>
      <c r="K4" s="30"/>
      <c r="L4" s="30"/>
      <c r="M4" s="30"/>
      <c r="N4" s="31"/>
      <c r="P4" s="32" t="s">
        <v>72</v>
      </c>
      <c r="Q4" s="33"/>
      <c r="R4" s="33"/>
      <c r="S4" s="33"/>
      <c r="T4" s="33"/>
    </row>
    <row r="5" spans="1:20" s="11" customFormat="1" ht="25.5" x14ac:dyDescent="0.2">
      <c r="A5" s="21" t="s">
        <v>57</v>
      </c>
      <c r="B5" s="22" t="s">
        <v>35</v>
      </c>
      <c r="C5" s="10" t="s">
        <v>60</v>
      </c>
      <c r="D5" s="10" t="s">
        <v>61</v>
      </c>
      <c r="E5" s="10" t="s">
        <v>62</v>
      </c>
      <c r="F5" s="10" t="s">
        <v>63</v>
      </c>
      <c r="G5" s="10" t="s">
        <v>64</v>
      </c>
      <c r="H5" s="10" t="s">
        <v>65</v>
      </c>
      <c r="I5" s="10" t="s">
        <v>67</v>
      </c>
      <c r="J5" s="10" t="s">
        <v>73</v>
      </c>
      <c r="K5" s="10" t="s">
        <v>68</v>
      </c>
      <c r="L5" s="10" t="s">
        <v>69</v>
      </c>
      <c r="M5" s="10" t="s">
        <v>70</v>
      </c>
      <c r="N5" s="10" t="s">
        <v>71</v>
      </c>
      <c r="P5" s="33"/>
      <c r="Q5" s="33"/>
      <c r="R5" s="33"/>
      <c r="S5" s="33"/>
      <c r="T5" s="33"/>
    </row>
    <row r="6" spans="1:20" x14ac:dyDescent="0.2">
      <c r="B6" t="s">
        <v>36</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37</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38</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39</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40</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58</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Başlangıç</vt:lpstr>
      <vt:lpstr>PROJE PARAMETRELERİ</vt:lpstr>
      <vt:lpstr>PROJE AYRINTILARI</vt:lpstr>
      <vt:lpstr>PROJE TOPLAMLARI</vt:lpstr>
      <vt:lpstr>ProjectType</vt:lpstr>
      <vt:lpstr>'PROJE AYRINTILARI'!Yazdırma_Başlıkları</vt:lpstr>
      <vt:lpstr>'PROJE TOPLAMLARI'!Yazdırma_Başlıkları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2019-02-15T03:30:20Z</dcterms:modified>
</cp:coreProperties>
</file>

<file path=docProps/custom.xml><?xml version="1.0" encoding="utf-8"?>
<Properties xmlns="http://schemas.openxmlformats.org/officeDocument/2006/custom-properties" xmlns:vt="http://schemas.openxmlformats.org/officeDocument/2006/docPropsVTypes"/>
</file>