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hidePivotFieldList="1" refreshAllConnections="1"/>
  <mc:AlternateContent xmlns:mc="http://schemas.openxmlformats.org/markup-compatibility/2006">
    <mc:Choice Requires="x15">
      <x15ac:absPath xmlns:x15ac="http://schemas.microsoft.com/office/spreadsheetml/2010/11/ac" url="C:\Users\admın\Desktop\"/>
    </mc:Choice>
  </mc:AlternateContent>
  <bookViews>
    <workbookView xWindow="-120" yWindow="-120" windowWidth="28860" windowHeight="16125" xr2:uid="{00000000-000D-0000-FFFF-FFFF00000000}"/>
  </bookViews>
  <sheets>
    <sheet name="BAŞLANGIÇ" sheetId="4" r:id="rId1"/>
    <sheet name="PROJE PARAMETRELERİ" sheetId="1" r:id="rId2"/>
    <sheet name="PROJE AYRINTILARI" sheetId="2" r:id="rId3"/>
    <sheet name="PROJE TOPLAMLARI" sheetId="3" r:id="rId4"/>
  </sheets>
  <definedNames>
    <definedName name="ProjectType">Parametreler[PROJE TÜRÜ]</definedName>
    <definedName name="_xlnm.Print_Titles" localSheetId="2">'PROJE AYRINTILARI'!$4:$4</definedName>
    <definedName name="_xlnm.Print_Titles" localSheetId="3">'PROJE TOPLAMLARI'!$4:$4</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E5" i="2" l="1"/>
  <c r="F7" i="2" l="1"/>
  <c r="G7" i="2"/>
  <c r="B3" i="3" l="1"/>
  <c r="B3" i="2" l="1"/>
  <c r="G9" i="2"/>
  <c r="F9" i="2"/>
  <c r="E9" i="2"/>
  <c r="D9" i="2"/>
  <c r="G8" i="2"/>
  <c r="F8" i="2"/>
  <c r="E8" i="2"/>
  <c r="D8" i="2"/>
  <c r="E7" i="2"/>
  <c r="D7" i="2"/>
  <c r="G6" i="2"/>
  <c r="F6" i="2"/>
  <c r="D6" i="2"/>
  <c r="E6" i="2"/>
  <c r="G5" i="2"/>
  <c r="F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<sst xmlns="http://schemas.openxmlformats.org/spreadsheetml/2006/main" count="106" uniqueCount="76">
  <si>
    <t>BU ŞABLON HAKKINDA</t>
  </si>
  <si>
    <t>Sütun grafiklerini güncelleştirmek için Proje Parametreleri ve Proje Ayrıntıları çalışma sayfasına bilgileri girin. Proje Toplamları çalışma sayfasındaki PivotTable otomatik olarak güncelleştirilir.</t>
  </si>
  <si>
    <t xml:space="preserve">Not:  </t>
  </si>
  <si>
    <t>Ek Yönergeler, ETKİNLİK PLANLAMA İZLEYİCİ çalışma kitabındaki her çalışma sayfasının A sütununda sağlanmıştır. Bu metin özellikle gizlendi. Metni kaldırmak için A sütununu ve ardından SİL seçeneğini belirleyin. Metni göstermek için A sütununu seçin ve yazı tipi rengini değiştirin.</t>
  </si>
  <si>
    <t>Çalışma sayfalarındaki tablolar hakkında daha fazla bilgi edinmek için bir tabloda SHIFT ve F10 tuşlarına basın, TABLO seçeneğini ve ardından ALTERNATİF METİN seçeneğini belirleyin.</t>
  </si>
  <si>
    <t>Bu çalışma sayfasının başlığı sağdaki hücrededir.</t>
  </si>
  <si>
    <t>Gizlilik iletisi sağdaki hücrededir.</t>
  </si>
  <si>
    <t>İpucu sağdaki hücrededir.</t>
  </si>
  <si>
    <t>Sağdaki hücreden başlayarak Parametreler tablosuna ayrıntıları girin. Sonraki yönerge A12 hücresindedir.</t>
  </si>
  <si>
    <t>Şirket Adı</t>
  </si>
  <si>
    <t>Etkinlik Yönetimi Proje İzleyicisi</t>
  </si>
  <si>
    <t>Gölgeli hücreler sizin için hesaplanır. Bu hücrelere hiçbir şey girmeniz gerekmez.</t>
  </si>
  <si>
    <t>PROJE TÜRÜ</t>
  </si>
  <si>
    <t>Etkinlik stratejisi geliştirme</t>
  </si>
  <si>
    <t>Etkinlik planlaması</t>
  </si>
  <si>
    <t>Etkinlik tasarımı</t>
  </si>
  <si>
    <t>Etkinlik lojistiği</t>
  </si>
  <si>
    <t>Etkinlik personeli</t>
  </si>
  <si>
    <t>Etkinlik değerlendirme</t>
  </si>
  <si>
    <t>Karışık fiyatlar</t>
  </si>
  <si>
    <t>PLANLANAN MALİYET</t>
  </si>
  <si>
    <t>FİİLİ MASRAF</t>
  </si>
  <si>
    <t>PLANLANAN SAATLER</t>
  </si>
  <si>
    <t>FİİLİ SAATLER</t>
  </si>
  <si>
    <t>Planlanan ve gerçek maliyetleri gösteren sütun grafiği bu hücrededir.</t>
  </si>
  <si>
    <t>HESAP YÖNETİCİSİ</t>
  </si>
  <si>
    <t>PROJE YÖNETİCİSİ</t>
  </si>
  <si>
    <t>STRATEJİ YÖNETİCİSİ</t>
  </si>
  <si>
    <t>TASARIM UZMANI</t>
  </si>
  <si>
    <t>Planlanan ve gerçek saatleri gösteren sütun grafiği bu hücrededir.</t>
  </si>
  <si>
    <t>ETKİNLİK PERSONELİ</t>
  </si>
  <si>
    <t>YÖNETİCİ PERSONEL</t>
  </si>
  <si>
    <t>Toplam</t>
  </si>
  <si>
    <t>Sağdaki hücreden başlayarak Proje Ayrıntıları tablosuna bilgileri girin.
BİLGİ
Sağdaki tabloya satır eklemek için tablo gövdesinin (toplamlar satırı değil) sağ alt köşesindeki hücreyi seçin ve Sekme tuşuna basın veya tablonun içinde satırı eklemek istediğiniz yere gelin, SHIFT + F10 tuşlarına basın ve Ekle | Yukarıya/Aşağıya Tablo Satırları seçeneklerini belirleyin.
Kullanılmayan tüm satırların silindiğinden emin olun, PROJE TOPLAMLARI PivotTable tablonun tüm hücrelerini kullandığı için, bunları silmezseniz hatalı sonuçlar verebilir.</t>
  </si>
  <si>
    <t>PROJE ADI</t>
  </si>
  <si>
    <t>Proje 1</t>
  </si>
  <si>
    <t>Proje 2</t>
  </si>
  <si>
    <t>Proje 3</t>
  </si>
  <si>
    <t>Proje 4</t>
  </si>
  <si>
    <t>Proje 5</t>
  </si>
  <si>
    <t>TOPLAM</t>
  </si>
  <si>
    <t>TAHMİNİ BAŞLANGIÇ</t>
  </si>
  <si>
    <t>TAHMİNİ BİTİŞ</t>
  </si>
  <si>
    <t>FİİLİ BAŞLANGIÇ</t>
  </si>
  <si>
    <t>FİİLİ BİTİŞ</t>
  </si>
  <si>
    <t>TAHMİNİ ÇALIŞMA</t>
  </si>
  <si>
    <t>FİİLİ ÇALIŞMA</t>
  </si>
  <si>
    <t>TAHMİNİ SÜRE</t>
  </si>
  <si>
    <t>FİİLİ SÜRE</t>
  </si>
  <si>
    <t xml:space="preserve">HESAP YÖNETİCİSİ </t>
  </si>
  <si>
    <t xml:space="preserve">PROJE YÖNETİCİSİ </t>
  </si>
  <si>
    <t xml:space="preserve">STRATEJİ YÖNETİCİSİ </t>
  </si>
  <si>
    <t xml:space="preserve">TASARIM UZMANI </t>
  </si>
  <si>
    <t xml:space="preserve">ETKİNLİK PERSONELİ </t>
  </si>
  <si>
    <t xml:space="preserve">YÖNETİCİ PERSONEL </t>
  </si>
  <si>
    <t>Sağdaki hücreden başlayan PivotTable otomatik olarak güncelleştirilir.
BİLGİ
Sağdaki PivotTable’ı yenilemek için PivotTable’daki herhangi bir hücreyi seçin, PIVOTTABLE ARAÇLARI | ANALİZ şerit sekmesinde Yenile’yi seçin veya, PivotTable’da herhangi bir hücrede SHIFT+F10 tuşuna basın ve Yenile’yi seçin.</t>
  </si>
  <si>
    <t>Genel Toplam</t>
  </si>
  <si>
    <t>HESAP YÖNETİCİSİ TAHMİNİ</t>
  </si>
  <si>
    <t>PROJE YÖNETİCİSİ TAHMİNİ</t>
  </si>
  <si>
    <t>STRATEJİ YÖNETİCİSİ TAHMİNİ</t>
  </si>
  <si>
    <t>TASARIM UZMANI TAHMİNİ</t>
  </si>
  <si>
    <t>ETKİNLİK PERSONELİ TAHMİNİ</t>
  </si>
  <si>
    <t>YÖNETİCİ PERSONEL TAHMİNİ</t>
  </si>
  <si>
    <t>HESAP YÖNETİCİSİ FİİLİ</t>
  </si>
  <si>
    <t>PROJE YÖNETİCİSİ FİİLİ</t>
  </si>
  <si>
    <t>STRATEJİ YÖNETİCİSİ FİİLİ</t>
  </si>
  <si>
    <t>TASARIM UZMANI FİİLİ</t>
  </si>
  <si>
    <t>YÖNETİCİ PERSONEL FİİLİ</t>
  </si>
  <si>
    <t>ETKİNLİK PERSONELİ FİİLİ</t>
  </si>
  <si>
    <t>Bu Etkinlik Planlama İzleyici çalışma kitabında Proje Parametreleri, Proje Ayrıntılarını ve Proje Toplamları izleyin.</t>
  </si>
  <si>
    <t>Parametreler çalışma sayfasında Şirket Adı girdiğinizde, bu ad diğer çalışma sayfalarında otomatik olarak güncelleştirilir.</t>
  </si>
  <si>
    <t>Bu çalışma sayfasında Proje Parametreleri oluşturun. Sağdaki hücreye Şirket Adı girin. Bu sütundaki hücrelerde faydalı yönergeler yer alır. Başlamak için aşağı oka basın.</t>
  </si>
  <si>
    <t>Karışık fiyatlar Enter sağda C12 ile H12 arasındaki hücrelere girin. Sonraki yönerge A14 hücresindedir.</t>
  </si>
  <si>
    <t>Planlanan ve fiili masraf gösteren sütun grafiği sağdaki hücrede ve planlanan ve fiili saatler gösteren sütun grafiği F14 hücresindedir.</t>
  </si>
  <si>
    <t>Bu çalışma sayfasında Proje Ayrıntıları oluşturun. Şirket Adı sağdaki hücrede otomatik olarak güncelleştirilir. Bu sütundaki hücrelerde faydalı yönergeler yer alır. Başlamak için aşağı oka basın.</t>
  </si>
  <si>
    <t>Bu çalışma sayfasında Proje Toplamları elde edersiniz. Şirket Adı sağdaki hücrede otomatik olarak güncelleştirilir. Bu sütundaki hücrelerde faydalı yönergeler yer alır. Başlamak için aşağı oka basın.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</si>
</sst>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27"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sz val="16"/>
      <color theme="0"/>
      <name val="Tahoma"/>
      <family val="2"/>
      <scheme val="major"/>
    </font>
    <font>
      <sz val="11"/>
      <color theme="1" tint="0.24994659260841701"/>
      <name val="Cambria"/>
      <family val="1"/>
      <scheme val="minor"/>
    </font>
    <font>
      <b/>
      <sz val="11"/>
      <color theme="1" tint="0.24994659260841701"/>
      <name val="Cambria"/>
      <family val="1"/>
      <scheme val="minor"/>
    </font>
    <font>
      <sz val="10"/>
      <color theme="1" tint="0.24994659260841701"/>
      <name val="Cambria"/>
      <family val="2"/>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12" fillId="11" borderId="6" applyNumberFormat="0" applyFont="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9">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0" fillId="3" borderId="0" xfId="0" applyFill="1" applyAlignment="1">
      <alignment wrapText="1"/>
    </xf>
    <xf numFmtId="14" fontId="0" fillId="0" borderId="0" xfId="0" applyNumberFormat="1"/>
    <xf numFmtId="0" fontId="2" fillId="0" borderId="0" xfId="0" applyFont="1" applyAlignment="1">
      <alignment vertical="center"/>
    </xf>
    <xf numFmtId="0" fontId="5" fillId="0" borderId="0" xfId="3" applyAlignment="1">
      <alignment vertical="center"/>
    </xf>
    <xf numFmtId="0" fontId="9" fillId="4" borderId="0" xfId="2" applyFont="1" applyFill="1" applyAlignment="1">
      <alignment horizontal="center"/>
    </xf>
    <xf numFmtId="0" fontId="8" fillId="0" borderId="0" xfId="0" applyFont="1" applyAlignment="1">
      <alignment vertical="center"/>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wrapText="1"/>
    </xf>
    <xf numFmtId="0" fontId="8" fillId="0" borderId="0" xfId="0" applyFont="1" applyAlignment="1">
      <alignment wrapText="1"/>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9" builtinId="15" customBuiltin="1"/>
    <cellStyle name="Bağlı Hücre" xfId="17" builtinId="24" customBuiltin="1"/>
    <cellStyle name="Başlık 1" xfId="1" builtinId="16" customBuiltin="1"/>
    <cellStyle name="Başlık 2" xfId="2" builtinId="17" customBuiltin="1"/>
    <cellStyle name="Başlık 3" xfId="3" builtinId="18" customBuiltin="1"/>
    <cellStyle name="Başlık 4" xfId="10" builtinId="19" customBuiltin="1"/>
    <cellStyle name="Binlik Ayracı [0]" xfId="5" builtinId="6" customBuiltin="1"/>
    <cellStyle name="Çıkış" xfId="15" builtinId="21" customBuiltin="1"/>
    <cellStyle name="Giriş" xfId="14" builtinId="20" customBuiltin="1"/>
    <cellStyle name="Hesaplama" xfId="16" builtinId="22" customBuiltin="1"/>
    <cellStyle name="İşaretli Hücre" xfId="18" builtinId="23" customBuiltin="1"/>
    <cellStyle name="İyi" xfId="11" builtinId="26" customBuiltin="1"/>
    <cellStyle name="Kötü" xfId="12" builtinId="27" customBuiltin="1"/>
    <cellStyle name="Normal" xfId="0" builtinId="0" customBuiltin="1"/>
    <cellStyle name="Not" xfId="20" builtinId="10" customBuiltin="1"/>
    <cellStyle name="Nötr" xfId="13" builtinId="28" customBuiltin="1"/>
    <cellStyle name="ParaBirimi" xfId="6" builtinId="4" customBuiltin="1"/>
    <cellStyle name="ParaBirimi [0]" xfId="7" builtinId="7" customBuiltin="1"/>
    <cellStyle name="Toplam" xfId="22" builtinId="25" customBuiltin="1"/>
    <cellStyle name="Uyarı Metni" xfId="19" builtinId="11" customBuiltin="1"/>
    <cellStyle name="Virgül" xfId="4"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8" builtinId="5" customBuiltin="1"/>
  </cellStyles>
  <dxfs count="152">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mm/yyyy"/>
    </dxf>
    <dxf>
      <font>
        <b val="0"/>
        <i val="0"/>
        <strike val="0"/>
        <condense val="0"/>
        <extend val="0"/>
        <outline val="0"/>
        <shadow val="0"/>
        <u val="none"/>
        <vertAlign val="baseline"/>
        <sz val="11"/>
        <color theme="1"/>
        <name val="Cambria"/>
        <family val="1"/>
        <scheme val="minor"/>
      </font>
    </dxf>
    <dxf>
      <numFmt numFmtId="19" formatCode="d/mm/yyyy"/>
    </dxf>
    <dxf>
      <font>
        <b val="0"/>
        <i val="0"/>
        <strike val="0"/>
        <condense val="0"/>
        <extend val="0"/>
        <outline val="0"/>
        <shadow val="0"/>
        <u val="none"/>
        <vertAlign val="baseline"/>
        <sz val="11"/>
        <color theme="1"/>
        <name val="Cambria"/>
        <family val="1"/>
        <scheme val="minor"/>
      </font>
    </dxf>
    <dxf>
      <numFmt numFmtId="19" formatCode="d/mm/yyyy"/>
    </dxf>
    <dxf>
      <font>
        <b val="0"/>
        <i val="0"/>
        <strike val="0"/>
        <condense val="0"/>
        <extend val="0"/>
        <outline val="0"/>
        <shadow val="0"/>
        <u val="none"/>
        <vertAlign val="baseline"/>
        <sz val="11"/>
        <color theme="1"/>
        <name val="Cambria"/>
        <family val="1"/>
        <scheme val="minor"/>
      </font>
    </dxf>
    <dxf>
      <numFmt numFmtId="19" formatCode="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MASRAF</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PARAMETRELERİ'!$B$16</c:f>
              <c:strCache>
                <c:ptCount val="1"/>
                <c:pt idx="0">
                  <c:v>PLANLANAN MALİYET</c:v>
                </c:pt>
              </c:strCache>
            </c:strRef>
          </c:tx>
          <c:spPr>
            <a:solidFill>
              <a:schemeClr val="accent1"/>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PARAMETRELERİ'!$C$16:$H$16</c:f>
              <c:numCache>
                <c:formatCode>#,##0.00\ "₺"</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'PROJE PARAMETRELERİ'!$B$17</c:f>
              <c:strCache>
                <c:ptCount val="1"/>
                <c:pt idx="0">
                  <c:v>FİİLİ MASRAF</c:v>
                </c:pt>
              </c:strCache>
            </c:strRef>
          </c:tx>
          <c:spPr>
            <a:solidFill>
              <a:schemeClr val="accent2"/>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PARAMETRELERİ'!$C$17:$H$17</c:f>
              <c:numCache>
                <c:formatCode>#,##0.00\ "₺"</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SAATLER</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PARAMETRELERİ'!$B$18</c:f>
              <c:strCache>
                <c:ptCount val="1"/>
                <c:pt idx="0">
                  <c:v>PLANLANAN SAATLER</c:v>
                </c:pt>
              </c:strCache>
            </c:strRef>
          </c:tx>
          <c:spPr>
            <a:solidFill>
              <a:schemeClr val="accent1"/>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'PROJE PARAMETRELERİ'!$B$19</c:f>
              <c:strCache>
                <c:ptCount val="1"/>
                <c:pt idx="0">
                  <c:v>FİİLİ SAATLER</c:v>
                </c:pt>
              </c:strCache>
            </c:strRef>
          </c:tx>
          <c:spPr>
            <a:solidFill>
              <a:schemeClr val="accent2"/>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4</xdr:col>
      <xdr:colOff>238125</xdr:colOff>
      <xdr:row>42</xdr:row>
      <xdr:rowOff>76200</xdr:rowOff>
    </xdr:to>
    <xdr:graphicFrame macro="">
      <xdr:nvGraphicFramePr>
        <xdr:cNvPr id="7" name="Grafik 6" descr="Planlanan ve gerçek maliyetleri gösteren sütun grafiği">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381000</xdr:colOff>
      <xdr:row>12</xdr:row>
      <xdr:rowOff>180974</xdr:rowOff>
    </xdr:from>
    <xdr:to>
      <xdr:col>8</xdr:col>
      <xdr:colOff>495300</xdr:colOff>
      <xdr:row>42</xdr:row>
      <xdr:rowOff>76200</xdr:rowOff>
    </xdr:to>
    <xdr:graphicFrame macro="">
      <xdr:nvGraphicFramePr>
        <xdr:cNvPr id="8" name="Grafik 7" descr="Planlanan ve gerçek saatleri gösteren sütun grafiği">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28</xdr:col>
      <xdr:colOff>590550</xdr:colOff>
      <xdr:row>18</xdr:row>
      <xdr:rowOff>85726</xdr:rowOff>
    </xdr:to>
    <xdr:sp macro="" textlink="">
      <xdr:nvSpPr>
        <xdr:cNvPr id="2" name="Dikdörtgen 1" descr="INFO:&#10;&#10;To add a row, select the bottom-right most cell in the body of the table (not the totals row) and press Tab, or press SHIFT+F10 key where you want the row inserted and select Insert | Table Rows Above/Below.&#10;&#10;Be sure all unused rows are deleted, as the PROJECT TOTALS PivotTable will use all of the tables cells, and otherwise would give erroneous results.&#10;&#10;To delete this info tip, select any edge and press Delete">
          <a:extLst>
            <a:ext uri="{FF2B5EF4-FFF2-40B4-BE49-F238E27FC236}">
              <a16:creationId xmlns:a16="http://schemas.microsoft.com/office/drawing/2014/main" id="{00000000-0008-0000-0100-000002000000}"/>
            </a:ext>
          </a:extLst>
        </xdr:cNvPr>
        <xdr:cNvSpPr/>
      </xdr:nvSpPr>
      <xdr:spPr>
        <a:xfrm>
          <a:off x="9906000" y="1066800"/>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Satır eklemek için</a:t>
          </a:r>
          <a:r>
            <a:rPr lang="tr" sz="1100" baseline="0">
              <a:solidFill>
                <a:schemeClr val="tx1">
                  <a:lumMod val="65000"/>
                  <a:lumOff val="35000"/>
                </a:schemeClr>
              </a:solidFill>
            </a:rPr>
            <a:t> tablo gövdesinin (toplamlar satırı değil) sağ alt köşesindeki hücreyi seçin ve Sekme tuşuna basın veya satırı eklemek istediğiniz yere sağ tıklayıp Ekle | Yukarıya/Aşağıya Tablo Satırları seçeneklerini belirleyin.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Kullanılmayan tüm satırların silindiğinden emin olun, PROJE TOPLAMLARI PivotTable tablonun tüm hücrelerini kullandığı için, bunları silmezseniz hatalı sonuçlar verebilir.</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ve Sil’e basın.</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13</xdr:row>
      <xdr:rowOff>133350</xdr:rowOff>
    </xdr:to>
    <xdr:sp macro="" textlink="">
      <xdr:nvSpPr>
        <xdr:cNvPr id="2" name="Dikdörtgen 1" descr="INFO:&#10;&#10;This PivotTable will not refresh automatically.  To refresh it, select it (any cell within the PivotTable), on the PIVOTTABLE TOOLS | ANALYZE ribbon tab select Refresh.  Or press SHIFT+F10 key in any cell in the PivotTable, and then select Refresh.&#10;&#10;To delete this info tip, select any edge and press Delete.">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Bu PivotTable otomatik olarak yenilenmez.  Yenilemek için bu</a:t>
          </a:r>
          <a:r>
            <a:rPr lang="tr" sz="1100" baseline="0">
              <a:solidFill>
                <a:schemeClr val="tx1">
                  <a:lumMod val="65000"/>
                  <a:lumOff val="35000"/>
                </a:schemeClr>
              </a:solidFill>
            </a:rPr>
            <a:t> PivotTable'ı (PivotTable'ın içindeki herhangi bir satırı) seçin, PIVOTTABLE ARAÇLARI | ANALİZ ET şerit sekmesinde Yenile'yi basın.  Ya da PivotTable'da herhangi bir hücreye sağ tıklayın ve Yenile'yi seçin.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ve Sil’e basın.</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511.481732754626" createdVersion="5" refreshedVersion="6" minRefreshableVersion="3" recordCount="5" xr:uid="{00000000-000A-0000-FFFF-FFFF00000000}">
  <cacheSource type="worksheet">
    <worksheetSource name="ProjeAyrıntıları"/>
  </cacheSource>
  <cacheFields count="22">
    <cacheField name="PROJE ADI" numFmtId="0">
      <sharedItems count="6">
        <s v="Proje 1"/>
        <s v="Proje 2"/>
        <s v="Proje 3"/>
        <s v="Proje 4"/>
        <s v="Proje 5"/>
        <s v="t6" u="1"/>
      </sharedItems>
    </cacheField>
    <cacheField name="PROJE TÜRÜ" numFmtId="0">
      <sharedItems/>
    </cacheField>
    <cacheField name="TAHMİNİ BAŞLANGIÇ" numFmtId="14">
      <sharedItems containsSemiMixedTypes="0" containsNonDate="0" containsDate="1" containsString="0" minDate="2019-06-09T00:00:00" maxDate="2023-08-12T00:00:00"/>
    </cacheField>
    <cacheField name="TAHMİNİ BİTİŞ" numFmtId="14">
      <sharedItems containsSemiMixedTypes="0" containsNonDate="0" containsDate="1" containsString="0" minDate="2019-08-07T00:00:00" maxDate="2023-08-22T00:00:00"/>
    </cacheField>
    <cacheField name="FİİLİ BAŞLANGIÇ" numFmtId="14">
      <sharedItems containsSemiMixedTypes="0" containsNonDate="0" containsDate="1" containsString="0" minDate="2019-06-29T00:00:00" maxDate="2025-08-08T00:00:00"/>
    </cacheField>
    <cacheField name="FİİLİ BİTİŞ" numFmtId="14">
      <sharedItems containsSemiMixedTypes="0" containsNonDate="0" containsDate="1" containsString="0" minDate="2019-09-03T00:00:00" maxDate="2025-10-11T00:00:00"/>
    </cacheField>
    <cacheField name="TAHMİNİ ÇALIŞMA" numFmtId="0">
      <sharedItems containsSemiMixedTypes="0" containsString="0" containsNumber="1" containsInteger="1" minValue="150" maxValue="500"/>
    </cacheField>
    <cacheField name="FİİLİ ÇALIŞMA" numFmtId="0">
      <sharedItems containsSemiMixedTypes="0" containsString="0" containsNumber="1" containsInteger="1" minValue="145" maxValue="500"/>
    </cacheField>
    <cacheField name="TAHMİNİ SÜRE" numFmtId="0">
      <sharedItems containsSemiMixedTypes="0" containsString="0" containsNumber="1" containsInteger="1" minValue="10" maxValue="67"/>
    </cacheField>
    <cacheField name="FİİLİ SÜRE" numFmtId="0">
      <sharedItems containsSemiMixedTypes="0" containsString="0" containsNumber="1" containsInteger="1" minValue="11" maxValue="400"/>
    </cacheField>
    <cacheField name="HESAP YÖNETİCİSİ" numFmtId="166">
      <sharedItems containsSemiMixedTypes="0" containsString="0" containsNumber="1" containsInteger="1" minValue="5400" maxValue="18000"/>
    </cacheField>
    <cacheField name="PROJE YÖNETİCİSİ" numFmtId="166">
      <sharedItems containsSemiMixedTypes="0" containsString="0" containsNumber="1" containsInteger="1" minValue="2400" maxValue="24000"/>
    </cacheField>
    <cacheField name="STRATEJİ YÖNETİCİSİ" numFmtId="166">
      <sharedItems containsSemiMixedTypes="0" containsString="0" containsNumber="1" containsInteger="1" minValue="0" maxValue="18000"/>
    </cacheField>
    <cacheField name="TASARIM UZMANI" numFmtId="166">
      <sharedItems containsSemiMixedTypes="0" containsString="0" containsNumber="1" containsInteger="1" minValue="0" maxValue="25000"/>
    </cacheField>
    <cacheField name="ETKİNLİK PERSONELİ" numFmtId="166">
      <sharedItems containsSemiMixedTypes="0" containsString="0" containsNumber="1" containsInteger="1" minValue="0" maxValue="12000"/>
    </cacheField>
    <cacheField name="YÖNETİCİ PERSONEL" numFmtId="166">
      <sharedItems containsSemiMixedTypes="0" containsString="0" containsNumber="1" containsInteger="1" minValue="900" maxValue="3000"/>
    </cacheField>
    <cacheField name="HESAP YÖNETİCİSİ " numFmtId="166">
      <sharedItems containsSemiMixedTypes="0" containsString="0" containsNumber="1" containsInteger="1" minValue="5220" maxValue="18000"/>
    </cacheField>
    <cacheField name="PROJE YÖNETİCİSİ " numFmtId="166">
      <sharedItems containsSemiMixedTypes="0" containsString="0" containsNumber="1" containsInteger="1" minValue="2640" maxValue="23400"/>
    </cacheField>
    <cacheField name="STRATEJİ YÖNETİCİSİ " numFmtId="166">
      <sharedItems containsSemiMixedTypes="0" containsString="0" containsNumber="1" containsInteger="1" minValue="0" maxValue="19800"/>
    </cacheField>
    <cacheField name="TASARIM UZMANI " numFmtId="166">
      <sharedItems containsSemiMixedTypes="0" containsString="0" containsNumber="1" containsInteger="1" minValue="0" maxValue="25000"/>
    </cacheField>
    <cacheField name="ETKİNLİK PERSONELİ " numFmtId="166">
      <sharedItems containsSemiMixedTypes="0" containsString="0" containsNumber="1" containsInteger="1" minValue="0" maxValue="12240"/>
    </cacheField>
    <cacheField name="YÖNETİCİ PERSONEL " numFmtId="166">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Etkinlik stratejisi geliştirme"/>
    <d v="2019-06-09T00:00:00"/>
    <d v="2019-08-07T00:00:00"/>
    <d v="2019-06-29T00:00:00"/>
    <d v="2019-09-03T00:00:00"/>
    <n v="200"/>
    <n v="220"/>
    <n v="58"/>
    <n v="64"/>
    <n v="7200"/>
    <n v="2400"/>
    <n v="18000"/>
    <n v="0"/>
    <n v="0"/>
    <n v="1200"/>
    <n v="7920"/>
    <n v="2640"/>
    <n v="19800"/>
    <n v="0"/>
    <n v="0"/>
    <n v="1320"/>
  </r>
  <r>
    <x v="1"/>
    <s v="Etkinlik planlaması"/>
    <d v="2020-06-25T00:00:00"/>
    <d v="2020-07-27T00:00:00"/>
    <d v="2019-07-15T00:00:00"/>
    <d v="2020-08-25T00:00:00"/>
    <n v="400"/>
    <n v="390"/>
    <n v="32"/>
    <n v="400"/>
    <n v="14400"/>
    <n v="24000"/>
    <n v="6000"/>
    <n v="4000"/>
    <n v="0"/>
    <n v="2400"/>
    <n v="14040"/>
    <n v="23400"/>
    <n v="5850"/>
    <n v="3900"/>
    <n v="0"/>
    <n v="2340"/>
  </r>
  <r>
    <x v="2"/>
    <s v="Etkinlik tasarımı"/>
    <d v="2021-07-12T00:00:00"/>
    <d v="2021-09-19T00:00:00"/>
    <d v="2025-08-07T00:00:00"/>
    <d v="2025-10-10T00:00:00"/>
    <n v="500"/>
    <n v="500"/>
    <n v="67"/>
    <n v="63"/>
    <n v="18000"/>
    <n v="12000"/>
    <n v="0"/>
    <n v="25000"/>
    <n v="0"/>
    <n v="3000"/>
    <n v="18000"/>
    <n v="12000"/>
    <n v="0"/>
    <n v="25000"/>
    <n v="0"/>
    <n v="3000"/>
  </r>
  <r>
    <x v="3"/>
    <s v="Etkinlik lojistiği"/>
    <d v="2022-07-30T00:00:00"/>
    <d v="2022-09-28T00:00:00"/>
    <d v="2022-09-14T00:00:00"/>
    <d v="2022-11-13T00:00:00"/>
    <n v="150"/>
    <n v="145"/>
    <n v="58"/>
    <n v="59"/>
    <n v="5400"/>
    <n v="10800"/>
    <n v="0"/>
    <n v="0"/>
    <n v="1200"/>
    <n v="900"/>
    <n v="5220"/>
    <n v="10440"/>
    <n v="0"/>
    <n v="0"/>
    <n v="1160"/>
    <n v="870"/>
  </r>
  <r>
    <x v="4"/>
    <s v="Etkinlik personeli"/>
    <d v="2023-08-11T00:00:00"/>
    <d v="2023-08-21T00:00:00"/>
    <d v="2023-09-14T00:00:00"/>
    <d v="2023-09-25T00:00:00"/>
    <n v="250"/>
    <n v="255"/>
    <n v="10"/>
    <n v="11"/>
    <n v="9000"/>
    <n v="3000"/>
    <n v="0"/>
    <n v="0"/>
    <n v="12000"/>
    <n v="1500"/>
    <n v="9180"/>
    <n v="3060"/>
    <n v="0"/>
    <n v="0"/>
    <n v="12240"/>
    <n v="15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oplamlar"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4:N10" firstHeaderRow="0" firstDataRow="1" firstDataCol="1"/>
  <pivotFields count="22">
    <pivotField axis="axisRow" compact="0" outline="0" showAll="0">
      <items count="7">
        <item x="0"/>
        <item x="1"/>
        <item x="2"/>
        <item x="3"/>
        <item x="4"/>
        <item m="1"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 dataField="1" compact="0" numFmtId="166"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HESAP YÖNETİCİSİ TAHMİNİ" fld="10" baseField="0" baseItem="0" numFmtId="167"/>
    <dataField name="PROJE YÖNETİCİSİ TAHMİNİ" fld="11" baseField="0" baseItem="0" numFmtId="167"/>
    <dataField name="STRATEJİ YÖNETİCİSİ TAHMİNİ" fld="12" baseField="0" baseItem="0" numFmtId="167"/>
    <dataField name="TASARIM UZMANI TAHMİNİ" fld="13" baseField="0" baseItem="0" numFmtId="167"/>
    <dataField name="ETKİNLİK PERSONELİ TAHMİNİ" fld="14" baseField="0" baseItem="0" numFmtId="167"/>
    <dataField name="YÖNETİCİ PERSONEL TAHMİNİ" fld="15" baseField="0" baseItem="0" numFmtId="167"/>
    <dataField name="HESAP YÖNETİCİSİ FİİLİ" fld="16" baseField="0" baseItem="0" numFmtId="167"/>
    <dataField name="PROJE YÖNETİCİSİ FİİLİ" fld="17" baseField="0" baseItem="0" numFmtId="167"/>
    <dataField name="STRATEJİ YÖNETİCİSİ FİİLİ" fld="18" baseField="0" baseItem="0" numFmtId="167"/>
    <dataField name="TASARIM UZMANI FİİLİ" fld="19" baseField="0" baseItem="0" numFmtId="167"/>
    <dataField name="ETKİNLİK PERSONELİ FİİLİ" fld="20" baseField="0" baseItem="0" numFmtId="167"/>
    <dataField name="YÖNETİCİ PERSONEL FİİLİ" fld="21" baseField="0" baseItem="0" numFmtId="167"/>
  </dataFields>
  <formats count="50">
    <format dxfId="99">
      <pivotArea dataOnly="0" labelOnly="1" outline="0" fieldPosition="0">
        <references count="1">
          <reference field="4294967294" count="6">
            <x v="0"/>
            <x v="1"/>
            <x v="2"/>
            <x v="3"/>
            <x v="4"/>
            <x v="5"/>
          </reference>
        </references>
      </pivotArea>
    </format>
    <format dxfId="98">
      <pivotArea outline="0" fieldPosition="0">
        <references count="2">
          <reference field="4294967294" count="1" selected="0">
            <x v="0"/>
          </reference>
          <reference field="0" count="1" selected="0">
            <x v="0"/>
          </reference>
        </references>
      </pivotArea>
    </format>
    <format dxfId="97">
      <pivotArea outline="0" fieldPosition="0">
        <references count="2">
          <reference field="4294967294" count="1" selected="0">
            <x v="1"/>
          </reference>
          <reference field="0" count="1" selected="0">
            <x v="0"/>
          </reference>
        </references>
      </pivotArea>
    </format>
    <format dxfId="96">
      <pivotArea outline="0" fieldPosition="0">
        <references count="2">
          <reference field="4294967294" count="1" selected="0">
            <x v="2"/>
          </reference>
          <reference field="0" count="1" selected="0">
            <x v="0"/>
          </reference>
        </references>
      </pivotArea>
    </format>
    <format dxfId="95">
      <pivotArea outline="0" fieldPosition="0">
        <references count="2">
          <reference field="4294967294" count="1" selected="0">
            <x v="3"/>
          </reference>
          <reference field="0" count="1" selected="0">
            <x v="0"/>
          </reference>
        </references>
      </pivotArea>
    </format>
    <format dxfId="94">
      <pivotArea outline="0" fieldPosition="0">
        <references count="2">
          <reference field="4294967294" count="1" selected="0">
            <x v="4"/>
          </reference>
          <reference field="0" count="1" selected="0">
            <x v="0"/>
          </reference>
        </references>
      </pivotArea>
    </format>
    <format dxfId="93">
      <pivotArea outline="0" fieldPosition="0">
        <references count="2">
          <reference field="4294967294" count="1" selected="0">
            <x v="5"/>
          </reference>
          <reference field="0" count="1" selected="0">
            <x v="0"/>
          </reference>
        </references>
      </pivotArea>
    </format>
    <format dxfId="92">
      <pivotArea outline="0" fieldPosition="0">
        <references count="2">
          <reference field="4294967294" count="1" selected="0">
            <x v="0"/>
          </reference>
          <reference field="0" count="1" selected="0">
            <x v="1"/>
          </reference>
        </references>
      </pivotArea>
    </format>
    <format dxfId="91">
      <pivotArea outline="0" fieldPosition="0">
        <references count="2">
          <reference field="4294967294" count="1" selected="0">
            <x v="1"/>
          </reference>
          <reference field="0" count="1" selected="0">
            <x v="1"/>
          </reference>
        </references>
      </pivotArea>
    </format>
    <format dxfId="90">
      <pivotArea outline="0" fieldPosition="0">
        <references count="2">
          <reference field="4294967294" count="1" selected="0">
            <x v="2"/>
          </reference>
          <reference field="0" count="1" selected="0">
            <x v="1"/>
          </reference>
        </references>
      </pivotArea>
    </format>
    <format dxfId="89">
      <pivotArea outline="0" fieldPosition="0">
        <references count="2">
          <reference field="4294967294" count="1" selected="0">
            <x v="3"/>
          </reference>
          <reference field="0" count="1" selected="0">
            <x v="1"/>
          </reference>
        </references>
      </pivotArea>
    </format>
    <format dxfId="88">
      <pivotArea outline="0" fieldPosition="0">
        <references count="2">
          <reference field="4294967294" count="1" selected="0">
            <x v="4"/>
          </reference>
          <reference field="0" count="1" selected="0">
            <x v="1"/>
          </reference>
        </references>
      </pivotArea>
    </format>
    <format dxfId="87">
      <pivotArea outline="0" fieldPosition="0">
        <references count="2">
          <reference field="4294967294" count="1" selected="0">
            <x v="5"/>
          </reference>
          <reference field="0" count="1" selected="0">
            <x v="1"/>
          </reference>
        </references>
      </pivotArea>
    </format>
    <format dxfId="86">
      <pivotArea outline="0" fieldPosition="0">
        <references count="2">
          <reference field="4294967294" count="1" selected="0">
            <x v="0"/>
          </reference>
          <reference field="0" count="1" selected="0">
            <x v="2"/>
          </reference>
        </references>
      </pivotArea>
    </format>
    <format dxfId="85">
      <pivotArea outline="0" fieldPosition="0">
        <references count="2">
          <reference field="4294967294" count="1" selected="0">
            <x v="1"/>
          </reference>
          <reference field="0" count="1" selected="0">
            <x v="2"/>
          </reference>
        </references>
      </pivotArea>
    </format>
    <format dxfId="84">
      <pivotArea outline="0" fieldPosition="0">
        <references count="2">
          <reference field="4294967294" count="1" selected="0">
            <x v="2"/>
          </reference>
          <reference field="0" count="1" selected="0">
            <x v="2"/>
          </reference>
        </references>
      </pivotArea>
    </format>
    <format dxfId="83">
      <pivotArea outline="0" fieldPosition="0">
        <references count="2">
          <reference field="4294967294" count="1" selected="0">
            <x v="3"/>
          </reference>
          <reference field="0" count="1" selected="0">
            <x v="2"/>
          </reference>
        </references>
      </pivotArea>
    </format>
    <format dxfId="82">
      <pivotArea outline="0" fieldPosition="0">
        <references count="2">
          <reference field="4294967294" count="1" selected="0">
            <x v="4"/>
          </reference>
          <reference field="0" count="1" selected="0">
            <x v="2"/>
          </reference>
        </references>
      </pivotArea>
    </format>
    <format dxfId="81">
      <pivotArea outline="0" fieldPosition="0">
        <references count="2">
          <reference field="4294967294" count="1" selected="0">
            <x v="5"/>
          </reference>
          <reference field="0" count="1" selected="0">
            <x v="2"/>
          </reference>
        </references>
      </pivotArea>
    </format>
    <format dxfId="80">
      <pivotArea outline="0" fieldPosition="0">
        <references count="2">
          <reference field="4294967294" count="1" selected="0">
            <x v="0"/>
          </reference>
          <reference field="0" count="1" selected="0">
            <x v="3"/>
          </reference>
        </references>
      </pivotArea>
    </format>
    <format dxfId="79">
      <pivotArea outline="0" fieldPosition="0">
        <references count="2">
          <reference field="4294967294" count="1" selected="0">
            <x v="1"/>
          </reference>
          <reference field="0" count="1" selected="0">
            <x v="3"/>
          </reference>
        </references>
      </pivotArea>
    </format>
    <format dxfId="78">
      <pivotArea outline="0" fieldPosition="0">
        <references count="2">
          <reference field="4294967294" count="1" selected="0">
            <x v="2"/>
          </reference>
          <reference field="0" count="1" selected="0">
            <x v="3"/>
          </reference>
        </references>
      </pivotArea>
    </format>
    <format dxfId="77">
      <pivotArea outline="0" fieldPosition="0">
        <references count="2">
          <reference field="4294967294" count="1" selected="0">
            <x v="3"/>
          </reference>
          <reference field="0" count="1" selected="0">
            <x v="3"/>
          </reference>
        </references>
      </pivotArea>
    </format>
    <format dxfId="76">
      <pivotArea outline="0" fieldPosition="0">
        <references count="2">
          <reference field="4294967294" count="1" selected="0">
            <x v="4"/>
          </reference>
          <reference field="0" count="1" selected="0">
            <x v="3"/>
          </reference>
        </references>
      </pivotArea>
    </format>
    <format dxfId="75">
      <pivotArea outline="0" fieldPosition="0">
        <references count="2">
          <reference field="4294967294" count="1" selected="0">
            <x v="5"/>
          </reference>
          <reference field="0" count="1" selected="0">
            <x v="3"/>
          </reference>
        </references>
      </pivotArea>
    </format>
    <format dxfId="74">
      <pivotArea outline="0" fieldPosition="0">
        <references count="2">
          <reference field="4294967294" count="1" selected="0">
            <x v="0"/>
          </reference>
          <reference field="0" count="1" selected="0">
            <x v="4"/>
          </reference>
        </references>
      </pivotArea>
    </format>
    <format dxfId="73">
      <pivotArea outline="0" fieldPosition="0">
        <references count="2">
          <reference field="4294967294" count="1" selected="0">
            <x v="1"/>
          </reference>
          <reference field="0" count="1" selected="0">
            <x v="4"/>
          </reference>
        </references>
      </pivotArea>
    </format>
    <format dxfId="72">
      <pivotArea outline="0" fieldPosition="0">
        <references count="2">
          <reference field="4294967294" count="1" selected="0">
            <x v="2"/>
          </reference>
          <reference field="0" count="1" selected="0">
            <x v="4"/>
          </reference>
        </references>
      </pivotArea>
    </format>
    <format dxfId="71">
      <pivotArea outline="0" fieldPosition="0">
        <references count="2">
          <reference field="4294967294" count="1" selected="0">
            <x v="3"/>
          </reference>
          <reference field="0" count="1" selected="0">
            <x v="4"/>
          </reference>
        </references>
      </pivotArea>
    </format>
    <format dxfId="70">
      <pivotArea outline="0" fieldPosition="0">
        <references count="2">
          <reference field="4294967294" count="1" selected="0">
            <x v="4"/>
          </reference>
          <reference field="0" count="1" selected="0">
            <x v="4"/>
          </reference>
        </references>
      </pivotArea>
    </format>
    <format dxfId="69">
      <pivotArea outline="0" fieldPosition="0">
        <references count="2">
          <reference field="4294967294" count="1" selected="0">
            <x v="5"/>
          </reference>
          <reference field="0" count="1" selected="0">
            <x v="4"/>
          </reference>
        </references>
      </pivotArea>
    </format>
    <format dxfId="68">
      <pivotArea field="0" grandRow="1" outline="0" axis="axisRow" fieldPosition="0">
        <references count="1">
          <reference field="4294967294" count="1" selected="0">
            <x v="0"/>
          </reference>
        </references>
      </pivotArea>
    </format>
    <format dxfId="67">
      <pivotArea field="0" grandRow="1" outline="0" axis="axisRow" fieldPosition="0">
        <references count="1">
          <reference field="4294967294" count="1" selected="0">
            <x v="1"/>
          </reference>
        </references>
      </pivotArea>
    </format>
    <format dxfId="66">
      <pivotArea field="0" grandRow="1" outline="0" axis="axisRow" fieldPosition="0">
        <references count="1">
          <reference field="4294967294" count="1" selected="0">
            <x v="2"/>
          </reference>
        </references>
      </pivotArea>
    </format>
    <format dxfId="65">
      <pivotArea field="0" grandRow="1" outline="0" axis="axisRow" fieldPosition="0">
        <references count="1">
          <reference field="4294967294" count="1" selected="0">
            <x v="3"/>
          </reference>
        </references>
      </pivotArea>
    </format>
    <format dxfId="64">
      <pivotArea field="0" grandRow="1" outline="0" axis="axisRow" fieldPosition="0">
        <references count="1">
          <reference field="4294967294" count="1" selected="0">
            <x v="4"/>
          </reference>
        </references>
      </pivotArea>
    </format>
    <format dxfId="63">
      <pivotArea field="0" grandRow="1" outline="0" axis="axisRow" fieldPosition="0">
        <references count="1">
          <reference field="4294967294" count="1" selected="0">
            <x v="5"/>
          </reference>
        </references>
      </pivotArea>
    </format>
    <format dxfId="62">
      <pivotArea dataOnly="0" labelOnly="1" outline="0" fieldPosition="0">
        <references count="1">
          <reference field="4294967294" count="6">
            <x v="6"/>
            <x v="7"/>
            <x v="8"/>
            <x v="9"/>
            <x v="10"/>
            <x v="11"/>
          </reference>
        </references>
      </pivotArea>
    </format>
    <format dxfId="61">
      <pivotArea outline="0" fieldPosition="0">
        <references count="1">
          <reference field="4294967294" count="1">
            <x v="0"/>
          </reference>
        </references>
      </pivotArea>
    </format>
    <format dxfId="60">
      <pivotArea outline="0" fieldPosition="0">
        <references count="1">
          <reference field="4294967294" count="1">
            <x v="1"/>
          </reference>
        </references>
      </pivotArea>
    </format>
    <format dxfId="59">
      <pivotArea outline="0" fieldPosition="0">
        <references count="1">
          <reference field="4294967294" count="1">
            <x v="2"/>
          </reference>
        </references>
      </pivotArea>
    </format>
    <format dxfId="58">
      <pivotArea outline="0" fieldPosition="0">
        <references count="1">
          <reference field="4294967294" count="1">
            <x v="3"/>
          </reference>
        </references>
      </pivotArea>
    </format>
    <format dxfId="57">
      <pivotArea outline="0" fieldPosition="0">
        <references count="1">
          <reference field="4294967294" count="1">
            <x v="4"/>
          </reference>
        </references>
      </pivotArea>
    </format>
    <format dxfId="56">
      <pivotArea outline="0" fieldPosition="0">
        <references count="1">
          <reference field="4294967294" count="1">
            <x v="5"/>
          </reference>
        </references>
      </pivotArea>
    </format>
    <format dxfId="55">
      <pivotArea outline="0" fieldPosition="0">
        <references count="1">
          <reference field="4294967294" count="1">
            <x v="6"/>
          </reference>
        </references>
      </pivotArea>
    </format>
    <format dxfId="54">
      <pivotArea outline="0" fieldPosition="0">
        <references count="1">
          <reference field="4294967294" count="1">
            <x v="7"/>
          </reference>
        </references>
      </pivotArea>
    </format>
    <format dxfId="53">
      <pivotArea outline="0" fieldPosition="0">
        <references count="1">
          <reference field="4294967294" count="1">
            <x v="8"/>
          </reference>
        </references>
      </pivotArea>
    </format>
    <format dxfId="52">
      <pivotArea outline="0" fieldPosition="0">
        <references count="1">
          <reference field="4294967294" count="1">
            <x v="9"/>
          </reference>
        </references>
      </pivotArea>
    </format>
    <format dxfId="51">
      <pivotArea outline="0" fieldPosition="0">
        <references count="1">
          <reference field="4294967294" count="1">
            <x v="10"/>
          </reference>
        </references>
      </pivotArea>
    </format>
    <format dxfId="50">
      <pivotArea outline="0" fieldPosition="0">
        <references count="1">
          <reference field="4294967294" count="1">
            <x v="11"/>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altTextSummary="Bu PivotTable’da Proje Adları ve PROJE PARAMETRELERİ çalışma sayfasındaki tüm öğelerin hesaplanan değerleri listelenir. Bu hesaplamalar PROJE AYRINTILARI sayfasındaki saat sürelerinin çarpılmasıyla yapılmıştı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eler" displayName="Parametreler" ref="B5:I11" headerRowDxfId="151" dataDxfId="150">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 TÜRÜ" totalsRowLabel="Toplam" dataDxfId="149" totalsRowDxfId="148"/>
    <tableColumn id="2" xr3:uid="{00000000-0010-0000-0000-000002000000}" name="HESAP YÖNETİCİSİ" dataDxfId="147"/>
    <tableColumn id="3" xr3:uid="{00000000-0010-0000-0000-000003000000}" name="PROJE YÖNETİCİSİ" dataDxfId="146"/>
    <tableColumn id="4" xr3:uid="{00000000-0010-0000-0000-000004000000}" name="STRATEJİ YÖNETİCİSİ" dataDxfId="145"/>
    <tableColumn id="5" xr3:uid="{00000000-0010-0000-0000-000005000000}" name="TASARIM UZMANI" dataDxfId="144"/>
    <tableColumn id="6" xr3:uid="{00000000-0010-0000-0000-000006000000}" name="ETKİNLİK PERSONELİ" dataDxfId="143"/>
    <tableColumn id="7" xr3:uid="{00000000-0010-0000-0000-000007000000}" name="YÖNETİCİ PERSONEL" dataDxfId="142"/>
    <tableColumn id="8" xr3:uid="{00000000-0010-0000-0000-000008000000}" name="Toplam" totalsRowFunction="sum" dataDxfId="141">
      <calculatedColumnFormula>SUM(Parametreler[[#This Row],[HESAP YÖNETİCİSİ]:[YÖNETİCİ PERSONEL]])</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Proje Türünü, Hesap Yöneticisi, Proje Yöneticisi, Strateji Yöneticisi, Tasarım Uzmanı, Etkinlik Personeli ve Yönetim Personeli yüzdelerini girin. Toplam otomatik olara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jeAyrıntıları" displayName="ProjeAyrıntıları" ref="B4:W10" totalsRowCount="1" headerRowDxfId="140" dataCellStyle="Normal">
  <tableColumns count="22">
    <tableColumn id="1" xr3:uid="{00000000-0010-0000-0100-000001000000}" name="PROJE ADI" totalsRowLabel="TOPLAM" totalsRowDxfId="139" dataCellStyle="Normal"/>
    <tableColumn id="2" xr3:uid="{00000000-0010-0000-0100-000002000000}" name="PROJE TÜRÜ" totalsRowDxfId="138" dataCellStyle="Normal"/>
    <tableColumn id="3" xr3:uid="{00000000-0010-0000-0100-000003000000}" name="TAHMİNİ BAŞLANGIÇ" dataDxfId="137" totalsRowDxfId="136" dataCellStyle="Normal"/>
    <tableColumn id="4" xr3:uid="{00000000-0010-0000-0100-000004000000}" name="TAHMİNİ BİTİŞ" dataDxfId="135" totalsRowDxfId="134" dataCellStyle="Normal"/>
    <tableColumn id="7" xr3:uid="{00000000-0010-0000-0100-000007000000}" name="FİİLİ BAŞLANGIÇ" dataDxfId="133" totalsRowDxfId="132" dataCellStyle="Normal"/>
    <tableColumn id="8" xr3:uid="{00000000-0010-0000-0100-000008000000}" name="FİİLİ BİTİŞ" dataDxfId="131" totalsRowDxfId="130" dataCellStyle="Normal"/>
    <tableColumn id="5" xr3:uid="{00000000-0010-0000-0100-000005000000}" name="TAHMİNİ ÇALIŞMA" totalsRowFunction="sum" totalsRowDxfId="129" dataCellStyle="Normal"/>
    <tableColumn id="9" xr3:uid="{00000000-0010-0000-0100-000009000000}" name="FİİLİ ÇALIŞMA" totalsRowFunction="sum" totalsRowDxfId="128" dataCellStyle="Normal"/>
    <tableColumn id="6" xr3:uid="{00000000-0010-0000-0100-000006000000}" name="TAHMİNİ SÜRE" totalsRowFunction="sum" dataDxfId="127" totalsRowDxfId="126" dataCellStyle="Normal">
      <calculatedColumnFormula>DAYS360(ProjeAyrıntıları[[#This Row],[TAHMİNİ BAŞLANGIÇ]],ProjeAyrıntıları[[#This Row],[TAHMİNİ BİTİŞ]],FALSE)</calculatedColumnFormula>
    </tableColumn>
    <tableColumn id="10" xr3:uid="{00000000-0010-0000-0100-00000A000000}" name="FİİLİ SÜRE" totalsRowFunction="sum" dataDxfId="125" totalsRowDxfId="124" dataCellStyle="Normal">
      <calculatedColumnFormula>DAYS360(ProjeAyrıntıları[[#This Row],[FİİLİ BAŞLANGIÇ]],ProjeAyrıntıları[[#This Row],[FİİLİ BİTİŞ]],FALSE)</calculatedColumnFormula>
    </tableColumn>
    <tableColumn id="11" xr3:uid="{00000000-0010-0000-0100-00000B000000}" name="HESAP YÖNETİCİSİ" dataDxfId="123" totalsRowDxfId="122" dataCellStyle="Normal">
      <calculatedColumnFormula>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calculatedColumnFormula>
    </tableColumn>
    <tableColumn id="12" xr3:uid="{00000000-0010-0000-0100-00000C000000}" name="PROJE YÖNETİCİSİ" dataDxfId="121" totalsRowDxfId="120" dataCellStyle="Normal">
      <calculatedColumnFormula>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calculatedColumnFormula>
    </tableColumn>
    <tableColumn id="13" xr3:uid="{00000000-0010-0000-0100-00000D000000}" name="STRATEJİ YÖNETİCİSİ" dataDxfId="119" totalsRowDxfId="118" dataCellStyle="Normal">
      <calculatedColumnFormula>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calculatedColumnFormula>
    </tableColumn>
    <tableColumn id="14" xr3:uid="{00000000-0010-0000-0100-00000E000000}" name="TASARIM UZMANI" dataDxfId="117" totalsRowDxfId="116" dataCellStyle="Normal">
      <calculatedColumnFormula>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calculatedColumnFormula>
    </tableColumn>
    <tableColumn id="15" xr3:uid="{00000000-0010-0000-0100-00000F000000}" name="ETKİNLİK PERSONELİ" dataDxfId="115" totalsRowDxfId="114" dataCellStyle="Normal">
      <calculatedColumnFormula>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calculatedColumnFormula>
    </tableColumn>
    <tableColumn id="16" xr3:uid="{00000000-0010-0000-0100-000010000000}" name="YÖNETİCİ PERSONEL" dataDxfId="113" totalsRowDxfId="112" dataCellStyle="Normal">
      <calculatedColumnFormula>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calculatedColumnFormula>
    </tableColumn>
    <tableColumn id="17" xr3:uid="{00000000-0010-0000-0100-000011000000}" name="HESAP YÖNETİCİSİ " dataDxfId="111" totalsRowDxfId="110" dataCellStyle="Normal">
      <calculatedColumnFormula>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calculatedColumnFormula>
    </tableColumn>
    <tableColumn id="18" xr3:uid="{00000000-0010-0000-0100-000012000000}" name="PROJE YÖNETİCİSİ " dataDxfId="109" totalsRowDxfId="108" dataCellStyle="Normal">
      <calculatedColumnFormula>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calculatedColumnFormula>
    </tableColumn>
    <tableColumn id="19" xr3:uid="{00000000-0010-0000-0100-000013000000}" name="STRATEJİ YÖNETİCİSİ " dataDxfId="107" totalsRowDxfId="106" dataCellStyle="Normal">
      <calculatedColumnFormula>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calculatedColumnFormula>
    </tableColumn>
    <tableColumn id="20" xr3:uid="{00000000-0010-0000-0100-000014000000}" name="TASARIM UZMANI " dataDxfId="105" totalsRowDxfId="104" dataCellStyle="Normal">
      <calculatedColumnFormula>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calculatedColumnFormula>
    </tableColumn>
    <tableColumn id="21" xr3:uid="{00000000-0010-0000-0100-000015000000}" name="ETKİNLİK PERSONELİ " dataDxfId="103" totalsRowDxfId="102" dataCellStyle="Normal">
      <calculatedColumnFormula>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calculatedColumnFormula>
    </tableColumn>
    <tableColumn id="22" xr3:uid="{00000000-0010-0000-0100-000016000000}" name="YÖNETİCİ PERSONEL " dataDxfId="101" totalsRowDxfId="100" dataCellStyle="Normal">
      <calculatedColumnFormula>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Proje Adını, Tahmini Başlangıç ve Bitiş tarihlerini, Gerçek Başlangıç ve Bitiş tarihlerini ve Tahmini ve Fiili çalışmayı girin ve Proje Türünü seçin. Tahmini ve Fiili Süre otomatik olarak hesaplanır"/>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sheetPr>
  <dimension ref="B1:B7"/>
  <sheetViews>
    <sheetView showGridLines="0" tabSelected="1" workbookViewId="0"/>
  </sheetViews>
  <sheetFormatPr defaultRowHeight="12.75" x14ac:dyDescent="0.2"/>
  <cols>
    <col min="1" max="1" width="2.7109375" customWidth="1"/>
    <col min="2" max="2" width="93.28515625" customWidth="1"/>
    <col min="3" max="3" width="2.7109375" customWidth="1"/>
  </cols>
  <sheetData>
    <row r="1" spans="2:2" ht="19.5" x14ac:dyDescent="0.25">
      <c r="B1" s="17" t="s">
        <v>0</v>
      </c>
    </row>
    <row r="2" spans="2:2" ht="38.25" customHeight="1" x14ac:dyDescent="0.2">
      <c r="B2" s="19" t="s">
        <v>69</v>
      </c>
    </row>
    <row r="3" spans="2:2" ht="32.25" customHeight="1" x14ac:dyDescent="0.2">
      <c r="B3" s="19" t="s">
        <v>1</v>
      </c>
    </row>
    <row r="4" spans="2:2" ht="36" customHeight="1" x14ac:dyDescent="0.2">
      <c r="B4" s="19" t="s">
        <v>70</v>
      </c>
    </row>
    <row r="5" spans="2:2" ht="16.5" customHeight="1" x14ac:dyDescent="0.2">
      <c r="B5" s="21" t="s">
        <v>2</v>
      </c>
    </row>
    <row r="6" spans="2:2" ht="51" customHeight="1" x14ac:dyDescent="0.2">
      <c r="B6" s="20" t="s">
        <v>3</v>
      </c>
    </row>
    <row r="7" spans="2:2" ht="34.5" customHeight="1" x14ac:dyDescent="0.2">
      <c r="B7" s="20"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workbookViewId="0"/>
  </sheetViews>
  <sheetFormatPr defaultColWidth="9.140625" defaultRowHeight="14.25" x14ac:dyDescent="0.2"/>
  <cols>
    <col min="1" max="1" width="1.7109375" style="11"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7.85546875" style="5" bestFit="1" customWidth="1"/>
    <col min="10" max="10" width="2.7109375" style="5" customWidth="1"/>
    <col min="11" max="16384" width="9.140625" style="5"/>
  </cols>
  <sheetData>
    <row r="1" spans="1:9" ht="35.450000000000003" customHeight="1" x14ac:dyDescent="0.35">
      <c r="A1" s="11" t="s">
        <v>71</v>
      </c>
      <c r="B1" s="2" t="s">
        <v>9</v>
      </c>
      <c r="C1" s="2"/>
      <c r="D1" s="2"/>
      <c r="E1" s="2"/>
      <c r="F1" s="2"/>
      <c r="G1" s="2"/>
      <c r="H1" s="2"/>
      <c r="I1" s="2"/>
    </row>
    <row r="2" spans="1:9" ht="19.5" x14ac:dyDescent="0.25">
      <c r="A2" s="11" t="s">
        <v>5</v>
      </c>
      <c r="B2" s="3" t="s">
        <v>10</v>
      </c>
      <c r="C2" s="3"/>
      <c r="D2" s="3"/>
      <c r="E2" s="3"/>
      <c r="F2" s="3"/>
      <c r="G2" s="3"/>
      <c r="H2" s="3"/>
      <c r="I2" s="3"/>
    </row>
    <row r="3" spans="1:9" ht="15" x14ac:dyDescent="0.2">
      <c r="A3" s="11" t="s">
        <v>6</v>
      </c>
      <c r="B3" s="4" t="str">
        <f>B1&amp;" Gizli"</f>
        <v>Şirket Adı Gizli</v>
      </c>
      <c r="C3" s="4"/>
      <c r="D3" s="4"/>
      <c r="E3" s="4"/>
      <c r="F3" s="4"/>
      <c r="G3" s="4"/>
      <c r="H3" s="4"/>
      <c r="I3" s="4"/>
    </row>
    <row r="4" spans="1:9" ht="28.5" customHeight="1" x14ac:dyDescent="0.2">
      <c r="A4" s="11" t="s">
        <v>7</v>
      </c>
      <c r="B4" s="8" t="s">
        <v>11</v>
      </c>
    </row>
    <row r="5" spans="1:9" ht="25.5" x14ac:dyDescent="0.2">
      <c r="A5" s="11" t="s">
        <v>8</v>
      </c>
      <c r="B5" s="9" t="s">
        <v>12</v>
      </c>
      <c r="C5" s="9" t="s">
        <v>25</v>
      </c>
      <c r="D5" s="9" t="s">
        <v>26</v>
      </c>
      <c r="E5" s="9" t="s">
        <v>27</v>
      </c>
      <c r="F5" s="9" t="s">
        <v>28</v>
      </c>
      <c r="G5" s="9" t="s">
        <v>30</v>
      </c>
      <c r="H5" s="9" t="s">
        <v>31</v>
      </c>
      <c r="I5" s="9" t="s">
        <v>32</v>
      </c>
    </row>
    <row r="6" spans="1:9" x14ac:dyDescent="0.2">
      <c r="B6" s="5" t="s">
        <v>13</v>
      </c>
      <c r="C6" s="6">
        <v>0.2</v>
      </c>
      <c r="D6" s="6">
        <v>0.1</v>
      </c>
      <c r="E6" s="6">
        <v>0.6</v>
      </c>
      <c r="F6" s="6">
        <v>0</v>
      </c>
      <c r="G6" s="6">
        <v>0</v>
      </c>
      <c r="H6" s="6">
        <v>0.1</v>
      </c>
      <c r="I6" s="7">
        <f>SUM(Parametreler[[#This Row],[HESAP YÖNETİCİSİ]:[YÖNETİCİ PERSONEL]])</f>
        <v>1</v>
      </c>
    </row>
    <row r="7" spans="1:9" x14ac:dyDescent="0.2">
      <c r="B7" s="5" t="s">
        <v>14</v>
      </c>
      <c r="C7" s="6">
        <v>0.2</v>
      </c>
      <c r="D7" s="6">
        <v>0.5</v>
      </c>
      <c r="E7" s="6">
        <v>0.1</v>
      </c>
      <c r="F7" s="6">
        <v>0.1</v>
      </c>
      <c r="G7" s="6">
        <v>0</v>
      </c>
      <c r="H7" s="6">
        <v>0.1</v>
      </c>
      <c r="I7" s="7">
        <f>SUM(Parametreler[[#This Row],[HESAP YÖNETİCİSİ]:[YÖNETİCİ PERSONEL]])</f>
        <v>0.99999999999999989</v>
      </c>
    </row>
    <row r="8" spans="1:9" x14ac:dyDescent="0.2">
      <c r="B8" s="5" t="s">
        <v>15</v>
      </c>
      <c r="C8" s="6">
        <v>0.2</v>
      </c>
      <c r="D8" s="6">
        <v>0.2</v>
      </c>
      <c r="E8" s="6">
        <v>0</v>
      </c>
      <c r="F8" s="6">
        <v>0.5</v>
      </c>
      <c r="G8" s="6">
        <v>0</v>
      </c>
      <c r="H8" s="6">
        <v>0.1</v>
      </c>
      <c r="I8" s="7">
        <f>SUM(Parametreler[[#This Row],[HESAP YÖNETİCİSİ]:[YÖNETİCİ PERSONEL]])</f>
        <v>1</v>
      </c>
    </row>
    <row r="9" spans="1:9" x14ac:dyDescent="0.2">
      <c r="B9" s="5" t="s">
        <v>16</v>
      </c>
      <c r="C9" s="6">
        <v>0.2</v>
      </c>
      <c r="D9" s="6">
        <v>0.6</v>
      </c>
      <c r="E9" s="6">
        <v>0</v>
      </c>
      <c r="F9" s="6">
        <v>0</v>
      </c>
      <c r="G9" s="6">
        <v>0.1</v>
      </c>
      <c r="H9" s="6">
        <v>0.1</v>
      </c>
      <c r="I9" s="7">
        <f>SUM(Parametreler[[#This Row],[HESAP YÖNETİCİSİ]:[YÖNETİCİ PERSONEL]])</f>
        <v>1</v>
      </c>
    </row>
    <row r="10" spans="1:9" x14ac:dyDescent="0.2">
      <c r="B10" s="5" t="s">
        <v>17</v>
      </c>
      <c r="C10" s="6">
        <v>0.2</v>
      </c>
      <c r="D10" s="6">
        <v>0.1</v>
      </c>
      <c r="E10" s="6">
        <v>0</v>
      </c>
      <c r="F10" s="6">
        <v>0</v>
      </c>
      <c r="G10" s="6">
        <v>0.6</v>
      </c>
      <c r="H10" s="6">
        <v>0.1</v>
      </c>
      <c r="I10" s="7">
        <f>SUM(Parametreler[[#This Row],[HESAP YÖNETİCİSİ]:[YÖNETİCİ PERSONEL]])</f>
        <v>1</v>
      </c>
    </row>
    <row r="11" spans="1:9" x14ac:dyDescent="0.2">
      <c r="B11" s="5" t="s">
        <v>18</v>
      </c>
      <c r="C11" s="6">
        <v>0.2</v>
      </c>
      <c r="D11" s="6">
        <v>0.2</v>
      </c>
      <c r="E11" s="6">
        <v>0.2</v>
      </c>
      <c r="F11" s="6">
        <v>0.2</v>
      </c>
      <c r="G11" s="6">
        <v>0</v>
      </c>
      <c r="H11" s="6">
        <v>0.2</v>
      </c>
      <c r="I11" s="7">
        <f>SUM(Parametreler[[#This Row],[HESAP YÖNETİCİSİ]:[YÖNETİCİ PERSONEL]])</f>
        <v>1</v>
      </c>
    </row>
    <row r="12" spans="1:9" x14ac:dyDescent="0.2">
      <c r="A12" s="11" t="s">
        <v>72</v>
      </c>
      <c r="B12" s="5" t="s">
        <v>19</v>
      </c>
      <c r="C12" s="24">
        <v>180</v>
      </c>
      <c r="D12" s="24">
        <v>120</v>
      </c>
      <c r="E12" s="24">
        <v>150</v>
      </c>
      <c r="F12" s="24">
        <v>100</v>
      </c>
      <c r="G12" s="24">
        <v>80</v>
      </c>
      <c r="H12" s="24">
        <v>60</v>
      </c>
      <c r="I12" s="6"/>
    </row>
    <row r="14" spans="1:9" x14ac:dyDescent="0.2">
      <c r="A14" s="11" t="s">
        <v>73</v>
      </c>
      <c r="F14" s="1" t="s">
        <v>29</v>
      </c>
    </row>
    <row r="15" spans="1:9" x14ac:dyDescent="0.2">
      <c r="B15" s="11"/>
      <c r="C15" s="11" t="s">
        <v>25</v>
      </c>
      <c r="D15" s="11" t="s">
        <v>26</v>
      </c>
      <c r="E15" s="11" t="s">
        <v>27</v>
      </c>
      <c r="F15" s="11" t="s">
        <v>28</v>
      </c>
      <c r="G15" s="11" t="s">
        <v>30</v>
      </c>
      <c r="H15" s="11" t="s">
        <v>31</v>
      </c>
    </row>
    <row r="16" spans="1:9" x14ac:dyDescent="0.2">
      <c r="B16" s="11" t="s">
        <v>20</v>
      </c>
      <c r="C16" s="25">
        <f>SUBTOTAL(109,ProjeAyrıntıları[HESAP YÖNETİCİSİ])</f>
        <v>54000</v>
      </c>
      <c r="D16" s="25">
        <f>SUBTOTAL(109,ProjeAyrıntıları[PROJE YÖNETİCİSİ])</f>
        <v>52200</v>
      </c>
      <c r="E16" s="25">
        <f>SUBTOTAL(109,ProjeAyrıntıları[STRATEJİ YÖNETİCİSİ])</f>
        <v>24000</v>
      </c>
      <c r="F16" s="25">
        <f>SUBTOTAL(109,ProjeAyrıntıları[TASARIM UZMANI])</f>
        <v>29000</v>
      </c>
      <c r="G16" s="25">
        <f>SUBTOTAL(109,ProjeAyrıntıları[ETKİNLİK PERSONELİ])</f>
        <v>13200</v>
      </c>
      <c r="H16" s="25">
        <f>SUBTOTAL(109,ProjeAyrıntıları[YÖNETİCİ PERSONEL])</f>
        <v>9000</v>
      </c>
    </row>
    <row r="17" spans="2:9" x14ac:dyDescent="0.2">
      <c r="B17" s="11" t="s">
        <v>21</v>
      </c>
      <c r="C17" s="25">
        <f>SUBTOTAL(109,ProjeAyrıntıları[[HESAP YÖNETİCİSİ ]])</f>
        <v>54360</v>
      </c>
      <c r="D17" s="25">
        <f>SUBTOTAL(109,ProjeAyrıntıları[[PROJE YÖNETİCİSİ ]])</f>
        <v>51540</v>
      </c>
      <c r="E17" s="25">
        <f>SUBTOTAL(109,ProjeAyrıntıları[[STRATEJİ YÖNETİCİSİ ]])</f>
        <v>25650</v>
      </c>
      <c r="F17" s="25">
        <f>SUBTOTAL(109,ProjeAyrıntıları[[TASARIM UZMANI ]])</f>
        <v>28900</v>
      </c>
      <c r="G17" s="25">
        <f>SUBTOTAL(109,ProjeAyrıntıları[[ETKİNLİK PERSONELİ ]])</f>
        <v>13400</v>
      </c>
      <c r="H17" s="25">
        <f>SUBTOTAL(109,ProjeAyrıntıları[[YÖNETİCİ PERSONEL ]])</f>
        <v>9060</v>
      </c>
    </row>
    <row r="18" spans="2:9" x14ac:dyDescent="0.2">
      <c r="B18" s="11" t="s">
        <v>22</v>
      </c>
      <c r="C18" s="12">
        <f>C16/$C$12</f>
        <v>300</v>
      </c>
      <c r="D18" s="12">
        <f t="shared" ref="D18:H18" si="0">D16/$C$12</f>
        <v>290</v>
      </c>
      <c r="E18" s="12">
        <f t="shared" si="0"/>
        <v>133.33333333333334</v>
      </c>
      <c r="F18" s="12">
        <f t="shared" si="0"/>
        <v>161.11111111111111</v>
      </c>
      <c r="G18" s="12">
        <f t="shared" si="0"/>
        <v>73.333333333333329</v>
      </c>
      <c r="H18" s="12">
        <f t="shared" si="0"/>
        <v>50</v>
      </c>
    </row>
    <row r="19" spans="2:9" x14ac:dyDescent="0.2">
      <c r="B19" s="11" t="s">
        <v>23</v>
      </c>
      <c r="C19" s="12">
        <f>C17/$C$12</f>
        <v>302</v>
      </c>
      <c r="D19" s="12">
        <f>D17/$C$12</f>
        <v>286.33333333333331</v>
      </c>
      <c r="E19" s="12">
        <f>E17/$C$12</f>
        <v>142.5</v>
      </c>
      <c r="F19" s="12">
        <f>F17/$C$12</f>
        <v>160.55555555555554</v>
      </c>
      <c r="G19" s="12">
        <f>G17/$C$12</f>
        <v>74.444444444444443</v>
      </c>
      <c r="H19" s="12">
        <f>H17/$C$12</f>
        <v>50.333333333333336</v>
      </c>
    </row>
    <row r="20" spans="2:9" x14ac:dyDescent="0.2">
      <c r="F20" s="11"/>
      <c r="G20" s="11"/>
      <c r="H20" s="11"/>
      <c r="I20" s="11"/>
    </row>
    <row r="21" spans="2:9" x14ac:dyDescent="0.2">
      <c r="F21" s="11"/>
      <c r="G21" s="11"/>
      <c r="H21" s="11"/>
      <c r="I21" s="11"/>
    </row>
    <row r="22" spans="2:9" x14ac:dyDescent="0.2">
      <c r="F22" s="11"/>
      <c r="G22" s="11"/>
      <c r="H22" s="11"/>
      <c r="I22" s="11"/>
    </row>
    <row r="23" spans="2:9" x14ac:dyDescent="0.2">
      <c r="F23" s="11"/>
      <c r="G23" s="11"/>
      <c r="H23" s="11"/>
      <c r="I23" s="11"/>
    </row>
    <row r="24" spans="2:9" x14ac:dyDescent="0.2">
      <c r="B24" s="28" t="s">
        <v>24</v>
      </c>
      <c r="C24" s="28"/>
      <c r="D24" s="28"/>
      <c r="F24" s="11"/>
      <c r="G24" s="11"/>
      <c r="H24" s="11"/>
      <c r="I24" s="11"/>
    </row>
    <row r="25" spans="2:9" x14ac:dyDescent="0.2">
      <c r="B25" s="28"/>
      <c r="C25" s="28"/>
      <c r="D25" s="28"/>
      <c r="F25" s="11"/>
      <c r="G25" s="11"/>
      <c r="H25" s="11"/>
      <c r="I25" s="11"/>
    </row>
    <row r="26" spans="2:9" x14ac:dyDescent="0.2">
      <c r="B26" s="28"/>
      <c r="C26" s="28"/>
      <c r="D26" s="28"/>
      <c r="F26" s="11"/>
      <c r="G26" s="11"/>
      <c r="H26" s="11"/>
      <c r="I26" s="11"/>
    </row>
    <row r="27" spans="2:9" x14ac:dyDescent="0.2">
      <c r="B27" s="28"/>
      <c r="C27" s="28"/>
      <c r="D27" s="28"/>
      <c r="F27" s="11"/>
      <c r="G27" s="11"/>
      <c r="H27" s="11"/>
      <c r="I27" s="11"/>
    </row>
    <row r="28" spans="2:9" x14ac:dyDescent="0.2">
      <c r="B28" s="28"/>
      <c r="C28" s="28"/>
      <c r="D28" s="28"/>
      <c r="F28" s="11"/>
      <c r="G28" s="11"/>
      <c r="H28" s="11"/>
      <c r="I28" s="11"/>
    </row>
    <row r="29" spans="2:9" x14ac:dyDescent="0.2">
      <c r="B29" s="28"/>
      <c r="C29" s="28"/>
      <c r="D29" s="28"/>
      <c r="F29" s="11"/>
      <c r="G29" s="11"/>
      <c r="H29" s="11"/>
      <c r="I29" s="11"/>
    </row>
    <row r="30" spans="2:9" x14ac:dyDescent="0.2">
      <c r="B30" s="28"/>
      <c r="C30" s="28"/>
      <c r="D30" s="28"/>
      <c r="F30" s="11"/>
      <c r="G30" s="11"/>
      <c r="H30" s="11"/>
      <c r="I30" s="11"/>
    </row>
    <row r="31" spans="2:9" x14ac:dyDescent="0.2">
      <c r="B31" s="28"/>
      <c r="C31" s="28"/>
      <c r="D31" s="28"/>
      <c r="F31" s="11"/>
      <c r="G31" s="11"/>
      <c r="H31" s="11"/>
      <c r="I31" s="11"/>
    </row>
    <row r="32" spans="2:9" x14ac:dyDescent="0.2">
      <c r="B32" s="28"/>
      <c r="C32" s="28"/>
      <c r="D32" s="28"/>
      <c r="F32" s="11"/>
      <c r="G32" s="11"/>
      <c r="H32" s="11"/>
      <c r="I32" s="11"/>
    </row>
    <row r="33" spans="2:9" x14ac:dyDescent="0.2">
      <c r="B33" s="28"/>
      <c r="C33" s="28"/>
      <c r="D33" s="28"/>
      <c r="F33" s="11"/>
      <c r="G33" s="11"/>
      <c r="H33" s="11"/>
      <c r="I33" s="11"/>
    </row>
    <row r="34" spans="2:9" x14ac:dyDescent="0.2">
      <c r="B34" s="28"/>
      <c r="C34" s="28"/>
      <c r="D34" s="28"/>
      <c r="F34" s="11"/>
      <c r="G34" s="11"/>
      <c r="H34" s="11"/>
      <c r="I34" s="11"/>
    </row>
    <row r="35" spans="2:9" x14ac:dyDescent="0.2">
      <c r="B35" s="28"/>
      <c r="C35" s="28"/>
      <c r="D35" s="28"/>
      <c r="F35" s="11"/>
      <c r="G35" s="11"/>
      <c r="H35" s="11"/>
      <c r="I35" s="11"/>
    </row>
    <row r="36" spans="2:9" x14ac:dyDescent="0.2">
      <c r="B36" s="28"/>
      <c r="C36" s="28"/>
      <c r="D36" s="28"/>
      <c r="F36" s="11"/>
      <c r="G36" s="11"/>
      <c r="H36" s="11"/>
      <c r="I36" s="11"/>
    </row>
    <row r="37" spans="2:9" x14ac:dyDescent="0.2">
      <c r="B37" s="28"/>
      <c r="C37" s="28"/>
      <c r="D37" s="28"/>
      <c r="F37" s="11"/>
      <c r="G37" s="11"/>
      <c r="H37" s="11"/>
      <c r="I37" s="11"/>
    </row>
    <row r="38" spans="2:9" x14ac:dyDescent="0.2">
      <c r="B38" s="28"/>
      <c r="C38" s="28"/>
      <c r="D38" s="28"/>
      <c r="F38" s="11"/>
      <c r="G38" s="11"/>
      <c r="H38" s="11"/>
      <c r="I38" s="11"/>
    </row>
    <row r="39" spans="2:9" x14ac:dyDescent="0.2">
      <c r="B39" s="28"/>
      <c r="C39" s="28"/>
      <c r="D39" s="28"/>
      <c r="F39" s="11"/>
      <c r="G39" s="11"/>
      <c r="H39" s="11"/>
      <c r="I39" s="11"/>
    </row>
    <row r="40" spans="2:9" x14ac:dyDescent="0.2">
      <c r="B40" s="28"/>
      <c r="C40" s="28"/>
      <c r="D40" s="28"/>
      <c r="F40" s="11"/>
      <c r="G40" s="11"/>
      <c r="H40" s="11"/>
      <c r="I40" s="11"/>
    </row>
    <row r="41" spans="2:9" x14ac:dyDescent="0.2">
      <c r="B41" s="28"/>
      <c r="C41" s="28"/>
      <c r="D41" s="28"/>
      <c r="F41" s="11"/>
      <c r="G41" s="11"/>
      <c r="H41" s="11"/>
      <c r="I41" s="11"/>
    </row>
    <row r="42" spans="2:9" x14ac:dyDescent="0.2">
      <c r="B42" s="28"/>
      <c r="C42" s="28"/>
      <c r="D42" s="28"/>
      <c r="F42" s="11"/>
      <c r="G42" s="11"/>
      <c r="H42" s="11"/>
      <c r="I42" s="11"/>
    </row>
    <row r="43" spans="2:9" x14ac:dyDescent="0.2">
      <c r="B43" s="28"/>
      <c r="C43" s="28"/>
      <c r="D43" s="28"/>
      <c r="F43" s="11"/>
      <c r="G43" s="11"/>
      <c r="H43" s="11"/>
      <c r="I43" s="11"/>
    </row>
  </sheetData>
  <mergeCells count="1">
    <mergeCell ref="B24:D43"/>
  </mergeCells>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workbookViewId="0"/>
  </sheetViews>
  <sheetFormatPr defaultColWidth="9.140625" defaultRowHeight="14.25" x14ac:dyDescent="0.2"/>
  <cols>
    <col min="1" max="1" width="1.7109375" style="11" customWidth="1"/>
    <col min="2" max="2" width="25.5703125" style="1" customWidth="1"/>
    <col min="3" max="3" width="23.85546875" style="1" customWidth="1"/>
    <col min="4" max="7" width="11.85546875" style="1" customWidth="1"/>
    <col min="8" max="8" width="11.140625" style="1" bestFit="1" customWidth="1"/>
    <col min="9" max="9" width="8.140625" style="1" bestFit="1" customWidth="1"/>
    <col min="10" max="10" width="11.140625" style="1" bestFit="1" customWidth="1"/>
    <col min="11" max="11" width="10.28515625" style="1" customWidth="1"/>
    <col min="12" max="12" width="11.5703125" style="1" hidden="1" customWidth="1"/>
    <col min="13" max="14" width="11.140625" style="1" hidden="1" customWidth="1"/>
    <col min="15" max="15" width="9" style="1" hidden="1" customWidth="1"/>
    <col min="16" max="16" width="11" style="1" hidden="1" customWidth="1"/>
    <col min="17" max="17" width="10.28515625" style="1" hidden="1" customWidth="1"/>
    <col min="18" max="20" width="11.140625" style="1" hidden="1" customWidth="1"/>
    <col min="21" max="21" width="9" style="1" hidden="1" customWidth="1"/>
    <col min="22" max="22" width="11" style="1" hidden="1" customWidth="1"/>
    <col min="23" max="23" width="10.28515625" style="1" hidden="1" customWidth="1"/>
    <col min="24" max="24" width="2.7109375" style="1" customWidth="1"/>
    <col min="25" max="16384" width="9.140625" style="1"/>
  </cols>
  <sheetData>
    <row r="1" spans="1:23" ht="35.450000000000003" customHeight="1" x14ac:dyDescent="0.35">
      <c r="A1" s="11" t="s">
        <v>74</v>
      </c>
      <c r="B1" s="2" t="str">
        <f>'PROJE PARAMETRELERİ'!B1</f>
        <v>Şirket Adı</v>
      </c>
      <c r="C1" s="2"/>
      <c r="D1" s="2"/>
      <c r="E1" s="2"/>
      <c r="F1" s="2"/>
      <c r="G1" s="2"/>
      <c r="H1" s="2"/>
      <c r="I1" s="2"/>
      <c r="J1" s="2"/>
      <c r="K1" s="2"/>
    </row>
    <row r="2" spans="1:23" ht="19.5" x14ac:dyDescent="0.25">
      <c r="A2" s="11" t="s">
        <v>5</v>
      </c>
      <c r="B2" s="3" t="s">
        <v>10</v>
      </c>
      <c r="C2" s="3"/>
      <c r="D2" s="3"/>
      <c r="E2" s="3"/>
      <c r="F2" s="3"/>
      <c r="G2" s="3"/>
      <c r="H2" s="3"/>
      <c r="I2" s="3"/>
      <c r="J2" s="3"/>
      <c r="K2" s="3"/>
    </row>
    <row r="3" spans="1:23" s="15" customFormat="1" ht="29.25" customHeight="1" x14ac:dyDescent="0.2">
      <c r="A3" s="18" t="s">
        <v>6</v>
      </c>
      <c r="B3" s="16" t="str">
        <f>'PROJE PARAMETRELERİ'!B3</f>
        <v>Şirket Adı Gizli</v>
      </c>
      <c r="C3" s="16"/>
      <c r="D3" s="16"/>
      <c r="E3" s="16"/>
      <c r="F3" s="16"/>
      <c r="G3" s="16"/>
      <c r="H3" s="16"/>
      <c r="I3" s="16"/>
      <c r="J3" s="16"/>
      <c r="K3" s="16"/>
    </row>
    <row r="4" spans="1:23" ht="25.5" customHeight="1" x14ac:dyDescent="0.2">
      <c r="A4" s="22" t="s">
        <v>33</v>
      </c>
      <c r="B4" s="13" t="s">
        <v>34</v>
      </c>
      <c r="C4" s="13" t="s">
        <v>12</v>
      </c>
      <c r="D4" s="13" t="s">
        <v>41</v>
      </c>
      <c r="E4" s="13" t="s">
        <v>42</v>
      </c>
      <c r="F4" s="13" t="s">
        <v>43</v>
      </c>
      <c r="G4" s="13" t="s">
        <v>44</v>
      </c>
      <c r="H4" s="13" t="s">
        <v>45</v>
      </c>
      <c r="I4" s="13" t="s">
        <v>46</v>
      </c>
      <c r="J4" s="13" t="s">
        <v>47</v>
      </c>
      <c r="K4" s="13" t="s">
        <v>48</v>
      </c>
      <c r="L4" s="13" t="s">
        <v>25</v>
      </c>
      <c r="M4" s="13" t="s">
        <v>26</v>
      </c>
      <c r="N4" s="13" t="s">
        <v>27</v>
      </c>
      <c r="O4" s="13" t="s">
        <v>28</v>
      </c>
      <c r="P4" s="13" t="s">
        <v>30</v>
      </c>
      <c r="Q4" s="13" t="s">
        <v>31</v>
      </c>
      <c r="R4" s="13" t="s">
        <v>49</v>
      </c>
      <c r="S4" s="13" t="s">
        <v>50</v>
      </c>
      <c r="T4" s="13" t="s">
        <v>51</v>
      </c>
      <c r="U4" s="13" t="s">
        <v>52</v>
      </c>
      <c r="V4" s="13" t="s">
        <v>53</v>
      </c>
      <c r="W4" s="13" t="s">
        <v>54</v>
      </c>
    </row>
    <row r="5" spans="1:23" x14ac:dyDescent="0.2">
      <c r="B5" t="s">
        <v>35</v>
      </c>
      <c r="C5" t="s">
        <v>13</v>
      </c>
      <c r="D5" s="14">
        <f ca="1">DATE(YEAR(TODAY()),6,9)</f>
        <v>43625</v>
      </c>
      <c r="E5" s="14">
        <f ca="1">DATE(YEAR(TODAY()),8,7)</f>
        <v>43684</v>
      </c>
      <c r="F5" s="14">
        <f ca="1">DATE(YEAR(TODAY()),6,29)</f>
        <v>43645</v>
      </c>
      <c r="G5" s="14">
        <f ca="1">DATE(YEAR(TODAY()),9,3)</f>
        <v>43711</v>
      </c>
      <c r="H5">
        <v>200</v>
      </c>
      <c r="I5">
        <v>220</v>
      </c>
      <c r="J5">
        <f ca="1">DAYS360(ProjeAyrıntıları[[#This Row],[TAHMİNİ BAŞLANGIÇ]],ProjeAyrıntıları[[#This Row],[TAHMİNİ BİTİŞ]],FALSE)</f>
        <v>58</v>
      </c>
      <c r="K5">
        <f ca="1">DAYS360(ProjeAyrıntıları[[#This Row],[FİİLİ BAŞLANGIÇ]],ProjeAyrıntıları[[#This Row],[FİİLİ BİTİŞ]],FALSE)</f>
        <v>64</v>
      </c>
      <c r="L5"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7200</v>
      </c>
      <c r="M5"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2400</v>
      </c>
      <c r="N5"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18000</v>
      </c>
      <c r="O5"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5"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5"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1200</v>
      </c>
      <c r="R5"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7920</v>
      </c>
      <c r="S5"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2640</v>
      </c>
      <c r="T5"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19800</v>
      </c>
      <c r="U5"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5"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5"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1320</v>
      </c>
    </row>
    <row r="6" spans="1:23" x14ac:dyDescent="0.2">
      <c r="B6" t="s">
        <v>36</v>
      </c>
      <c r="C6" t="s">
        <v>14</v>
      </c>
      <c r="D6" s="14">
        <f ca="1">DATE(YEAR(TODAY())+1,6,25)</f>
        <v>44007</v>
      </c>
      <c r="E6" s="14">
        <f ca="1">DATE(YEAR(TODAY())+1,7,27)</f>
        <v>44039</v>
      </c>
      <c r="F6" s="14">
        <f ca="1">DATE(YEAR(TODAY()),7,15)</f>
        <v>43661</v>
      </c>
      <c r="G6" s="14">
        <f ca="1">DATE(YEAR(TODAY())+1,8,25)</f>
        <v>44068</v>
      </c>
      <c r="H6">
        <v>400</v>
      </c>
      <c r="I6">
        <v>390</v>
      </c>
      <c r="J6">
        <f ca="1">DAYS360(ProjeAyrıntıları[[#This Row],[TAHMİNİ BAŞLANGIÇ]],ProjeAyrıntıları[[#This Row],[TAHMİNİ BİTİŞ]],FALSE)</f>
        <v>32</v>
      </c>
      <c r="K6">
        <f ca="1">DAYS360(ProjeAyrıntıları[[#This Row],[FİİLİ BAŞLANGIÇ]],ProjeAyrıntıları[[#This Row],[FİİLİ BİTİŞ]],FALSE)</f>
        <v>400</v>
      </c>
      <c r="L6"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14400</v>
      </c>
      <c r="M6"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24000</v>
      </c>
      <c r="N6"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6000</v>
      </c>
      <c r="O6"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4000</v>
      </c>
      <c r="P6"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6"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2400</v>
      </c>
      <c r="R6"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14040</v>
      </c>
      <c r="S6"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23400</v>
      </c>
      <c r="T6"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5850</v>
      </c>
      <c r="U6"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3900</v>
      </c>
      <c r="V6"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6"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2340</v>
      </c>
    </row>
    <row r="7" spans="1:23" x14ac:dyDescent="0.2">
      <c r="B7" t="s">
        <v>37</v>
      </c>
      <c r="C7" t="s">
        <v>15</v>
      </c>
      <c r="D7" s="14">
        <f ca="1">DATE(YEAR(TODAY())+2,7,12)</f>
        <v>44389</v>
      </c>
      <c r="E7" s="14">
        <f ca="1">DATE(YEAR(TODAY())+2,9,19)</f>
        <v>44458</v>
      </c>
      <c r="F7" s="14">
        <f ca="1">DATE(YEAR(TODAY())+6,8,7)</f>
        <v>45876</v>
      </c>
      <c r="G7" s="14">
        <f ca="1">DATE(YEAR(TODAY())+6,10,10)</f>
        <v>45940</v>
      </c>
      <c r="H7">
        <v>500</v>
      </c>
      <c r="I7">
        <v>500</v>
      </c>
      <c r="J7">
        <f ca="1">DAYS360(ProjeAyrıntıları[[#This Row],[TAHMİNİ BAŞLANGIÇ]],ProjeAyrıntıları[[#This Row],[TAHMİNİ BİTİŞ]],FALSE)</f>
        <v>67</v>
      </c>
      <c r="K7">
        <f ca="1">DAYS360(ProjeAyrıntıları[[#This Row],[FİİLİ BAŞLANGIÇ]],ProjeAyrıntıları[[#This Row],[FİİLİ BİTİŞ]],FALSE)</f>
        <v>63</v>
      </c>
      <c r="L7"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18000</v>
      </c>
      <c r="M7"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12000</v>
      </c>
      <c r="N7"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7"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25000</v>
      </c>
      <c r="P7"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7"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3000</v>
      </c>
      <c r="R7"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18000</v>
      </c>
      <c r="S7"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12000</v>
      </c>
      <c r="T7"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7"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25000</v>
      </c>
      <c r="V7"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7"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3000</v>
      </c>
    </row>
    <row r="8" spans="1:23" x14ac:dyDescent="0.2">
      <c r="B8" t="s">
        <v>38</v>
      </c>
      <c r="C8" t="s">
        <v>16</v>
      </c>
      <c r="D8" s="14">
        <f ca="1">DATE(YEAR(TODAY())+3,7,30)</f>
        <v>44772</v>
      </c>
      <c r="E8" s="14">
        <f ca="1">DATE(YEAR(TODAY())+3,9,28)</f>
        <v>44832</v>
      </c>
      <c r="F8" s="14">
        <f ca="1">DATE(YEAR(TODAY())+3,9,14)</f>
        <v>44818</v>
      </c>
      <c r="G8" s="14">
        <f ca="1">DATE(YEAR(TODAY())+3,11,13)</f>
        <v>44878</v>
      </c>
      <c r="H8">
        <v>150</v>
      </c>
      <c r="I8">
        <v>145</v>
      </c>
      <c r="J8">
        <f ca="1">DAYS360(ProjeAyrıntıları[[#This Row],[TAHMİNİ BAŞLANGIÇ]],ProjeAyrıntıları[[#This Row],[TAHMİNİ BİTİŞ]],FALSE)</f>
        <v>58</v>
      </c>
      <c r="K8">
        <f ca="1">DAYS360(ProjeAyrıntıları[[#This Row],[FİİLİ BAŞLANGIÇ]],ProjeAyrıntıları[[#This Row],[FİİLİ BİTİŞ]],FALSE)</f>
        <v>59</v>
      </c>
      <c r="L8"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5400</v>
      </c>
      <c r="M8"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10800</v>
      </c>
      <c r="N8"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8"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8"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1200</v>
      </c>
      <c r="Q8"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900</v>
      </c>
      <c r="R8"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5220</v>
      </c>
      <c r="S8"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10440</v>
      </c>
      <c r="T8"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8"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8"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1160</v>
      </c>
      <c r="W8"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870</v>
      </c>
    </row>
    <row r="9" spans="1:23" x14ac:dyDescent="0.2">
      <c r="B9" t="s">
        <v>39</v>
      </c>
      <c r="C9" t="s">
        <v>17</v>
      </c>
      <c r="D9" s="14">
        <f ca="1">DATE(YEAR(TODAY())+4,8,11)</f>
        <v>45149</v>
      </c>
      <c r="E9" s="14">
        <f ca="1">DATE(YEAR(TODAY())+4,8,21)</f>
        <v>45159</v>
      </c>
      <c r="F9" s="14">
        <f ca="1">DATE(YEAR(TODAY())+4,9,14)</f>
        <v>45183</v>
      </c>
      <c r="G9" s="14">
        <f ca="1">DATE(YEAR(TODAY())+4,9,25)</f>
        <v>45194</v>
      </c>
      <c r="H9">
        <v>250</v>
      </c>
      <c r="I9">
        <v>255</v>
      </c>
      <c r="J9">
        <f ca="1">DAYS360(ProjeAyrıntıları[[#This Row],[TAHMİNİ BAŞLANGIÇ]],ProjeAyrıntıları[[#This Row],[TAHMİNİ BİTİŞ]],FALSE)</f>
        <v>10</v>
      </c>
      <c r="K9">
        <f ca="1">DAYS360(ProjeAyrıntıları[[#This Row],[FİİLİ BAŞLANGIÇ]],ProjeAyrıntıları[[#This Row],[FİİLİ BİTİŞ]],FALSE)</f>
        <v>11</v>
      </c>
      <c r="L9"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9000</v>
      </c>
      <c r="M9"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3000</v>
      </c>
      <c r="N9"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9"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9"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12000</v>
      </c>
      <c r="Q9"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1500</v>
      </c>
      <c r="R9" s="26">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9180</v>
      </c>
      <c r="S9" s="26">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3060</v>
      </c>
      <c r="T9" s="26">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9" s="26">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9" s="26">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12240</v>
      </c>
      <c r="W9" s="26">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1530</v>
      </c>
    </row>
    <row r="10" spans="1:23" x14ac:dyDescent="0.2">
      <c r="B10" s="1" t="s">
        <v>40</v>
      </c>
      <c r="H10" s="1">
        <f>SUBTOTAL(109,ProjeAyrıntıları[TAHMİNİ ÇALIŞMA])</f>
        <v>1500</v>
      </c>
      <c r="I10" s="1">
        <f>SUBTOTAL(109,ProjeAyrıntıları[FİİLİ ÇALIŞMA])</f>
        <v>1510</v>
      </c>
      <c r="J10" s="1">
        <f ca="1">SUBTOTAL(109,ProjeAyrıntıları[TAHMİNİ SÜRE])</f>
        <v>225</v>
      </c>
      <c r="K10" s="1">
        <f ca="1">SUBTOTAL(109,ProjeAyrıntıları[FİİLİ SÜRE])</f>
        <v>597</v>
      </c>
    </row>
  </sheetData>
  <dataValidations count="1">
    <dataValidation type="list" allowBlank="1" showInputMessage="1" showErrorMessage="1" sqref="C5:C9" xr:uid="{00000000-0002-0000-0100-000000000000}">
      <formula1>ProjectType</formula1>
    </dataValidation>
  </dataValidations>
  <printOptions horizontalCentered="1"/>
  <pageMargins left="0.4" right="0.4" top="0.4" bottom="0.4" header="0.3" footer="0.3"/>
  <pageSetup paperSize="9" fitToHeight="0" orientation="landscape" horizontalDpi="4294967293"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defaultColWidth="9.140625" defaultRowHeight="14.25" x14ac:dyDescent="0.2"/>
  <cols>
    <col min="1" max="1" width="1.7109375" style="11" customWidth="1"/>
    <col min="2" max="2" width="12.85546875" style="1" bestFit="1" customWidth="1"/>
    <col min="3" max="7" width="11.42578125" style="1" bestFit="1" customWidth="1"/>
    <col min="8" max="8" width="10.28515625" style="1" bestFit="1" customWidth="1"/>
    <col min="9" max="13" width="11.42578125" style="1" bestFit="1" customWidth="1"/>
    <col min="14" max="14" width="10.28515625" style="1" bestFit="1" customWidth="1"/>
    <col min="15" max="15" width="2.7109375" style="1" customWidth="1"/>
    <col min="16" max="16384" width="9.140625" style="1"/>
  </cols>
  <sheetData>
    <row r="1" spans="1:14" ht="35.450000000000003" customHeight="1" x14ac:dyDescent="0.35">
      <c r="A1" s="11" t="s">
        <v>75</v>
      </c>
      <c r="B1" s="2" t="str">
        <f>'PROJE PARAMETRELERİ'!B1</f>
        <v>Şirket Adı</v>
      </c>
      <c r="C1" s="2"/>
      <c r="D1" s="2"/>
      <c r="E1" s="2"/>
      <c r="F1" s="2"/>
      <c r="G1" s="2"/>
      <c r="H1" s="2"/>
      <c r="I1" s="2"/>
      <c r="J1" s="2"/>
      <c r="K1" s="2"/>
    </row>
    <row r="2" spans="1:14" ht="19.5" x14ac:dyDescent="0.25">
      <c r="A2" s="11" t="s">
        <v>5</v>
      </c>
      <c r="B2" s="3" t="s">
        <v>10</v>
      </c>
      <c r="C2" s="3"/>
      <c r="D2" s="3"/>
      <c r="E2" s="3"/>
      <c r="F2" s="3"/>
      <c r="G2" s="3"/>
      <c r="H2" s="3"/>
      <c r="I2" s="3"/>
      <c r="J2" s="3"/>
      <c r="K2" s="3"/>
    </row>
    <row r="3" spans="1:14" s="15" customFormat="1" ht="29.25" customHeight="1" x14ac:dyDescent="0.2">
      <c r="A3" s="18" t="s">
        <v>6</v>
      </c>
      <c r="B3" s="16" t="str">
        <f>'PROJE PARAMETRELERİ'!B3</f>
        <v>Şirket Adı Gizli</v>
      </c>
      <c r="C3" s="16"/>
      <c r="D3" s="16"/>
      <c r="E3" s="16"/>
      <c r="F3" s="16"/>
      <c r="G3" s="16"/>
      <c r="H3" s="16"/>
      <c r="I3" s="16"/>
      <c r="J3" s="16"/>
      <c r="K3" s="16"/>
    </row>
    <row r="4" spans="1:14" s="10" customFormat="1" ht="38.25" x14ac:dyDescent="0.2">
      <c r="A4" s="11" t="s">
        <v>55</v>
      </c>
      <c r="B4" s="23" t="s">
        <v>34</v>
      </c>
      <c r="C4" s="9" t="s">
        <v>57</v>
      </c>
      <c r="D4" s="9" t="s">
        <v>58</v>
      </c>
      <c r="E4" s="9" t="s">
        <v>59</v>
      </c>
      <c r="F4" s="9" t="s">
        <v>60</v>
      </c>
      <c r="G4" s="9" t="s">
        <v>61</v>
      </c>
      <c r="H4" s="9" t="s">
        <v>62</v>
      </c>
      <c r="I4" s="9" t="s">
        <v>63</v>
      </c>
      <c r="J4" s="9" t="s">
        <v>64</v>
      </c>
      <c r="K4" s="9" t="s">
        <v>65</v>
      </c>
      <c r="L4" s="9" t="s">
        <v>66</v>
      </c>
      <c r="M4" s="9" t="s">
        <v>68</v>
      </c>
      <c r="N4" s="9" t="s">
        <v>67</v>
      </c>
    </row>
    <row r="5" spans="1:14" x14ac:dyDescent="0.2">
      <c r="B5" t="s">
        <v>35</v>
      </c>
      <c r="C5" s="27">
        <v>7200</v>
      </c>
      <c r="D5" s="27">
        <v>2400</v>
      </c>
      <c r="E5" s="27">
        <v>18000</v>
      </c>
      <c r="F5" s="27">
        <v>0</v>
      </c>
      <c r="G5" s="27">
        <v>0</v>
      </c>
      <c r="H5" s="27">
        <v>1200</v>
      </c>
      <c r="I5" s="27">
        <v>7920</v>
      </c>
      <c r="J5" s="27">
        <v>2640</v>
      </c>
      <c r="K5" s="27">
        <v>19800</v>
      </c>
      <c r="L5" s="27">
        <v>0</v>
      </c>
      <c r="M5" s="27">
        <v>0</v>
      </c>
      <c r="N5" s="27">
        <v>1320</v>
      </c>
    </row>
    <row r="6" spans="1:14" x14ac:dyDescent="0.2">
      <c r="B6" t="s">
        <v>36</v>
      </c>
      <c r="C6" s="27">
        <v>14400</v>
      </c>
      <c r="D6" s="27">
        <v>24000</v>
      </c>
      <c r="E6" s="27">
        <v>6000</v>
      </c>
      <c r="F6" s="27">
        <v>4000</v>
      </c>
      <c r="G6" s="27">
        <v>0</v>
      </c>
      <c r="H6" s="27">
        <v>2400</v>
      </c>
      <c r="I6" s="27">
        <v>14040</v>
      </c>
      <c r="J6" s="27">
        <v>23400</v>
      </c>
      <c r="K6" s="27">
        <v>5850</v>
      </c>
      <c r="L6" s="27">
        <v>3900</v>
      </c>
      <c r="M6" s="27">
        <v>0</v>
      </c>
      <c r="N6" s="27">
        <v>2340</v>
      </c>
    </row>
    <row r="7" spans="1:14" x14ac:dyDescent="0.2">
      <c r="B7" t="s">
        <v>37</v>
      </c>
      <c r="C7" s="27">
        <v>18000</v>
      </c>
      <c r="D7" s="27">
        <v>12000</v>
      </c>
      <c r="E7" s="27">
        <v>0</v>
      </c>
      <c r="F7" s="27">
        <v>25000</v>
      </c>
      <c r="G7" s="27">
        <v>0</v>
      </c>
      <c r="H7" s="27">
        <v>3000</v>
      </c>
      <c r="I7" s="27">
        <v>18000</v>
      </c>
      <c r="J7" s="27">
        <v>12000</v>
      </c>
      <c r="K7" s="27">
        <v>0</v>
      </c>
      <c r="L7" s="27">
        <v>25000</v>
      </c>
      <c r="M7" s="27">
        <v>0</v>
      </c>
      <c r="N7" s="27">
        <v>3000</v>
      </c>
    </row>
    <row r="8" spans="1:14" x14ac:dyDescent="0.2">
      <c r="B8" t="s">
        <v>38</v>
      </c>
      <c r="C8" s="27">
        <v>5400</v>
      </c>
      <c r="D8" s="27">
        <v>10800</v>
      </c>
      <c r="E8" s="27">
        <v>0</v>
      </c>
      <c r="F8" s="27">
        <v>0</v>
      </c>
      <c r="G8" s="27">
        <v>1200</v>
      </c>
      <c r="H8" s="27">
        <v>900</v>
      </c>
      <c r="I8" s="27">
        <v>5220</v>
      </c>
      <c r="J8" s="27">
        <v>10440</v>
      </c>
      <c r="K8" s="27">
        <v>0</v>
      </c>
      <c r="L8" s="27">
        <v>0</v>
      </c>
      <c r="M8" s="27">
        <v>1160</v>
      </c>
      <c r="N8" s="27">
        <v>870</v>
      </c>
    </row>
    <row r="9" spans="1:14" x14ac:dyDescent="0.2">
      <c r="B9" t="s">
        <v>39</v>
      </c>
      <c r="C9" s="27">
        <v>9000</v>
      </c>
      <c r="D9" s="27">
        <v>3000</v>
      </c>
      <c r="E9" s="27">
        <v>0</v>
      </c>
      <c r="F9" s="27">
        <v>0</v>
      </c>
      <c r="G9" s="27">
        <v>12000</v>
      </c>
      <c r="H9" s="27">
        <v>1500</v>
      </c>
      <c r="I9" s="27">
        <v>9180</v>
      </c>
      <c r="J9" s="27">
        <v>3060</v>
      </c>
      <c r="K9" s="27">
        <v>0</v>
      </c>
      <c r="L9" s="27">
        <v>0</v>
      </c>
      <c r="M9" s="27">
        <v>12240</v>
      </c>
      <c r="N9" s="27">
        <v>1530</v>
      </c>
    </row>
    <row r="10" spans="1:14" x14ac:dyDescent="0.2">
      <c r="B10" t="s">
        <v>56</v>
      </c>
      <c r="C10" s="27">
        <v>54000</v>
      </c>
      <c r="D10" s="27">
        <v>52200</v>
      </c>
      <c r="E10" s="27">
        <v>24000</v>
      </c>
      <c r="F10" s="27">
        <v>29000</v>
      </c>
      <c r="G10" s="27">
        <v>13200</v>
      </c>
      <c r="H10" s="27">
        <v>9000</v>
      </c>
      <c r="I10" s="27">
        <v>54360</v>
      </c>
      <c r="J10" s="27">
        <v>51540</v>
      </c>
      <c r="K10" s="27">
        <v>25650</v>
      </c>
      <c r="L10" s="27">
        <v>28900</v>
      </c>
      <c r="M10" s="27">
        <v>13400</v>
      </c>
      <c r="N10" s="27">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printOptions horizontalCentered="1"/>
  <pageMargins left="0.4" right="0.4" top="0.4" bottom="0.4" header="0.3" footer="0.3"/>
  <pageSetup paperSize="9" scale="90" fitToHeight="0" orientation="landscape" horizontalDpi="4294967293" verticalDpi="4294967295"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BAŞLANGIÇ</vt:lpstr>
      <vt:lpstr>PROJE PARAMETRELERİ</vt:lpstr>
      <vt:lpstr>PROJE AYRINTILARI</vt:lpstr>
      <vt:lpstr>PROJE TOPLAMLARI</vt:lpstr>
      <vt:lpstr>ProjectType</vt:lpstr>
      <vt:lpstr>'PROJE AYRINTILARI'!Yazdırma_Başlıkları</vt:lpstr>
      <vt:lpstr>'PROJE TOPLAMLARI'!Yazdırma_Başlıkları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2018-05-24T11:34:13Z</dcterms:created>
  <dcterms:modified xsi:type="dcterms:W3CDTF">2019-02-15T03:36:10Z</dcterms:modified>
</cp:coreProperties>
</file>

<file path=docProps/custom.xml><?xml version="1.0" encoding="utf-8"?>
<Properties xmlns="http://schemas.openxmlformats.org/officeDocument/2006/custom-properties" xmlns:vt="http://schemas.openxmlformats.org/officeDocument/2006/docPropsVTypes"/>
</file>