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tables/table2.xml" ContentType="application/vnd.openxmlformats-officedocument.spreadsheetml.table+xml"/>
  <Override PartName="/xl/pivotTables/pivotTable1.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06"/>
  <workbookPr codeName="ThisWorkbook" hidePivotFieldList="1" refreshAllConnections="1"/>
  <mc:AlternateContent xmlns:mc="http://schemas.openxmlformats.org/markup-compatibility/2006">
    <mc:Choice Requires="x15">
      <x15ac:absPath xmlns:x15ac="http://schemas.microsoft.com/office/spreadsheetml/2010/11/ac" url="C:\Users\admin\Desktop\"/>
    </mc:Choice>
  </mc:AlternateContent>
  <bookViews>
    <workbookView xWindow="-120" yWindow="-120" windowWidth="28830" windowHeight="16110" xr2:uid="{00000000-000D-0000-FFFF-FFFF00000000}"/>
  </bookViews>
  <sheets>
    <sheet name="ΕΝΑΡΞΗ" sheetId="4" r:id="rId1"/>
    <sheet name="ΠΑΡΆΜΕΤΡΟΙ ΈΡΓΟΥ" sheetId="1" r:id="rId2"/>
    <sheet name="ΛΕΠΤΟΜΕΡΕΙΕΣ ΕΡΓΟΥ" sheetId="2" r:id="rId3"/>
    <sheet name="ΣΥΝΟΛΑ ΕΡΓΟΥ" sheetId="3" r:id="rId4"/>
  </sheets>
  <definedNames>
    <definedName name="_xlnm.Print_Titles" localSheetId="2">'ΛΕΠΤΟΜΕΡΕΙΕΣ ΕΡΓΟΥ'!$4:$4</definedName>
    <definedName name="_xlnm.Print_Titles" localSheetId="3">'ΣΥΝΟΛΑ ΕΡΓΟΥ'!$4:$4</definedName>
    <definedName name="ΤύποςΈργου">Παράμετροι[ΤΥΠΟΣ ΕΡΓΟΥ]</definedName>
  </definedNames>
  <calcPr calcId="191029"/>
  <pivotCaches>
    <pivotCache cacheId="8"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1" l="1"/>
  <c r="L6" i="2" l="1"/>
  <c r="M6" i="2"/>
  <c r="N6" i="2"/>
  <c r="O6" i="2"/>
  <c r="P6" i="2"/>
  <c r="Q6" i="2"/>
  <c r="R6" i="2"/>
  <c r="S6" i="2"/>
  <c r="T6" i="2"/>
  <c r="U6" i="2"/>
  <c r="V6" i="2"/>
  <c r="W6" i="2"/>
  <c r="L7" i="2"/>
  <c r="M7" i="2"/>
  <c r="N7" i="2"/>
  <c r="O7" i="2"/>
  <c r="P7" i="2"/>
  <c r="Q7" i="2"/>
  <c r="R7" i="2"/>
  <c r="S7" i="2"/>
  <c r="T7" i="2"/>
  <c r="U7" i="2"/>
  <c r="V7" i="2"/>
  <c r="W7" i="2"/>
  <c r="L8" i="2"/>
  <c r="M8" i="2"/>
  <c r="N8" i="2"/>
  <c r="O8" i="2"/>
  <c r="P8" i="2"/>
  <c r="Q8" i="2"/>
  <c r="R8" i="2"/>
  <c r="S8" i="2"/>
  <c r="T8" i="2"/>
  <c r="U8" i="2"/>
  <c r="V8" i="2"/>
  <c r="W8" i="2"/>
  <c r="L9" i="2"/>
  <c r="M9" i="2"/>
  <c r="N9" i="2"/>
  <c r="O9" i="2"/>
  <c r="P9" i="2"/>
  <c r="Q9" i="2"/>
  <c r="R9" i="2"/>
  <c r="S9" i="2"/>
  <c r="T9" i="2"/>
  <c r="U9" i="2"/>
  <c r="V9" i="2"/>
  <c r="W9" i="2"/>
  <c r="E5" i="2" l="1"/>
  <c r="F7" i="2" l="1"/>
  <c r="G7" i="2"/>
  <c r="B3" i="3" l="1"/>
  <c r="B3" i="2" l="1"/>
  <c r="G9" i="2"/>
  <c r="F9" i="2"/>
  <c r="E9" i="2"/>
  <c r="D9" i="2"/>
  <c r="G8" i="2"/>
  <c r="F8" i="2"/>
  <c r="E8" i="2"/>
  <c r="D8" i="2"/>
  <c r="E7" i="2"/>
  <c r="D7" i="2"/>
  <c r="G6" i="2"/>
  <c r="F6" i="2"/>
  <c r="D6" i="2"/>
  <c r="E6" i="2"/>
  <c r="G5" i="2"/>
  <c r="F5" i="2"/>
  <c r="D5" i="2"/>
  <c r="B1" i="3" l="1"/>
  <c r="K8" i="2"/>
  <c r="W5" i="2"/>
  <c r="V5" i="2"/>
  <c r="U5" i="2"/>
  <c r="T5" i="2"/>
  <c r="S5" i="2"/>
  <c r="R5" i="2"/>
  <c r="Q5" i="2"/>
  <c r="P5" i="2"/>
  <c r="O5" i="2"/>
  <c r="N5" i="2"/>
  <c r="M5" i="2"/>
  <c r="L5" i="2"/>
  <c r="B1" i="2"/>
  <c r="K5" i="2"/>
  <c r="K6" i="2"/>
  <c r="K7" i="2"/>
  <c r="K9" i="2"/>
  <c r="J5" i="2"/>
  <c r="J6" i="2"/>
  <c r="J7" i="2"/>
  <c r="J8" i="2"/>
  <c r="J9" i="2"/>
  <c r="I10" i="2"/>
  <c r="H10" i="2"/>
  <c r="I6" i="1"/>
  <c r="I7" i="1"/>
  <c r="I8" i="1"/>
  <c r="I9" i="1"/>
  <c r="I10" i="1"/>
  <c r="I11" i="1"/>
  <c r="H17" i="1" l="1"/>
  <c r="H19" i="1" s="1"/>
  <c r="F17" i="1"/>
  <c r="F19" i="1" s="1"/>
  <c r="D17" i="1"/>
  <c r="D19" i="1" s="1"/>
  <c r="G17" i="1"/>
  <c r="G19" i="1" s="1"/>
  <c r="E17" i="1"/>
  <c r="E19" i="1" s="1"/>
  <c r="F16" i="1"/>
  <c r="F18" i="1" s="1"/>
  <c r="E16" i="1"/>
  <c r="E18" i="1" s="1"/>
  <c r="C17" i="1"/>
  <c r="C19" i="1" s="1"/>
  <c r="D16" i="1"/>
  <c r="D18" i="1" s="1"/>
  <c r="H16" i="1"/>
  <c r="H18" i="1" s="1"/>
  <c r="C16" i="1"/>
  <c r="C18" i="1" s="1"/>
  <c r="G16" i="1"/>
  <c r="G18" i="1" s="1"/>
  <c r="J10" i="2"/>
  <c r="K10" i="2"/>
</calcChain>
</file>

<file path=xl/sharedStrings.xml><?xml version="1.0" encoding="utf-8"?>
<sst xmlns="http://schemas.openxmlformats.org/spreadsheetml/2006/main" count="106" uniqueCount="75">
  <si>
    <t>ΠΛΗΡΟΦΟΡΙΕΣ ΓΙΑ ΑΥΤΟ ΤΟ ΠΡΟΤΥΠΟ</t>
  </si>
  <si>
    <t>Εισαγάγετε πληροφορίες στο φύλλο εργασίας "Παράμετροι έργου" για να ενημερώσετε τα γραφήματα στηλών, καθώς και στο φύλλο εργασίας "Λεπτομέρειες έργου". Ο Συγκεντρωτικός Πίνακας στο φύλλο εργασίας "Σύνολα έργου" ενημερώνεται αυτόματα.</t>
  </si>
  <si>
    <t xml:space="preserve">Σημείωση:  </t>
  </si>
  <si>
    <t>Στη στήλη A σε κάθε φύλλο εργασίας του βιβλίου εργασίας ΠΑΡΑΚΟΛΟΥΘΗΣΗ ΣΧΕΔΙΑΣΜΟΥ ΕΚΔΗΛΩΣΗΣ παρέχονται πρόσθετες οδηγίες. Αυτό το κείμενο είναι κρυφό σκόπιμα. Για να καταργήσετε το κείμενο, επιλέξτε τη στήλη A και, στη συνέχεια, πατήστε το πλήκτρο DELETE. Για να εμφανίσετε το κείμενο, επιλέξτε τη στήλη A και, στη συνέχεια, αλλάξτε το χρώμα γραμματοσειράς.</t>
  </si>
  <si>
    <t>Για να μάθετε περισσότερα για τους πίνακες στα φύλλα εργασίας, πατήστε το πλήκτρο SHIFT και, στη συνέχεια, πατήστε το F10 μέσα σε έναν πίνακα, επιλέξτε "ΠΙΝΑΚΑΣ" και, στη συνέχεια, επιλέξτε "ΕΝΑΛΛΑΚΤΙΚΟ ΚΕΙΜΕΝΟ".</t>
  </si>
  <si>
    <t>Ο τίτλος αυτού του φύλλου εργασίας βρίσκεται στο κελί στα δεξιά.</t>
  </si>
  <si>
    <t>Το κελί στα δεξιά περιέχει ένα μήνυμα εμπιστευτικότητας.</t>
  </si>
  <si>
    <t>Στο κελί στα δεξιά βρίσκεται συμβουλή.</t>
  </si>
  <si>
    <t>Εισαγάγετε λεπτομέρειες στον πίνακα "Παράμετροι" που ξεκινά από το κελί στα δεξιά. Η επόμενη οδηγία βρίσκεται στο κελί A12.</t>
  </si>
  <si>
    <t>Εισαγάγετε μεικτές τιμές στα κελιά στα δεξιά, κελιά C12 έως Η12. Η επόμενη οδηγία βρίσκεται στο κελί A14.</t>
  </si>
  <si>
    <t>Επωνυμία εταιρείας</t>
  </si>
  <si>
    <t>Παρακολούθηση έργου διαχείρισης εκδήλωσης</t>
  </si>
  <si>
    <t>Τα σκιασμένα κελιά υπολογίζονται αυτόματα. Δεν χρειάζεται να εισαγάγετε τίποτα σε αυτά.</t>
  </si>
  <si>
    <t>ΤΥΠΟΣ ΕΡΓΟΥ</t>
  </si>
  <si>
    <t>Ανάπτυξη στρατηγικής εκδήλωσης</t>
  </si>
  <si>
    <t>Σχεδιασμός εκδήλωσης</t>
  </si>
  <si>
    <t>Σχεδίαση εκδήλωσης</t>
  </si>
  <si>
    <t>Εφοδιασμός εκδήλωσης</t>
  </si>
  <si>
    <t>Στελέχωση εκδήλωσης</t>
  </si>
  <si>
    <t>Αξιολόγηση εκδήλωσης</t>
  </si>
  <si>
    <t>Μεικτές τιμές</t>
  </si>
  <si>
    <t>ΠΡΟΓΡΑΜΜΑΤΙΣΜΈΝΟ ΚΌΣΤΟΣ</t>
  </si>
  <si>
    <t>ΠΡΑΓΜΑΤΙΚΟ ΚΟΣΤΟΣ</t>
  </si>
  <si>
    <t>ΠΡΟΓΡΑΜΜΑΤΙΣΜΈΝΕΣ ΏΡΕΣ</t>
  </si>
  <si>
    <t>ΠΡΑΓΜΑΤΙΚΕΣ ΩΡΕΣ</t>
  </si>
  <si>
    <t>Ένα γράφημα στηλών που εμφανίζει το προγραμματισμένο έναντι του πραγματικού κόστους βρίσκεται σε αυτό το κελί.</t>
  </si>
  <si>
    <t>ΥΠΕΥΘΥΝΟΣ ΛΟΓΑΡΙΑΣΜΟΥ</t>
  </si>
  <si>
    <t>ΔΙΑΧΕΙΡΙΣΤΗΣ ΕΡΓΟΥ</t>
  </si>
  <si>
    <t>ΥΠΕΥΘΥΝΟΣ ΣΤΡΑΤΗΓΙΚΉΣ</t>
  </si>
  <si>
    <t>ΕΙΔΙΚΌΣ ΣΧΕΔΊΑΣΗΣ</t>
  </si>
  <si>
    <t>Ένα γράφημα στηλών που εμφανίζει τις προγραμματισμένες έναντι των πραγματικών ωρών βρίσκεται σε αυτό το κελί.</t>
  </si>
  <si>
    <t>ΠΡΟΣΩΠΙΚΌ ΕΚΔΗΛΩΣΗΣ</t>
  </si>
  <si>
    <t>ΔΙΟΙΚΗΤΙΚΟ ΠΡΟΣΩΠΙΚΟ</t>
  </si>
  <si>
    <t>ΟΝΟΜΑ ΕΡΓΟΥ</t>
  </si>
  <si>
    <t>Έργο 1</t>
  </si>
  <si>
    <t>Έργο 2</t>
  </si>
  <si>
    <t>Έργο 3</t>
  </si>
  <si>
    <t>Έργο 4</t>
  </si>
  <si>
    <t>Έργο 5</t>
  </si>
  <si>
    <t>ΕΚΤΙΜΩΜΕΝΗ ΕΝΑΡΞΗ</t>
  </si>
  <si>
    <t>ΕΚΤΙΜΏΜΕΝΗ ΛΉΞΗ</t>
  </si>
  <si>
    <t>ΠΡΑΓΜΑΤΙΚΗ ΕΝΑΡΞΗ</t>
  </si>
  <si>
    <t>ΠΡΑΓΜΑΤΙΚΉ ΛΉΞΗ</t>
  </si>
  <si>
    <t>ΕΚΤΙΜΩΜΕΝΗ ΕΡΓΑΣΙΑ</t>
  </si>
  <si>
    <t>ΠΡΑΓΜΑΤΙΚΉ ΕΡΓΑΣΊΑ</t>
  </si>
  <si>
    <t>ΕΚΤΙΜΏΜΕΝΗ ΔΙΆΡΚΕΙΑ</t>
  </si>
  <si>
    <t>ΠΡΑΓΜΑΤΙΚΗ ΔΙΑΡΚΕΙΑ</t>
  </si>
  <si>
    <t xml:space="preserve">ΥΠΕΥΘΥΝΟΣ ΛΟΓΑΡΙΑΣΜΟΥ </t>
  </si>
  <si>
    <t xml:space="preserve">ΔΙΑΧΕΙΡΙΣΤΗΣ ΕΡΓΟΥ </t>
  </si>
  <si>
    <t xml:space="preserve">ΥΠΕΥΘΥΝΟΣ ΣΤΡΑΤΗΓΙΚΉΣ </t>
  </si>
  <si>
    <t xml:space="preserve">ΕΙΔΙΚΌΣ ΣΧΕΔΊΑΣΗΣ </t>
  </si>
  <si>
    <t xml:space="preserve">ΠΡΟΣΩΠΙΚΌ ΕΚΔΗΛΩΣΗΣ </t>
  </si>
  <si>
    <t xml:space="preserve">ΔΙΟΙΚΗΤΙΚΟ ΠΡΟΣΩΠΙΚΟ </t>
  </si>
  <si>
    <t>Ο Συγκεντρωτικός Πίνακας που ξεκινάει στο κελί στα δεξιά ενημερώνεται αυτόματα.
ΠΛΗΡΟΦΟΡΊΕΣ
Για να ανανεώσετε τον Συγκεντρωτικό πίνακα στα δεξιά, επιλέξτε τον (οποιοδήποτε κελί μέσα στον Συγκεντρωτικό Πίνακα), στην καρτέλα ΕΡΓΑΛΕΊΑ ΣΥΓΚΕΝΤΡΩΤΙΚΟΥ ΠΙΝΑΚΑ | ΑΝΆΛΥΣΗ της κορδέλας επιλέξτε "Ανανέωση" Ή πατήστε τον συνδυασμό πλήκτρων SHIFT+F10 μέσα σε οποιοδήποτε κελί του Συγκεντρωτικού Πίνακα και, στη συνέχεια, επιλέξτε "Ανανέωση".</t>
  </si>
  <si>
    <t>ΕΚΤΙΜΩΜΕΝΟ ΚΟΣΤΟΣ ΥΠΕΥΘΥΝΟΥ ΛΟΓΑΡΙΑΣΜΟΥ</t>
  </si>
  <si>
    <t>Γενικό Άθροισμα</t>
  </si>
  <si>
    <t>Άθροισμα</t>
  </si>
  <si>
    <t>ΕΚΤΙΜΩΜΕΝΟ ΚΟΣΤΟΣ ΔΙΑΧΕΙΡΙΣΤΗΣ ΕΡΓΟΥ</t>
  </si>
  <si>
    <t>ΕΚΤΙΜΩΜΕΝΟ ΚΟΣΤΟΣ ΥΠΕΥΘΥΝΟΣ ΣΤΡΑΤΗΓΙΚΉΣ</t>
  </si>
  <si>
    <t>ΕΚΤΙΜΩΜΕΝΟ ΚΟΣΤΟΣ ΕΙΔΙΚΌΣ ΣΧΕΔΊΑΣΗΣ</t>
  </si>
  <si>
    <t>ΕΚΤΙΜΩΜΕΝΟ ΚΟΣΤΟΣ ΠΡΟΣΩΠΙΚΌ ΕΚΔΗΛΩΣΗΣ</t>
  </si>
  <si>
    <t>ΕΚΤΙΜΩΜΕΝΟ ΚΟΣΤΟΣ ΔΙΟΙΚΗΤΙΚΟ ΠΡΟΣΩΠΙΚΟ</t>
  </si>
  <si>
    <t>Παρακολουθήστε τις παράμετροι έργου, τις λεπτομέρειες έργου και τα σύνολα έργου σε αυτό το βιβλίο εργασίας παρακολούθησης σχεδιασμού εκδήλωσης.</t>
  </si>
  <si>
    <t>Συμπληρώστε την επωνυμία εταιρείας στο φύλλο εργασίας παραμέτρων και θα ενημερωθεί αυτόματα σε άλλα φύλλα εργασίας.</t>
  </si>
  <si>
    <t>Δημιουργήστε παράμετροι έργου σε αυτό το φύλλο εργασίας. Επωνυμία εταιρείας της εταιρείας στο κελί στα δεξιά. Σε κελιά σε αυτή τη στήλη βρίσκονται χρήσιμες οδηγίες. Πατήστε το κάτω βέλος για να ξεκινήσετε.</t>
  </si>
  <si>
    <t>Ένα γράφημα στηλών που εμφανίζει το προγραμματισμένο έναντι πραγματικού κόστους βρίσκεται στο κελί στα δεξιά και το γράφημα στηλών που εμφανίζει τις προγραμματισμένες έναντι πραγματικές ωρών βρίσκεται στο κελί F14.</t>
  </si>
  <si>
    <t>Δημιουργήστε λεπτομέρειες έργου σε αυτό το φύλλο εργασίας. Η επωνυμία εταιρείας ενημερώνεται αυτόματα στο κελί στα δεξιά. Σε κελιά σε αυτή τη στήλη βρίσκονται χρήσιμες οδηγίες. Πατήστε το κάτω βέλος για να ξεκινήσετε.</t>
  </si>
  <si>
    <t>Εισαγάγετε πληροφορίες στον πίνακα "Λεπτομέρειες Έργου", ξεκινώντας από το κελί στα δεξιά.
ΠΛΗΡΟΦΟΡΊΕΣ
Για να προσθέσετε μια γραμμή στον πίνακα στα δεξιά, επιλέξτε το πιο κάτω δεξιά κελί στο κύριο σώμα του πίνακα (όχι στη γραμμή συνόλων) και πατήστε το πλήκτρο Tab ή πατήστε τον συνδυασμό πλήκτρων SHIFT+F10 στο σημείο όπου θέλετε να εισαχθεί η γραμμή και επιλέξτε Εισαγωγή | Γραμμές πίνακα επάνω από/κάτω από.
Βεβαιωθείτε ότι έχουν διαγραφεί όλες οι γραμμές που δεν χρησιμοποιούνται, καθώς ο Συγκεντρωτικός Πίνακας ΣΥΝΟΛΑ ΕΡΓΟΥ θα χρησιμοποιήσει όλα τα κελιά πινάκων και διαφορετικά θα επέστρεφε εσφαλμένα αποτελέσματα.</t>
  </si>
  <si>
    <t>Δείτε τα σύνολα έργου σε αυτό το φύλλο εργασίας. Η επωνυμία εταιρείας ενημερώνεται αυτόματα στο κελί στα δεξιά. Σε κελιά σε αυτή τη στήλη βρίσκονται χρήσιμες οδηγίες. Πατήστε το κάτω βέλος για να ξεκινήσετε.</t>
  </si>
  <si>
    <t>ΠΡΑΓΜΑΤΙΚΟ ΚΟΣΤΟΣ ΥΠΕΥΘΥΝΟΥ ΛΟΓΑΡΙΑΣΜΟΥ</t>
  </si>
  <si>
    <t xml:space="preserve">ΠΡΑΓΜΑΤΙΚΟ ΚΟΣΤΟΣ ΔΙΑΧΕΙΡΙΣΤΗΣ ΕΡΓΟΥ </t>
  </si>
  <si>
    <t xml:space="preserve">ΠΡΑΓΜΑΤΙΚΟ ΚΟΣΤΟΣ ΥΠΕΥΘΥΝΟΣ ΣΤΡΑΤΗΓΙΚΉΣ </t>
  </si>
  <si>
    <t xml:space="preserve">ΠΡΑΓΜΑΤΙΚΟ ΚΟΣΤΟΣ ΕΙΔΙΚΌΣ ΣΧΕΔΊΑΣΗΣ </t>
  </si>
  <si>
    <t xml:space="preserve">ΠΡΑΓΜΑΤΙΚΟ ΚΟΣΤΟΣ ΠΡΟΣΩΠΙΚΌ ΕΚΔΗΛΩΣΗΣ </t>
  </si>
  <si>
    <t xml:space="preserve">ΠΡΑΓΜΑΤΙΚΟ ΚΟΣΤΟΣ ΔΙΟΙΚΗΤΙΚΟ ΠΡΟΣΩΠΙΚΟ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</si>
</sst>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0\ &quot;€&quot;"/>
    <numFmt numFmtId="167" formatCode="#,##0.00\ &quot;€&quot;"/>
  </numFmts>
  <fonts count="27" x14ac:knownFonts="1">
    <font>
      <sz val="10"/>
      <color theme="1" tint="0.24994659260841701"/>
      <name val="Cambria"/>
      <family val="2"/>
      <scheme val="minor"/>
    </font>
    <font>
      <sz val="11"/>
      <color theme="1"/>
      <name val="Cambria"/>
      <family val="2"/>
      <scheme val="minor"/>
    </font>
    <font>
      <sz val="11"/>
      <color theme="1"/>
      <name val="Cambria"/>
      <family val="1"/>
      <scheme val="minor"/>
    </font>
    <font>
      <sz val="20"/>
      <color theme="1" tint="0.24994659260841701"/>
      <name val="Tahoma"/>
      <family val="2"/>
      <scheme val="major"/>
    </font>
    <font>
      <sz val="16"/>
      <color theme="1" tint="0.34998626667073579"/>
      <name val="Tahoma"/>
      <family val="2"/>
      <scheme val="major"/>
    </font>
    <font>
      <sz val="12"/>
      <color theme="1" tint="0.24994659260841701"/>
      <name val="Tahoma"/>
      <family val="2"/>
      <scheme val="major"/>
    </font>
    <font>
      <sz val="11"/>
      <color theme="1"/>
      <name val="Cambria"/>
      <family val="1"/>
      <scheme val="minor"/>
    </font>
    <font>
      <i/>
      <sz val="10"/>
      <color theme="1"/>
      <name val="Tahoma"/>
      <family val="2"/>
      <scheme val="major"/>
    </font>
    <font>
      <sz val="11"/>
      <color theme="0"/>
      <name val="Cambria"/>
      <family val="1"/>
      <scheme val="minor"/>
    </font>
    <font>
      <sz val="16"/>
      <color theme="0"/>
      <name val="Tahoma"/>
      <family val="2"/>
      <scheme val="major"/>
    </font>
    <font>
      <sz val="11"/>
      <color theme="1" tint="0.24994659260841701"/>
      <name val="Cambria"/>
      <family val="1"/>
      <scheme val="minor"/>
    </font>
    <font>
      <b/>
      <sz val="11"/>
      <color theme="1" tint="0.24994659260841701"/>
      <name val="Cambria"/>
      <family val="1"/>
      <scheme val="minor"/>
    </font>
    <font>
      <sz val="10"/>
      <color theme="1" tint="0.24994659260841701"/>
      <name val="Cambria"/>
      <family val="2"/>
      <scheme val="minor"/>
    </font>
    <font>
      <sz val="18"/>
      <color theme="3"/>
      <name val="Tahoma"/>
      <family val="2"/>
      <scheme val="major"/>
    </font>
    <font>
      <b/>
      <sz val="11"/>
      <color theme="3"/>
      <name val="Cambria"/>
      <family val="2"/>
      <scheme val="minor"/>
    </font>
    <font>
      <sz val="11"/>
      <color rgb="FF006100"/>
      <name val="Cambria"/>
      <family val="2"/>
      <scheme val="minor"/>
    </font>
    <font>
      <sz val="11"/>
      <color rgb="FF9C0006"/>
      <name val="Cambria"/>
      <family val="2"/>
      <scheme val="minor"/>
    </font>
    <font>
      <sz val="11"/>
      <color rgb="FF9C5700"/>
      <name val="Cambria"/>
      <family val="2"/>
      <scheme val="minor"/>
    </font>
    <font>
      <sz val="11"/>
      <color rgb="FF3F3F76"/>
      <name val="Cambria"/>
      <family val="2"/>
      <scheme val="minor"/>
    </font>
    <font>
      <b/>
      <sz val="11"/>
      <color rgb="FF3F3F3F"/>
      <name val="Cambria"/>
      <family val="2"/>
      <scheme val="minor"/>
    </font>
    <font>
      <b/>
      <sz val="11"/>
      <color rgb="FFFA7D00"/>
      <name val="Cambria"/>
      <family val="2"/>
      <scheme val="minor"/>
    </font>
    <font>
      <sz val="11"/>
      <color rgb="FFFA7D00"/>
      <name val="Cambria"/>
      <family val="2"/>
      <scheme val="minor"/>
    </font>
    <font>
      <b/>
      <sz val="11"/>
      <color theme="0"/>
      <name val="Cambria"/>
      <family val="2"/>
      <scheme val="minor"/>
    </font>
    <font>
      <sz val="11"/>
      <color rgb="FFFF0000"/>
      <name val="Cambria"/>
      <family val="2"/>
      <scheme val="minor"/>
    </font>
    <font>
      <i/>
      <sz val="11"/>
      <color rgb="FF7F7F7F"/>
      <name val="Cambria"/>
      <family val="2"/>
      <scheme val="minor"/>
    </font>
    <font>
      <b/>
      <sz val="11"/>
      <color theme="1"/>
      <name val="Cambria"/>
      <family val="2"/>
      <scheme val="minor"/>
    </font>
    <font>
      <sz val="11"/>
      <color theme="0"/>
      <name val="Cambria"/>
      <family val="2"/>
      <scheme val="minor"/>
    </font>
  </fonts>
  <fills count="36">
    <fill>
      <patternFill patternType="none"/>
    </fill>
    <fill>
      <patternFill patternType="gray125"/>
    </fill>
    <fill>
      <patternFill patternType="solid">
        <fgColor theme="0" tint="-0.14996795556505021"/>
        <bgColor indexed="64"/>
      </patternFill>
    </fill>
    <fill>
      <patternFill patternType="solid">
        <fgColor theme="5" tint="-0.249977111117893"/>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right/>
      <top/>
      <bottom style="thin">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3" fillId="0" borderId="1" applyNumberFormat="0" applyFill="0" applyAlignment="0" applyProtection="0"/>
    <xf numFmtId="0" fontId="4" fillId="0" borderId="0" applyNumberFormat="0" applyFill="0" applyAlignment="0" applyProtection="0"/>
    <xf numFmtId="0" fontId="5" fillId="0" borderId="0" applyNumberFormat="0" applyFill="0" applyAlignment="0" applyProtection="0"/>
    <xf numFmtId="165" fontId="12" fillId="0" borderId="0" applyFont="0" applyFill="0" applyBorder="0" applyAlignment="0" applyProtection="0"/>
    <xf numFmtId="164" fontId="12"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xf numFmtId="9" fontId="12"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0" applyNumberFormat="0" applyBorder="0" applyAlignment="0" applyProtection="0"/>
    <xf numFmtId="0" fontId="18" fillId="8" borderId="2" applyNumberFormat="0" applyAlignment="0" applyProtection="0"/>
    <xf numFmtId="0" fontId="19" fillId="9" borderId="3" applyNumberFormat="0" applyAlignment="0" applyProtection="0"/>
    <xf numFmtId="0" fontId="20" fillId="9" borderId="2" applyNumberFormat="0" applyAlignment="0" applyProtection="0"/>
    <xf numFmtId="0" fontId="21" fillId="0" borderId="4" applyNumberFormat="0" applyFill="0" applyAlignment="0" applyProtection="0"/>
    <xf numFmtId="0" fontId="22" fillId="10" borderId="5" applyNumberFormat="0" applyAlignment="0" applyProtection="0"/>
    <xf numFmtId="0" fontId="23" fillId="0" borderId="0" applyNumberFormat="0" applyFill="0" applyBorder="0" applyAlignment="0" applyProtection="0"/>
    <xf numFmtId="0" fontId="12" fillId="11" borderId="6" applyNumberFormat="0" applyFont="0" applyAlignment="0" applyProtection="0"/>
    <xf numFmtId="0" fontId="24" fillId="0" borderId="0" applyNumberFormat="0" applyFill="0" applyBorder="0" applyAlignment="0" applyProtection="0"/>
    <xf numFmtId="0" fontId="25" fillId="0" borderId="7" applyNumberFormat="0" applyFill="0" applyAlignment="0" applyProtection="0"/>
    <xf numFmtId="0" fontId="26"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6"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6"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6"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6"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6"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30">
    <xf numFmtId="0" fontId="0" fillId="0" borderId="0" xfId="0"/>
    <xf numFmtId="0" fontId="2" fillId="0" borderId="0" xfId="0" applyFont="1"/>
    <xf numFmtId="0" fontId="3" fillId="0" borderId="1" xfId="1"/>
    <xf numFmtId="0" fontId="4" fillId="0" borderId="0" xfId="2"/>
    <xf numFmtId="0" fontId="5" fillId="0" borderId="0" xfId="3"/>
    <xf numFmtId="0" fontId="6" fillId="0" borderId="0" xfId="0" applyFont="1"/>
    <xf numFmtId="9" fontId="6" fillId="0" borderId="0" xfId="0" applyNumberFormat="1" applyFont="1"/>
    <xf numFmtId="9" fontId="6" fillId="2" borderId="0" xfId="0" applyNumberFormat="1" applyFont="1" applyFill="1"/>
    <xf numFmtId="0" fontId="7" fillId="0" borderId="0" xfId="0" applyFont="1"/>
    <xf numFmtId="0" fontId="0" fillId="0" borderId="0" xfId="0" applyAlignment="1">
      <alignment wrapText="1"/>
    </xf>
    <xf numFmtId="0" fontId="2" fillId="0" borderId="0" xfId="0" applyFont="1" applyAlignment="1">
      <alignment wrapText="1"/>
    </xf>
    <xf numFmtId="0" fontId="8" fillId="0" borderId="0" xfId="0" applyFont="1"/>
    <xf numFmtId="4" fontId="8" fillId="0" borderId="0" xfId="0" applyNumberFormat="1" applyFont="1"/>
    <xf numFmtId="0" fontId="0" fillId="3" borderId="0" xfId="0" applyFill="1" applyAlignment="1">
      <alignment wrapText="1"/>
    </xf>
    <xf numFmtId="14" fontId="0" fillId="0" borderId="0" xfId="0" applyNumberFormat="1"/>
    <xf numFmtId="0" fontId="2" fillId="0" borderId="0" xfId="0" applyFont="1" applyAlignment="1">
      <alignment vertical="center"/>
    </xf>
    <xf numFmtId="0" fontId="5" fillId="0" borderId="0" xfId="3" applyAlignment="1">
      <alignment vertical="center"/>
    </xf>
    <xf numFmtId="0" fontId="9" fillId="4" borderId="0" xfId="2" applyFont="1" applyFill="1" applyAlignment="1">
      <alignment horizontal="center"/>
    </xf>
    <xf numFmtId="0" fontId="8" fillId="0" borderId="0" xfId="0" applyFont="1" applyAlignment="1">
      <alignment vertical="center"/>
    </xf>
    <xf numFmtId="0" fontId="10" fillId="0" borderId="0" xfId="0" applyFont="1" applyAlignment="1">
      <alignment vertical="center" wrapText="1"/>
    </xf>
    <xf numFmtId="0" fontId="10" fillId="0" borderId="0" xfId="0" applyFont="1" applyAlignment="1">
      <alignment wrapText="1"/>
    </xf>
    <xf numFmtId="0" fontId="11" fillId="0" borderId="0" xfId="0" applyFont="1" applyAlignment="1">
      <alignment wrapText="1"/>
    </xf>
    <xf numFmtId="0" fontId="8" fillId="0" borderId="0" xfId="0" applyFont="1" applyAlignment="1">
      <alignment wrapText="1"/>
    </xf>
    <xf numFmtId="0" fontId="0" fillId="0" borderId="0" xfId="0" pivotButton="1"/>
    <xf numFmtId="166" fontId="6" fillId="0" borderId="0" xfId="0" applyNumberFormat="1" applyFont="1"/>
    <xf numFmtId="167" fontId="8" fillId="0" borderId="0" xfId="0" applyNumberFormat="1" applyFont="1"/>
    <xf numFmtId="166" fontId="0" fillId="0" borderId="0" xfId="0" applyNumberFormat="1"/>
    <xf numFmtId="167" fontId="0" fillId="0" borderId="0" xfId="0" applyNumberFormat="1"/>
    <xf numFmtId="0" fontId="8" fillId="0" borderId="0" xfId="0" applyFont="1" applyAlignment="1">
      <alignment horizontal="center"/>
    </xf>
    <xf numFmtId="0" fontId="2" fillId="0" borderId="0" xfId="0" applyFont="1" applyAlignment="1">
      <alignment wrapText="1"/>
    </xf>
  </cellXfs>
  <cellStyles count="47">
    <cellStyle name="20% - Έμφαση1" xfId="24" builtinId="30" customBuiltin="1"/>
    <cellStyle name="20% - Έμφαση2" xfId="28" builtinId="34" customBuiltin="1"/>
    <cellStyle name="20% - Έμφαση3" xfId="32" builtinId="38" customBuiltin="1"/>
    <cellStyle name="20% - Έμφαση4" xfId="36" builtinId="42" customBuiltin="1"/>
    <cellStyle name="20% - Έμφαση5" xfId="40" builtinId="46" customBuiltin="1"/>
    <cellStyle name="20% - Έμφαση6" xfId="44" builtinId="50" customBuiltin="1"/>
    <cellStyle name="40% - Έμφαση1" xfId="25" builtinId="31" customBuiltin="1"/>
    <cellStyle name="40% - Έμφαση2" xfId="29" builtinId="35" customBuiltin="1"/>
    <cellStyle name="40% - Έμφαση3" xfId="33" builtinId="39" customBuiltin="1"/>
    <cellStyle name="40% - Έμφαση4" xfId="37" builtinId="43" customBuiltin="1"/>
    <cellStyle name="40% - Έμφαση5" xfId="41" builtinId="47" customBuiltin="1"/>
    <cellStyle name="40% - Έμφαση6" xfId="45" builtinId="51" customBuiltin="1"/>
    <cellStyle name="60% - Έμφαση1" xfId="26" builtinId="32" customBuiltin="1"/>
    <cellStyle name="60% - Έμφαση2" xfId="30" builtinId="36" customBuiltin="1"/>
    <cellStyle name="60% - Έμφαση3" xfId="34" builtinId="40" customBuiltin="1"/>
    <cellStyle name="60% - Έμφαση4" xfId="38" builtinId="44" customBuiltin="1"/>
    <cellStyle name="60% - Έμφαση5" xfId="42" builtinId="48" customBuiltin="1"/>
    <cellStyle name="60% - Έμφαση6" xfId="46" builtinId="52" customBuiltin="1"/>
    <cellStyle name="Εισαγωγή" xfId="14" builtinId="20" customBuiltin="1"/>
    <cellStyle name="Έλεγχος κελιού" xfId="18" builtinId="23" customBuiltin="1"/>
    <cellStyle name="Έμφαση1" xfId="23" builtinId="29" customBuiltin="1"/>
    <cellStyle name="Έμφαση2" xfId="27" builtinId="33" customBuiltin="1"/>
    <cellStyle name="Έμφαση3" xfId="31" builtinId="37" customBuiltin="1"/>
    <cellStyle name="Έμφαση4" xfId="35" builtinId="41" customBuiltin="1"/>
    <cellStyle name="Έμφαση5" xfId="39" builtinId="45" customBuiltin="1"/>
    <cellStyle name="Έμφαση6" xfId="43" builtinId="49" customBuiltin="1"/>
    <cellStyle name="Έξοδος" xfId="15" builtinId="21" customBuiltin="1"/>
    <cellStyle name="Επεξηγηματικό κείμενο" xfId="21" builtinId="53" customBuiltin="1"/>
    <cellStyle name="Επικεφαλίδα 1" xfId="1" builtinId="16" customBuiltin="1"/>
    <cellStyle name="Επικεφαλίδα 2" xfId="2" builtinId="17" customBuiltin="1"/>
    <cellStyle name="Επικεφαλίδα 3" xfId="3" builtinId="18" customBuiltin="1"/>
    <cellStyle name="Επικεφαλίδα 4" xfId="10" builtinId="19" customBuiltin="1"/>
    <cellStyle name="Κακό" xfId="12" builtinId="27" customBuiltin="1"/>
    <cellStyle name="Καλό" xfId="11" builtinId="26" customBuiltin="1"/>
    <cellStyle name="Κανονικό" xfId="0" builtinId="0" customBuiltin="1"/>
    <cellStyle name="Κόμμα" xfId="4" builtinId="3" customBuiltin="1"/>
    <cellStyle name="Κόμμα [0]" xfId="5" builtinId="6" customBuiltin="1"/>
    <cellStyle name="Νόμισμα [0]" xfId="7" builtinId="7" customBuiltin="1"/>
    <cellStyle name="Νομισματική μονάδα" xfId="6" builtinId="4" customBuiltin="1"/>
    <cellStyle name="Ουδέτερο" xfId="13" builtinId="28" customBuiltin="1"/>
    <cellStyle name="Ποσοστό" xfId="8" builtinId="5" customBuiltin="1"/>
    <cellStyle name="Προειδοποιητικό κείμενο" xfId="19" builtinId="11" customBuiltin="1"/>
    <cellStyle name="Σημείωση" xfId="20" builtinId="10" customBuiltin="1"/>
    <cellStyle name="Συνδεδεμένο κελί" xfId="17" builtinId="24" customBuiltin="1"/>
    <cellStyle name="Σύνολο" xfId="22" builtinId="25" customBuiltin="1"/>
    <cellStyle name="Τίτλος" xfId="9" builtinId="15" customBuiltin="1"/>
    <cellStyle name="Υπολογισμός" xfId="16" builtinId="22" customBuiltin="1"/>
  </cellStyles>
  <dxfs count="99">
    <dxf>
      <font>
        <b val="0"/>
        <i val="0"/>
        <strike val="0"/>
        <condense val="0"/>
        <extend val="0"/>
        <outline val="0"/>
        <shadow val="0"/>
        <u val="none"/>
        <vertAlign val="baseline"/>
        <sz val="11"/>
        <color theme="1"/>
        <name val="Cambria"/>
        <family val="2"/>
        <scheme val="minor"/>
      </font>
    </dxf>
    <dxf>
      <font>
        <b val="0"/>
        <i val="0"/>
        <strike val="0"/>
        <condense val="0"/>
        <extend val="0"/>
        <outline val="0"/>
        <shadow val="0"/>
        <u val="none"/>
        <vertAlign val="baseline"/>
        <sz val="11"/>
        <color theme="1"/>
        <name val="Cambria"/>
        <scheme val="minor"/>
      </font>
    </dxf>
    <dxf>
      <font>
        <b val="0"/>
        <i val="0"/>
        <strike val="0"/>
        <condense val="0"/>
        <extend val="0"/>
        <outline val="0"/>
        <shadow val="0"/>
        <u val="none"/>
        <vertAlign val="baseline"/>
        <sz val="11"/>
        <color theme="1"/>
        <name val="Cambria"/>
        <scheme val="minor"/>
      </font>
    </dxf>
    <dxf>
      <font>
        <b val="0"/>
        <i val="0"/>
        <strike val="0"/>
        <condense val="0"/>
        <extend val="0"/>
        <outline val="0"/>
        <shadow val="0"/>
        <u val="none"/>
        <vertAlign val="baseline"/>
        <sz val="11"/>
        <color theme="1"/>
        <name val="Cambria"/>
        <scheme val="minor"/>
      </font>
    </dxf>
    <dxf>
      <font>
        <b val="0"/>
        <i val="0"/>
        <strike val="0"/>
        <condense val="0"/>
        <extend val="0"/>
        <outline val="0"/>
        <shadow val="0"/>
        <u val="none"/>
        <vertAlign val="baseline"/>
        <sz val="11"/>
        <color theme="1"/>
        <name val="Cambria"/>
        <scheme val="minor"/>
      </font>
    </dxf>
    <dxf>
      <font>
        <b val="0"/>
        <i val="0"/>
        <strike val="0"/>
        <condense val="0"/>
        <extend val="0"/>
        <outline val="0"/>
        <shadow val="0"/>
        <u val="none"/>
        <vertAlign val="baseline"/>
        <sz val="11"/>
        <color theme="1"/>
        <name val="Cambria"/>
        <scheme val="minor"/>
      </font>
    </dxf>
    <dxf>
      <font>
        <b val="0"/>
        <i val="0"/>
        <strike val="0"/>
        <condense val="0"/>
        <extend val="0"/>
        <outline val="0"/>
        <shadow val="0"/>
        <u val="none"/>
        <vertAlign val="baseline"/>
        <sz val="11"/>
        <color theme="1"/>
        <name val="Cambria"/>
        <scheme val="minor"/>
      </font>
    </dxf>
    <dxf>
      <font>
        <b val="0"/>
        <i val="0"/>
        <strike val="0"/>
        <condense val="0"/>
        <extend val="0"/>
        <outline val="0"/>
        <shadow val="0"/>
        <u val="none"/>
        <vertAlign val="baseline"/>
        <sz val="11"/>
        <color theme="1"/>
        <name val="Cambria"/>
        <scheme val="minor"/>
      </font>
      <numFmt numFmtId="13" formatCode="0%"/>
      <fill>
        <patternFill patternType="solid">
          <fgColor indexed="64"/>
          <bgColor theme="0" tint="-0.14996795556505021"/>
        </patternFill>
      </fill>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alignment wrapText="1"/>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alignment wrapText="1"/>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font>
        <b val="0"/>
        <i val="0"/>
        <strike val="0"/>
        <condense val="0"/>
        <extend val="0"/>
        <outline val="0"/>
        <shadow val="0"/>
        <u val="none"/>
        <vertAlign val="baseline"/>
        <sz val="11"/>
        <color theme="1"/>
        <name val="Cambria"/>
        <family val="1"/>
        <scheme val="minor"/>
      </font>
    </dxf>
    <dxf>
      <numFmt numFmtId="166" formatCode="#,##0\ &quot;€&quot;"/>
    </dxf>
    <dxf>
      <font>
        <b val="0"/>
        <i val="0"/>
        <strike val="0"/>
        <condense val="0"/>
        <extend val="0"/>
        <outline val="0"/>
        <shadow val="0"/>
        <u val="none"/>
        <vertAlign val="baseline"/>
        <sz val="11"/>
        <color theme="1"/>
        <name val="Cambria"/>
        <family val="1"/>
        <scheme val="minor"/>
      </font>
    </dxf>
    <dxf>
      <numFmt numFmtId="166" formatCode="#,##0\ &quot;€&quot;"/>
    </dxf>
    <dxf>
      <font>
        <b val="0"/>
        <i val="0"/>
        <strike val="0"/>
        <condense val="0"/>
        <extend val="0"/>
        <outline val="0"/>
        <shadow val="0"/>
        <u val="none"/>
        <vertAlign val="baseline"/>
        <sz val="11"/>
        <color theme="1"/>
        <name val="Cambria"/>
        <family val="1"/>
        <scheme val="minor"/>
      </font>
    </dxf>
    <dxf>
      <numFmt numFmtId="166" formatCode="#,##0\ &quot;€&quot;"/>
    </dxf>
    <dxf>
      <font>
        <b val="0"/>
        <i val="0"/>
        <strike val="0"/>
        <condense val="0"/>
        <extend val="0"/>
        <outline val="0"/>
        <shadow val="0"/>
        <u val="none"/>
        <vertAlign val="baseline"/>
        <sz val="11"/>
        <color theme="1"/>
        <name val="Cambria"/>
        <family val="1"/>
        <scheme val="minor"/>
      </font>
    </dxf>
    <dxf>
      <numFmt numFmtId="166" formatCode="#,##0\ &quot;€&quot;"/>
    </dxf>
    <dxf>
      <font>
        <b val="0"/>
        <i val="0"/>
        <strike val="0"/>
        <condense val="0"/>
        <extend val="0"/>
        <outline val="0"/>
        <shadow val="0"/>
        <u val="none"/>
        <vertAlign val="baseline"/>
        <sz val="11"/>
        <color theme="1"/>
        <name val="Cambria"/>
        <family val="1"/>
        <scheme val="minor"/>
      </font>
    </dxf>
    <dxf>
      <numFmt numFmtId="166" formatCode="#,##0\ &quot;€&quot;"/>
    </dxf>
    <dxf>
      <font>
        <b val="0"/>
        <i val="0"/>
        <strike val="0"/>
        <condense val="0"/>
        <extend val="0"/>
        <outline val="0"/>
        <shadow val="0"/>
        <u val="none"/>
        <vertAlign val="baseline"/>
        <sz val="11"/>
        <color theme="1"/>
        <name val="Cambria"/>
        <family val="1"/>
        <scheme val="minor"/>
      </font>
    </dxf>
    <dxf>
      <numFmt numFmtId="166" formatCode="#,##0\ &quot;€&quot;"/>
    </dxf>
    <dxf>
      <font>
        <b val="0"/>
        <i val="0"/>
        <strike val="0"/>
        <condense val="0"/>
        <extend val="0"/>
        <outline val="0"/>
        <shadow val="0"/>
        <u val="none"/>
        <vertAlign val="baseline"/>
        <sz val="11"/>
        <color theme="1"/>
        <name val="Cambria"/>
        <family val="1"/>
        <scheme val="minor"/>
      </font>
    </dxf>
    <dxf>
      <numFmt numFmtId="166" formatCode="#,##0\ &quot;€&quot;"/>
    </dxf>
    <dxf>
      <font>
        <b val="0"/>
        <i val="0"/>
        <strike val="0"/>
        <condense val="0"/>
        <extend val="0"/>
        <outline val="0"/>
        <shadow val="0"/>
        <u val="none"/>
        <vertAlign val="baseline"/>
        <sz val="11"/>
        <color theme="1"/>
        <name val="Cambria"/>
        <family val="1"/>
        <scheme val="minor"/>
      </font>
    </dxf>
    <dxf>
      <numFmt numFmtId="166" formatCode="#,##0\ &quot;€&quot;"/>
    </dxf>
    <dxf>
      <font>
        <b val="0"/>
        <i val="0"/>
        <strike val="0"/>
        <condense val="0"/>
        <extend val="0"/>
        <outline val="0"/>
        <shadow val="0"/>
        <u val="none"/>
        <vertAlign val="baseline"/>
        <sz val="11"/>
        <color theme="1"/>
        <name val="Cambria"/>
        <family val="1"/>
        <scheme val="minor"/>
      </font>
    </dxf>
    <dxf>
      <numFmt numFmtId="166" formatCode="#,##0\ &quot;€&quot;"/>
    </dxf>
    <dxf>
      <font>
        <b val="0"/>
        <i val="0"/>
        <strike val="0"/>
        <condense val="0"/>
        <extend val="0"/>
        <outline val="0"/>
        <shadow val="0"/>
        <u val="none"/>
        <vertAlign val="baseline"/>
        <sz val="11"/>
        <color theme="1"/>
        <name val="Cambria"/>
        <family val="1"/>
        <scheme val="minor"/>
      </font>
    </dxf>
    <dxf>
      <numFmt numFmtId="166" formatCode="#,##0\ &quot;€&quot;"/>
    </dxf>
    <dxf>
      <font>
        <b val="0"/>
        <i val="0"/>
        <strike val="0"/>
        <condense val="0"/>
        <extend val="0"/>
        <outline val="0"/>
        <shadow val="0"/>
        <u val="none"/>
        <vertAlign val="baseline"/>
        <sz val="11"/>
        <color theme="1"/>
        <name val="Cambria"/>
        <family val="1"/>
        <scheme val="minor"/>
      </font>
    </dxf>
    <dxf>
      <numFmt numFmtId="166" formatCode="#,##0\ &quot;€&quot;"/>
    </dxf>
    <dxf>
      <font>
        <b val="0"/>
        <i val="0"/>
        <strike val="0"/>
        <condense val="0"/>
        <extend val="0"/>
        <outline val="0"/>
        <shadow val="0"/>
        <u val="none"/>
        <vertAlign val="baseline"/>
        <sz val="11"/>
        <color theme="1"/>
        <name val="Cambria"/>
        <family val="1"/>
        <scheme val="minor"/>
      </font>
    </dxf>
    <dxf>
      <numFmt numFmtId="166" formatCode="#,##0\ &quot;€&quot;"/>
    </dxf>
    <dxf>
      <font>
        <b val="0"/>
        <i val="0"/>
        <strike val="0"/>
        <condense val="0"/>
        <extend val="0"/>
        <outline val="0"/>
        <shadow val="0"/>
        <u val="none"/>
        <vertAlign val="baseline"/>
        <sz val="11"/>
        <color theme="1"/>
        <name val="Cambria"/>
        <family val="1"/>
        <scheme val="minor"/>
      </font>
    </dxf>
    <dxf>
      <numFmt numFmtId="0" formatCode="General"/>
    </dxf>
    <dxf>
      <font>
        <b val="0"/>
        <i val="0"/>
        <strike val="0"/>
        <condense val="0"/>
        <extend val="0"/>
        <outline val="0"/>
        <shadow val="0"/>
        <u val="none"/>
        <vertAlign val="baseline"/>
        <sz val="11"/>
        <color theme="1"/>
        <name val="Cambria"/>
        <family val="1"/>
        <scheme val="minor"/>
      </font>
    </dxf>
    <dxf>
      <numFmt numFmtId="0" formatCode="General"/>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numFmt numFmtId="19" formatCode="d/m/yyyy"/>
    </dxf>
    <dxf>
      <font>
        <b val="0"/>
        <i val="0"/>
        <strike val="0"/>
        <condense val="0"/>
        <extend val="0"/>
        <outline val="0"/>
        <shadow val="0"/>
        <u val="none"/>
        <vertAlign val="baseline"/>
        <sz val="11"/>
        <color theme="1"/>
        <name val="Cambria"/>
        <family val="1"/>
        <scheme val="minor"/>
      </font>
    </dxf>
    <dxf>
      <numFmt numFmtId="19" formatCode="d/m/yyyy"/>
    </dxf>
    <dxf>
      <font>
        <b val="0"/>
        <i val="0"/>
        <strike val="0"/>
        <condense val="0"/>
        <extend val="0"/>
        <outline val="0"/>
        <shadow val="0"/>
        <u val="none"/>
        <vertAlign val="baseline"/>
        <sz val="11"/>
        <color theme="1"/>
        <name val="Cambria"/>
        <family val="1"/>
        <scheme val="minor"/>
      </font>
    </dxf>
    <dxf>
      <numFmt numFmtId="19" formatCode="d/m/yyyy"/>
    </dxf>
    <dxf>
      <font>
        <b val="0"/>
        <i val="0"/>
        <strike val="0"/>
        <condense val="0"/>
        <extend val="0"/>
        <outline val="0"/>
        <shadow val="0"/>
        <u val="none"/>
        <vertAlign val="baseline"/>
        <sz val="11"/>
        <color theme="1"/>
        <name val="Cambria"/>
        <family val="1"/>
        <scheme val="minor"/>
      </font>
    </dxf>
    <dxf>
      <numFmt numFmtId="19" formatCode="d/m/yyyy"/>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0"/>
        <color theme="1"/>
        <name val="Tahoma"/>
        <scheme val="major"/>
      </font>
      <fill>
        <patternFill patternType="solid">
          <fgColor indexed="64"/>
          <bgColor theme="5" tint="-0.249977111117893"/>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mbria"/>
        <scheme val="minor"/>
      </font>
      <numFmt numFmtId="13" formatCode="0%"/>
      <fill>
        <patternFill patternType="solid">
          <fgColor indexed="64"/>
          <bgColor theme="0" tint="-0.14996795556505021"/>
        </patternFill>
      </fill>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dxf>
    <dxf>
      <font>
        <b val="0"/>
        <i val="0"/>
        <strike val="0"/>
        <condense val="0"/>
        <extend val="0"/>
        <outline val="0"/>
        <shadow val="0"/>
        <u val="none"/>
        <vertAlign val="baseline"/>
        <sz val="11"/>
        <color theme="1"/>
        <name val="Cambria"/>
        <scheme val="minor"/>
      </font>
    </dxf>
    <dxf>
      <alignment horizontal="general" vertical="bottom" textRotation="0" wrapText="1" indent="0" justifyLastLine="0" shrinkToFit="0" readingOrder="0"/>
    </dxf>
  </dxfs>
  <tableStyles count="0" defaultTableStyle="TableStyleMedium3"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Tahoma"/>
                <a:ea typeface="Tahoma"/>
                <a:cs typeface="Tahoma"/>
              </a:defRPr>
            </a:pPr>
            <a:r>
              <a:rPr lang="en-US"/>
              <a:t>ΠΡΟΓΡΑΜΜΑΤΙΣΜΕΝΟ έναντι ΠΡΑΓΜΑΤΙΚΟΥ ΚΟΣΤΟΥΣ</a:t>
            </a:r>
          </a:p>
        </c:rich>
      </c:tx>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Tahoma"/>
              <a:ea typeface="Tahoma"/>
              <a:cs typeface="Tahoma"/>
            </a:defRPr>
          </a:pPr>
          <a:endParaRPr lang="el-GR"/>
        </a:p>
      </c:txPr>
    </c:title>
    <c:autoTitleDeleted val="0"/>
    <c:plotArea>
      <c:layout/>
      <c:barChart>
        <c:barDir val="col"/>
        <c:grouping val="clustered"/>
        <c:varyColors val="0"/>
        <c:ser>
          <c:idx val="0"/>
          <c:order val="0"/>
          <c:tx>
            <c:strRef>
              <c:f>'ΠΑΡΆΜΕΤΡΟΙ ΈΡΓΟΥ'!$B$16</c:f>
              <c:strCache>
                <c:ptCount val="1"/>
                <c:pt idx="0">
                  <c:v>ΠΡΟΓΡΑΜΜΑΤΙΣΜΈΝΟ ΚΌΣΤΟΣ</c:v>
                </c:pt>
              </c:strCache>
            </c:strRef>
          </c:tx>
          <c:spPr>
            <a:solidFill>
              <a:schemeClr val="accent1"/>
            </a:solidFill>
            <a:ln>
              <a:noFill/>
            </a:ln>
            <a:effectLst/>
          </c:spPr>
          <c:invertIfNegative val="0"/>
          <c:cat>
            <c:strRef>
              <c:f>'ΠΑΡΆΜΕΤΡΟΙ ΈΡΓΟΥ'!$C$15:$H$15</c:f>
              <c:strCache>
                <c:ptCount val="6"/>
                <c:pt idx="0">
                  <c:v>ΥΠΕΥΘΥΝΟΣ ΛΟΓΑΡΙΑΣΜΟΥ</c:v>
                </c:pt>
                <c:pt idx="1">
                  <c:v>ΔΙΑΧΕΙΡΙΣΤΗΣ ΕΡΓΟΥ</c:v>
                </c:pt>
                <c:pt idx="2">
                  <c:v>ΥΠΕΥΘΥΝΟΣ ΣΤΡΑΤΗΓΙΚΉΣ</c:v>
                </c:pt>
                <c:pt idx="3">
                  <c:v>ΕΙΔΙΚΌΣ ΣΧΕΔΊΑΣΗΣ</c:v>
                </c:pt>
                <c:pt idx="4">
                  <c:v>ΠΡΟΣΩΠΙΚΌ ΕΚΔΗΛΩΣΗΣ</c:v>
                </c:pt>
                <c:pt idx="5">
                  <c:v>ΔΙΟΙΚΗΤΙΚΟ ΠΡΟΣΩΠΙΚΟ</c:v>
                </c:pt>
              </c:strCache>
            </c:strRef>
          </c:cat>
          <c:val>
            <c:numRef>
              <c:f>'ΠΑΡΆΜΕΤΡΟΙ ΈΡΓΟΥ'!$C$16:$H$16</c:f>
              <c:numCache>
                <c:formatCode>#,##0.00\ "€"</c:formatCode>
                <c:ptCount val="6"/>
                <c:pt idx="0">
                  <c:v>54000</c:v>
                </c:pt>
                <c:pt idx="1">
                  <c:v>52200</c:v>
                </c:pt>
                <c:pt idx="2">
                  <c:v>24000</c:v>
                </c:pt>
                <c:pt idx="3">
                  <c:v>29000</c:v>
                </c:pt>
                <c:pt idx="4">
                  <c:v>13200</c:v>
                </c:pt>
                <c:pt idx="5">
                  <c:v>9000</c:v>
                </c:pt>
              </c:numCache>
            </c:numRef>
          </c:val>
          <c:extLst>
            <c:ext xmlns:c16="http://schemas.microsoft.com/office/drawing/2014/chart" uri="{C3380CC4-5D6E-409C-BE32-E72D297353CC}">
              <c16:uniqueId val="{00000000-AAD0-4845-B60A-67B25D8A3957}"/>
            </c:ext>
          </c:extLst>
        </c:ser>
        <c:ser>
          <c:idx val="1"/>
          <c:order val="1"/>
          <c:tx>
            <c:strRef>
              <c:f>'ΠΑΡΆΜΕΤΡΟΙ ΈΡΓΟΥ'!$B$17</c:f>
              <c:strCache>
                <c:ptCount val="1"/>
                <c:pt idx="0">
                  <c:v>ΠΡΑΓΜΑΤΙΚΟ ΚΟΣΤΟΣ</c:v>
                </c:pt>
              </c:strCache>
            </c:strRef>
          </c:tx>
          <c:spPr>
            <a:solidFill>
              <a:schemeClr val="accent2"/>
            </a:solidFill>
            <a:ln>
              <a:noFill/>
            </a:ln>
            <a:effectLst/>
          </c:spPr>
          <c:invertIfNegative val="0"/>
          <c:cat>
            <c:strRef>
              <c:f>'ΠΑΡΆΜΕΤΡΟΙ ΈΡΓΟΥ'!$C$15:$H$15</c:f>
              <c:strCache>
                <c:ptCount val="6"/>
                <c:pt idx="0">
                  <c:v>ΥΠΕΥΘΥΝΟΣ ΛΟΓΑΡΙΑΣΜΟΥ</c:v>
                </c:pt>
                <c:pt idx="1">
                  <c:v>ΔΙΑΧΕΙΡΙΣΤΗΣ ΕΡΓΟΥ</c:v>
                </c:pt>
                <c:pt idx="2">
                  <c:v>ΥΠΕΥΘΥΝΟΣ ΣΤΡΑΤΗΓΙΚΉΣ</c:v>
                </c:pt>
                <c:pt idx="3">
                  <c:v>ΕΙΔΙΚΌΣ ΣΧΕΔΊΑΣΗΣ</c:v>
                </c:pt>
                <c:pt idx="4">
                  <c:v>ΠΡΟΣΩΠΙΚΌ ΕΚΔΗΛΩΣΗΣ</c:v>
                </c:pt>
                <c:pt idx="5">
                  <c:v>ΔΙΟΙΚΗΤΙΚΟ ΠΡΟΣΩΠΙΚΟ</c:v>
                </c:pt>
              </c:strCache>
            </c:strRef>
          </c:cat>
          <c:val>
            <c:numRef>
              <c:f>'ΠΑΡΆΜΕΤΡΟΙ ΈΡΓΟΥ'!$C$17:$H$17</c:f>
              <c:numCache>
                <c:formatCode>#,##0.00\ "€"</c:formatCode>
                <c:ptCount val="6"/>
                <c:pt idx="0">
                  <c:v>54360</c:v>
                </c:pt>
                <c:pt idx="1">
                  <c:v>51540</c:v>
                </c:pt>
                <c:pt idx="2">
                  <c:v>25650</c:v>
                </c:pt>
                <c:pt idx="3">
                  <c:v>28900</c:v>
                </c:pt>
                <c:pt idx="4">
                  <c:v>13400</c:v>
                </c:pt>
                <c:pt idx="5">
                  <c:v>9060</c:v>
                </c:pt>
              </c:numCache>
            </c:numRef>
          </c:val>
          <c:extLst>
            <c:ext xmlns:c16="http://schemas.microsoft.com/office/drawing/2014/chart" uri="{C3380CC4-5D6E-409C-BE32-E72D297353CC}">
              <c16:uniqueId val="{00000001-AAD0-4845-B60A-67B25D8A3957}"/>
            </c:ext>
          </c:extLst>
        </c:ser>
        <c:dLbls>
          <c:showLegendKey val="0"/>
          <c:showVal val="0"/>
          <c:showCatName val="0"/>
          <c:showSerName val="0"/>
          <c:showPercent val="0"/>
          <c:showBubbleSize val="0"/>
        </c:dLbls>
        <c:gapWidth val="199"/>
        <c:axId val="235542680"/>
        <c:axId val="235555352"/>
      </c:barChart>
      <c:catAx>
        <c:axId val="235542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l-GR"/>
          </a:p>
        </c:txPr>
        <c:crossAx val="235555352"/>
        <c:crosses val="autoZero"/>
        <c:auto val="1"/>
        <c:lblAlgn val="ctr"/>
        <c:lblOffset val="100"/>
        <c:noMultiLvlLbl val="0"/>
      </c:catAx>
      <c:valAx>
        <c:axId val="235555352"/>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quot;€&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23554268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ambria"/>
              <a:ea typeface="Cambria"/>
              <a:cs typeface="Cambria"/>
            </a:defRPr>
          </a:pPr>
          <a:endParaRPr lang="el-G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l-G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Tahoma"/>
                <a:ea typeface="Tahoma"/>
                <a:cs typeface="Tahoma"/>
              </a:defRPr>
            </a:pPr>
            <a:r>
              <a:rPr lang="en-US"/>
              <a:t>ΠΡΟΓΡΑΜΜΑΤΙΣΜΕΝΕΣ έναντι ΠΡΑΓΜΑΤΙΚΩΝ ΩΡΩΝ</a:t>
            </a:r>
          </a:p>
        </c:rich>
      </c:tx>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Tahoma"/>
              <a:ea typeface="Tahoma"/>
              <a:cs typeface="Tahoma"/>
            </a:defRPr>
          </a:pPr>
          <a:endParaRPr lang="el-GR"/>
        </a:p>
      </c:txPr>
    </c:title>
    <c:autoTitleDeleted val="0"/>
    <c:plotArea>
      <c:layout/>
      <c:barChart>
        <c:barDir val="col"/>
        <c:grouping val="clustered"/>
        <c:varyColors val="0"/>
        <c:ser>
          <c:idx val="0"/>
          <c:order val="0"/>
          <c:tx>
            <c:strRef>
              <c:f>'ΠΑΡΆΜΕΤΡΟΙ ΈΡΓΟΥ'!$B$18</c:f>
              <c:strCache>
                <c:ptCount val="1"/>
                <c:pt idx="0">
                  <c:v>ΠΡΟΓΡΑΜΜΑΤΙΣΜΈΝΕΣ ΏΡΕΣ</c:v>
                </c:pt>
              </c:strCache>
            </c:strRef>
          </c:tx>
          <c:spPr>
            <a:solidFill>
              <a:schemeClr val="accent1"/>
            </a:solidFill>
            <a:ln>
              <a:noFill/>
            </a:ln>
            <a:effectLst/>
          </c:spPr>
          <c:invertIfNegative val="0"/>
          <c:cat>
            <c:strRef>
              <c:f>'ΠΑΡΆΜΕΤΡΟΙ ΈΡΓΟΥ'!$C$15:$H$15</c:f>
              <c:strCache>
                <c:ptCount val="6"/>
                <c:pt idx="0">
                  <c:v>ΥΠΕΥΘΥΝΟΣ ΛΟΓΑΡΙΑΣΜΟΥ</c:v>
                </c:pt>
                <c:pt idx="1">
                  <c:v>ΔΙΑΧΕΙΡΙΣΤΗΣ ΕΡΓΟΥ</c:v>
                </c:pt>
                <c:pt idx="2">
                  <c:v>ΥΠΕΥΘΥΝΟΣ ΣΤΡΑΤΗΓΙΚΉΣ</c:v>
                </c:pt>
                <c:pt idx="3">
                  <c:v>ΕΙΔΙΚΌΣ ΣΧΕΔΊΑΣΗΣ</c:v>
                </c:pt>
                <c:pt idx="4">
                  <c:v>ΠΡΟΣΩΠΙΚΌ ΕΚΔΗΛΩΣΗΣ</c:v>
                </c:pt>
                <c:pt idx="5">
                  <c:v>ΔΙΟΙΚΗΤΙΚΟ ΠΡΟΣΩΠΙΚΟ</c:v>
                </c:pt>
              </c:strCache>
            </c:strRef>
          </c:cat>
          <c:val>
            <c:numRef>
              <c:f>'ΠΑΡΆΜΕΤΡΟΙ ΈΡΓΟΥ'!$C$18:$H$18</c:f>
              <c:numCache>
                <c:formatCode>#,##0.00</c:formatCode>
                <c:ptCount val="6"/>
                <c:pt idx="0">
                  <c:v>300</c:v>
                </c:pt>
                <c:pt idx="1">
                  <c:v>290</c:v>
                </c:pt>
                <c:pt idx="2">
                  <c:v>133.33333333333334</c:v>
                </c:pt>
                <c:pt idx="3">
                  <c:v>161.11111111111111</c:v>
                </c:pt>
                <c:pt idx="4">
                  <c:v>73.333333333333329</c:v>
                </c:pt>
                <c:pt idx="5">
                  <c:v>50</c:v>
                </c:pt>
              </c:numCache>
            </c:numRef>
          </c:val>
          <c:extLst>
            <c:ext xmlns:c16="http://schemas.microsoft.com/office/drawing/2014/chart" uri="{C3380CC4-5D6E-409C-BE32-E72D297353CC}">
              <c16:uniqueId val="{00000000-A86A-44EC-9CDF-5C3EB0A17C14}"/>
            </c:ext>
          </c:extLst>
        </c:ser>
        <c:ser>
          <c:idx val="1"/>
          <c:order val="1"/>
          <c:tx>
            <c:strRef>
              <c:f>'ΠΑΡΆΜΕΤΡΟΙ ΈΡΓΟΥ'!$B$19</c:f>
              <c:strCache>
                <c:ptCount val="1"/>
                <c:pt idx="0">
                  <c:v>ΠΡΑΓΜΑΤΙΚΕΣ ΩΡΕΣ</c:v>
                </c:pt>
              </c:strCache>
            </c:strRef>
          </c:tx>
          <c:spPr>
            <a:solidFill>
              <a:schemeClr val="accent2"/>
            </a:solidFill>
            <a:ln>
              <a:noFill/>
            </a:ln>
            <a:effectLst/>
          </c:spPr>
          <c:invertIfNegative val="0"/>
          <c:cat>
            <c:strRef>
              <c:f>'ΠΑΡΆΜΕΤΡΟΙ ΈΡΓΟΥ'!$C$15:$H$15</c:f>
              <c:strCache>
                <c:ptCount val="6"/>
                <c:pt idx="0">
                  <c:v>ΥΠΕΥΘΥΝΟΣ ΛΟΓΑΡΙΑΣΜΟΥ</c:v>
                </c:pt>
                <c:pt idx="1">
                  <c:v>ΔΙΑΧΕΙΡΙΣΤΗΣ ΕΡΓΟΥ</c:v>
                </c:pt>
                <c:pt idx="2">
                  <c:v>ΥΠΕΥΘΥΝΟΣ ΣΤΡΑΤΗΓΙΚΉΣ</c:v>
                </c:pt>
                <c:pt idx="3">
                  <c:v>ΕΙΔΙΚΌΣ ΣΧΕΔΊΑΣΗΣ</c:v>
                </c:pt>
                <c:pt idx="4">
                  <c:v>ΠΡΟΣΩΠΙΚΌ ΕΚΔΗΛΩΣΗΣ</c:v>
                </c:pt>
                <c:pt idx="5">
                  <c:v>ΔΙΟΙΚΗΤΙΚΟ ΠΡΟΣΩΠΙΚΟ</c:v>
                </c:pt>
              </c:strCache>
            </c:strRef>
          </c:cat>
          <c:val>
            <c:numRef>
              <c:f>'ΠΑΡΆΜΕΤΡΟΙ ΈΡΓΟΥ'!$C$19:$H$19</c:f>
              <c:numCache>
                <c:formatCode>#,##0.00</c:formatCode>
                <c:ptCount val="6"/>
                <c:pt idx="0">
                  <c:v>302</c:v>
                </c:pt>
                <c:pt idx="1">
                  <c:v>286.33333333333331</c:v>
                </c:pt>
                <c:pt idx="2">
                  <c:v>142.5</c:v>
                </c:pt>
                <c:pt idx="3">
                  <c:v>160.55555555555554</c:v>
                </c:pt>
                <c:pt idx="4">
                  <c:v>74.444444444444443</c:v>
                </c:pt>
                <c:pt idx="5">
                  <c:v>50.333333333333336</c:v>
                </c:pt>
              </c:numCache>
            </c:numRef>
          </c:val>
          <c:extLst>
            <c:ext xmlns:c16="http://schemas.microsoft.com/office/drawing/2014/chart" uri="{C3380CC4-5D6E-409C-BE32-E72D297353CC}">
              <c16:uniqueId val="{00000001-A86A-44EC-9CDF-5C3EB0A17C14}"/>
            </c:ext>
          </c:extLst>
        </c:ser>
        <c:dLbls>
          <c:showLegendKey val="0"/>
          <c:showVal val="0"/>
          <c:showCatName val="0"/>
          <c:showSerName val="0"/>
          <c:showPercent val="0"/>
          <c:showBubbleSize val="0"/>
        </c:dLbls>
        <c:gapWidth val="199"/>
        <c:axId val="235519648"/>
        <c:axId val="235697816"/>
      </c:barChart>
      <c:catAx>
        <c:axId val="235519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l-GR"/>
          </a:p>
        </c:txPr>
        <c:crossAx val="235697816"/>
        <c:crosses val="autoZero"/>
        <c:auto val="1"/>
        <c:lblAlgn val="ctr"/>
        <c:lblOffset val="100"/>
        <c:noMultiLvlLbl val="0"/>
      </c:catAx>
      <c:valAx>
        <c:axId val="235697816"/>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23551964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ambria"/>
              <a:ea typeface="Cambria"/>
              <a:cs typeface="Cambria"/>
            </a:defRPr>
          </a:pPr>
          <a:endParaRPr lang="el-G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l-G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114299</xdr:colOff>
      <xdr:row>12</xdr:row>
      <xdr:rowOff>180974</xdr:rowOff>
    </xdr:from>
    <xdr:to>
      <xdr:col>4</xdr:col>
      <xdr:colOff>850724</xdr:colOff>
      <xdr:row>41</xdr:row>
      <xdr:rowOff>38100</xdr:rowOff>
    </xdr:to>
    <xdr:graphicFrame macro="">
      <xdr:nvGraphicFramePr>
        <xdr:cNvPr id="7" name="Γράφημα 6" descr="Γράφημα στηλών που εμφανίζει το προγραμματισμένο έναντι του πραγματικού κόστους">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1142999</xdr:colOff>
      <xdr:row>12</xdr:row>
      <xdr:rowOff>180974</xdr:rowOff>
    </xdr:from>
    <xdr:to>
      <xdr:col>8</xdr:col>
      <xdr:colOff>1041224</xdr:colOff>
      <xdr:row>41</xdr:row>
      <xdr:rowOff>38100</xdr:rowOff>
    </xdr:to>
    <xdr:graphicFrame macro="">
      <xdr:nvGraphicFramePr>
        <xdr:cNvPr id="8" name="Γράφημα 7" descr="Γράφημα στηλών που εμφανίζει τις προγραμματισμένες έναντι των πραγματικών ωρών">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24</xdr:col>
      <xdr:colOff>0</xdr:colOff>
      <xdr:row>2</xdr:row>
      <xdr:rowOff>371474</xdr:rowOff>
    </xdr:from>
    <xdr:to>
      <xdr:col>28</xdr:col>
      <xdr:colOff>590550</xdr:colOff>
      <xdr:row>22</xdr:row>
      <xdr:rowOff>57150</xdr:rowOff>
    </xdr:to>
    <xdr:sp macro="" textlink="">
      <xdr:nvSpPr>
        <xdr:cNvPr id="2" name="Ορθογώνιο 1" descr="INFO:&#10;&#10;To add a row, select the bottom-right most cell in the body of the table (not the totals row) and press Tab, or press SHIFT+F10 key where you want the row inserted and select Insert | Table Rows Above/Below.&#10;&#10;Be sure all unused rows are deleted, as the PROJECT TOTALS PivotTable will use all of the tables cells, and otherwise would give erroneous results.&#10;&#10;To delete this info tip, select any edge and press Delete">
          <a:extLst>
            <a:ext uri="{FF2B5EF4-FFF2-40B4-BE49-F238E27FC236}">
              <a16:creationId xmlns:a16="http://schemas.microsoft.com/office/drawing/2014/main" id="{00000000-0008-0000-0100-000002000000}"/>
            </a:ext>
          </a:extLst>
        </xdr:cNvPr>
        <xdr:cNvSpPr/>
      </xdr:nvSpPr>
      <xdr:spPr>
        <a:xfrm>
          <a:off x="11430000" y="1066799"/>
          <a:ext cx="3028950" cy="3676651"/>
        </a:xfrm>
        <a:prstGeom prst="rect">
          <a:avLst/>
        </a:prstGeom>
        <a:solidFill>
          <a:schemeClr val="accent2">
            <a:lumMod val="20000"/>
            <a:lumOff val="80000"/>
          </a:schemeClr>
        </a:solidFill>
        <a:ln w="19050">
          <a:solidFill>
            <a:schemeClr val="accent2"/>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rtl="0"/>
          <a:r>
            <a:rPr lang="el" sz="1800">
              <a:solidFill>
                <a:schemeClr val="tx1">
                  <a:lumMod val="65000"/>
                  <a:lumOff val="35000"/>
                </a:schemeClr>
              </a:solidFill>
              <a:latin typeface="+mj-lt"/>
            </a:rPr>
            <a:t>ΠΛΗΡΟΦΟΡΊΕΣ</a:t>
          </a:r>
        </a:p>
        <a:p>
          <a:pPr algn="l" rtl="0"/>
          <a:endParaRPr lang="en-US" sz="1100">
            <a:solidFill>
              <a:schemeClr val="tx1">
                <a:lumMod val="65000"/>
                <a:lumOff val="35000"/>
              </a:schemeClr>
            </a:solidFill>
          </a:endParaRPr>
        </a:p>
        <a:p>
          <a:pPr algn="l" rtl="0"/>
          <a:r>
            <a:rPr lang="el" sz="1100">
              <a:solidFill>
                <a:schemeClr val="tx1">
                  <a:lumMod val="65000"/>
                  <a:lumOff val="35000"/>
                </a:schemeClr>
              </a:solidFill>
            </a:rPr>
            <a:t>Για να προσθέσετε μια γραμμή, επιλέξτε</a:t>
          </a:r>
          <a:r>
            <a:rPr lang="el" sz="1100" baseline="0">
              <a:solidFill>
                <a:schemeClr val="tx1">
                  <a:lumMod val="65000"/>
                  <a:lumOff val="35000"/>
                </a:schemeClr>
              </a:solidFill>
            </a:rPr>
            <a:t> το πιο κάτω δεξιά κελί στο κύριο σώμα του πίνακα (όχι στη γραμμή συνόλων) και πατήστε το πλήκτρο Tab ή κάντε δεξί κλικ στο σημείο όπου θέλετε να εισαχθεί η γραμμή και επιλέξτε Εισαγωγή | Γραμμές πίνακα επάνω από/κάτω από.</a:t>
          </a:r>
        </a:p>
        <a:p>
          <a:pPr algn="l" rtl="0"/>
          <a:endParaRPr lang="en-US" sz="1100" baseline="0">
            <a:solidFill>
              <a:schemeClr val="tx1">
                <a:lumMod val="65000"/>
                <a:lumOff val="35000"/>
              </a:schemeClr>
            </a:solidFill>
          </a:endParaRPr>
        </a:p>
        <a:p>
          <a:pPr algn="l" rtl="0"/>
          <a:r>
            <a:rPr lang="el" sz="1100" baseline="0">
              <a:solidFill>
                <a:schemeClr val="tx1">
                  <a:lumMod val="65000"/>
                  <a:lumOff val="35000"/>
                </a:schemeClr>
              </a:solidFill>
            </a:rPr>
            <a:t>Βεβαιωθείτε ότι έχουν διαγραφεί όλες οι γραμμές που δεν χρησιμοποιούνται, καθώς ο Συγκεντρωτικός Πίνακας </a:t>
          </a:r>
          <a:r>
            <a:rPr lang="el-GR" sz="1100" baseline="0">
              <a:solidFill>
                <a:schemeClr val="tx1">
                  <a:lumMod val="65000"/>
                  <a:lumOff val="35000"/>
                </a:schemeClr>
              </a:solidFill>
            </a:rPr>
            <a:t>ΣΥΝΟΛΑ ΕΡΓΟΥ</a:t>
          </a:r>
          <a:r>
            <a:rPr lang="en-US" sz="1100" baseline="0">
              <a:solidFill>
                <a:schemeClr val="tx1">
                  <a:lumMod val="65000"/>
                  <a:lumOff val="35000"/>
                </a:schemeClr>
              </a:solidFill>
            </a:rPr>
            <a:t> </a:t>
          </a:r>
          <a:r>
            <a:rPr lang="el" sz="1100" baseline="0">
              <a:solidFill>
                <a:schemeClr val="tx1">
                  <a:lumMod val="65000"/>
                  <a:lumOff val="35000"/>
                </a:schemeClr>
              </a:solidFill>
            </a:rPr>
            <a:t>θα χρησιμοποιήσει όλα τα κελιά πινάκων και διαφορετικά θα επέστρεφε εσφαλμένα αποτελέσματα.</a:t>
          </a:r>
        </a:p>
        <a:p>
          <a:pPr algn="l" rtl="0"/>
          <a:endParaRPr lang="en-US" sz="1100" baseline="0">
            <a:solidFill>
              <a:schemeClr val="tx1">
                <a:lumMod val="65000"/>
                <a:lumOff val="35000"/>
              </a:schemeClr>
            </a:solidFill>
          </a:endParaRPr>
        </a:p>
        <a:p>
          <a:pPr algn="l" rtl="0"/>
          <a:r>
            <a:rPr lang="el" sz="1100" baseline="0">
              <a:solidFill>
                <a:schemeClr val="tx1">
                  <a:lumMod val="65000"/>
                  <a:lumOff val="35000"/>
                </a:schemeClr>
              </a:solidFill>
            </a:rPr>
            <a:t>Για να διαγράψετε αυτές τις πληροφορίες συμβουλής, επιλέξτε οποιαδήποτε πλευρά και πατήστε το πλήκτρο Delete.</a:t>
          </a:r>
          <a:endParaRPr lang="en-US" sz="1100">
            <a:solidFill>
              <a:schemeClr val="tx1">
                <a:lumMod val="65000"/>
                <a:lumOff val="35000"/>
              </a:schemeClr>
            </a:solidFill>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15</xdr:col>
      <xdr:colOff>0</xdr:colOff>
      <xdr:row>3</xdr:row>
      <xdr:rowOff>0</xdr:rowOff>
    </xdr:from>
    <xdr:to>
      <xdr:col>19</xdr:col>
      <xdr:colOff>590550</xdr:colOff>
      <xdr:row>15</xdr:row>
      <xdr:rowOff>95250</xdr:rowOff>
    </xdr:to>
    <xdr:sp macro="" textlink="">
      <xdr:nvSpPr>
        <xdr:cNvPr id="2" name="Ορθογώνιο 1" descr="INFO:&#10;&#10;This PivotTable will not refresh automatically.  To refresh it, select it (any cell within the PivotTable), on the PIVOTTABLE TOOLS | ANALYZE ribbon tab select Refresh.  Or press SHIFT+F10 key in any cell in the PivotTable, and then select Refresh.&#10;&#10;To delete this info tip, select any edge and press Delete.">
          <a:extLst>
            <a:ext uri="{FF2B5EF4-FFF2-40B4-BE49-F238E27FC236}">
              <a16:creationId xmlns:a16="http://schemas.microsoft.com/office/drawing/2014/main" id="{00000000-0008-0000-0200-000002000000}"/>
            </a:ext>
          </a:extLst>
        </xdr:cNvPr>
        <xdr:cNvSpPr/>
      </xdr:nvSpPr>
      <xdr:spPr>
        <a:xfrm>
          <a:off x="11953875" y="1066800"/>
          <a:ext cx="3028950" cy="2247900"/>
        </a:xfrm>
        <a:prstGeom prst="rect">
          <a:avLst/>
        </a:prstGeom>
        <a:solidFill>
          <a:schemeClr val="accent2">
            <a:lumMod val="20000"/>
            <a:lumOff val="80000"/>
          </a:schemeClr>
        </a:solidFill>
        <a:ln w="19050">
          <a:solidFill>
            <a:schemeClr val="accent2">
              <a:lumMod val="75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rtl="0"/>
          <a:r>
            <a:rPr lang="el" sz="1800">
              <a:solidFill>
                <a:schemeClr val="tx1">
                  <a:lumMod val="65000"/>
                  <a:lumOff val="35000"/>
                </a:schemeClr>
              </a:solidFill>
              <a:latin typeface="+mj-lt"/>
            </a:rPr>
            <a:t>ΠΛΗΡΟΦΟΡΊΕΣ</a:t>
          </a:r>
        </a:p>
        <a:p>
          <a:pPr algn="l" rtl="0"/>
          <a:endParaRPr lang="en-US" sz="1100">
            <a:solidFill>
              <a:schemeClr val="tx1">
                <a:lumMod val="65000"/>
                <a:lumOff val="35000"/>
              </a:schemeClr>
            </a:solidFill>
          </a:endParaRPr>
        </a:p>
        <a:p>
          <a:pPr algn="l" rtl="0"/>
          <a:r>
            <a:rPr lang="el" sz="1100">
              <a:solidFill>
                <a:schemeClr val="tx1">
                  <a:lumMod val="65000"/>
                  <a:lumOff val="35000"/>
                </a:schemeClr>
              </a:solidFill>
            </a:rPr>
            <a:t>Αυτός ο Συγκεντρωτικός Πίνακας δεν ανανεώνεται αυτόματα.  Για να τον ανανεώσετε, επιλέξτε</a:t>
          </a:r>
          <a:r>
            <a:rPr lang="el" sz="1100" baseline="0">
              <a:solidFill>
                <a:schemeClr val="tx1">
                  <a:lumMod val="65000"/>
                  <a:lumOff val="35000"/>
                </a:schemeClr>
              </a:solidFill>
            </a:rPr>
            <a:t> τον (οποιοδήποτε κελί μέσα στον Συγκεντρωτικό Πίνακα) και στην καρτέλα ΕΡΓΑΛΕΊΑ ΣΥΓΚΕΝΤΡΩΤΙΚΟΥ ΠΊΝΑΚΑ | ΑΝΑΛΥΣΗ της κορδέλας πατήστε "Ανανέωση".  Εναλλακτικά, κάντε δεξί κλικ σε οποιοδήποτε κελί του Συγκεντρωτικού Πίνακα και επιλέξτε "Ανανέωση".</a:t>
          </a:r>
        </a:p>
        <a:p>
          <a:pPr algn="l" rtl="0"/>
          <a:endParaRPr lang="en-US" sz="1100" baseline="0">
            <a:solidFill>
              <a:schemeClr val="tx1">
                <a:lumMod val="65000"/>
                <a:lumOff val="35000"/>
              </a:schemeClr>
            </a:solidFill>
          </a:endParaRPr>
        </a:p>
        <a:p>
          <a:pPr algn="l" rtl="0"/>
          <a:r>
            <a:rPr lang="el" sz="1100" baseline="0">
              <a:solidFill>
                <a:schemeClr val="tx1">
                  <a:lumMod val="65000"/>
                  <a:lumOff val="35000"/>
                </a:schemeClr>
              </a:solidFill>
            </a:rPr>
            <a:t>Για να διαγράψετε αυτές τις πληροφορίες συμβουλής, επιλέξτε οποιαδήποτε πλευρά και πατήστε το πλήκτρο Delete.</a:t>
          </a:r>
          <a:endParaRPr lang="en-US" sz="1100">
            <a:solidFill>
              <a:schemeClr val="tx1">
                <a:lumMod val="65000"/>
                <a:lumOff val="35000"/>
              </a:schemeClr>
            </a:solidFill>
          </a:endParaRPr>
        </a:p>
      </xdr:txBody>
    </xdr: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rosoft" refreshedDate="43514.431347685182" createdVersion="5" refreshedVersion="6" minRefreshableVersion="3" recordCount="5" xr:uid="{00000000-000A-0000-FFFF-FFFF00000000}">
  <cacheSource type="worksheet">
    <worksheetSource name="ΛεπτομέρειεςΈργου"/>
  </cacheSource>
  <cacheFields count="22">
    <cacheField name="ΟΝΟΜΑ ΕΡΓΟΥ" numFmtId="0">
      <sharedItems count="5">
        <s v="Έργο 1"/>
        <s v="Έργο 2"/>
        <s v="Έργο 3"/>
        <s v="Έργο 4"/>
        <s v="Έργο 5"/>
      </sharedItems>
    </cacheField>
    <cacheField name="ΤΥΠΟΣ ΕΡΓΟΥ" numFmtId="0">
      <sharedItems/>
    </cacheField>
    <cacheField name="ΕΚΤΙΜΩΜΕΝΗ ΕΝΑΡΞΗ" numFmtId="14">
      <sharedItems containsSemiMixedTypes="0" containsNonDate="0" containsDate="1" containsString="0" minDate="2019-06-09T00:00:00" maxDate="2023-08-12T00:00:00"/>
    </cacheField>
    <cacheField name="ΕΚΤΙΜΏΜΕΝΗ ΛΉΞΗ" numFmtId="14">
      <sharedItems containsSemiMixedTypes="0" containsNonDate="0" containsDate="1" containsString="0" minDate="2019-08-07T00:00:00" maxDate="2023-08-22T00:00:00"/>
    </cacheField>
    <cacheField name="ΠΡΑΓΜΑΤΙΚΗ ΕΝΑΡΞΗ" numFmtId="14">
      <sharedItems containsSemiMixedTypes="0" containsNonDate="0" containsDate="1" containsString="0" minDate="2019-06-29T00:00:00" maxDate="2025-08-08T00:00:00"/>
    </cacheField>
    <cacheField name="ΠΡΑΓΜΑΤΙΚΉ ΛΉΞΗ" numFmtId="14">
      <sharedItems containsSemiMixedTypes="0" containsNonDate="0" containsDate="1" containsString="0" minDate="2019-09-03T00:00:00" maxDate="2025-10-11T00:00:00"/>
    </cacheField>
    <cacheField name="ΕΚΤΙΜΩΜΕΝΗ ΕΡΓΑΣΙΑ" numFmtId="0">
      <sharedItems containsSemiMixedTypes="0" containsString="0" containsNumber="1" containsInteger="1" minValue="150" maxValue="500"/>
    </cacheField>
    <cacheField name="ΠΡΑΓΜΑΤΙΚΉ ΕΡΓΑΣΊΑ" numFmtId="0">
      <sharedItems containsSemiMixedTypes="0" containsString="0" containsNumber="1" containsInteger="1" minValue="145" maxValue="500"/>
    </cacheField>
    <cacheField name="ΕΚΤΙΜΏΜΕΝΗ ΔΙΆΡΚΕΙΑ" numFmtId="0">
      <sharedItems containsSemiMixedTypes="0" containsString="0" containsNumber="1" containsInteger="1" minValue="10" maxValue="67"/>
    </cacheField>
    <cacheField name="ΠΡΑΓΜΑΤΙΚΗ ΔΙΑΡΚΕΙΑ" numFmtId="0">
      <sharedItems containsSemiMixedTypes="0" containsString="0" containsNumber="1" containsInteger="1" minValue="11" maxValue="400"/>
    </cacheField>
    <cacheField name="ΥΠΕΥΘΥΝΟΣ ΛΟΓΑΡΙΑΣΜΟΥ" numFmtId="166">
      <sharedItems containsSemiMixedTypes="0" containsString="0" containsNumber="1" containsInteger="1" minValue="5400" maxValue="18000"/>
    </cacheField>
    <cacheField name="ΔΙΑΧΕΙΡΙΣΤΗΣ ΕΡΓΟΥ" numFmtId="166">
      <sharedItems containsSemiMixedTypes="0" containsString="0" containsNumber="1" containsInteger="1" minValue="2400" maxValue="24000"/>
    </cacheField>
    <cacheField name="ΥΠΕΥΘΥΝΟΣ ΣΤΡΑΤΗΓΙΚΉΣ" numFmtId="166">
      <sharedItems containsSemiMixedTypes="0" containsString="0" containsNumber="1" containsInteger="1" minValue="0" maxValue="18000"/>
    </cacheField>
    <cacheField name="ΕΙΔΙΚΌΣ ΣΧΕΔΊΑΣΗΣ" numFmtId="166">
      <sharedItems containsSemiMixedTypes="0" containsString="0" containsNumber="1" containsInteger="1" minValue="0" maxValue="25000"/>
    </cacheField>
    <cacheField name="ΠΡΟΣΩΠΙΚΌ ΕΚΔΗΛΩΣΗΣ" numFmtId="166">
      <sharedItems containsSemiMixedTypes="0" containsString="0" containsNumber="1" containsInteger="1" minValue="0" maxValue="12000"/>
    </cacheField>
    <cacheField name="ΔΙΟΙΚΗΤΙΚΟ ΠΡΟΣΩΠΙΚΟ" numFmtId="166">
      <sharedItems containsSemiMixedTypes="0" containsString="0" containsNumber="1" containsInteger="1" minValue="900" maxValue="3000"/>
    </cacheField>
    <cacheField name="ΥΠΕΥΘΥΝΟΣ ΛΟΓΑΡΙΑΣΜΟΥ " numFmtId="166">
      <sharedItems containsSemiMixedTypes="0" containsString="0" containsNumber="1" containsInteger="1" minValue="5220" maxValue="18000"/>
    </cacheField>
    <cacheField name="ΔΙΑΧΕΙΡΙΣΤΗΣ ΕΡΓΟΥ " numFmtId="166">
      <sharedItems containsSemiMixedTypes="0" containsString="0" containsNumber="1" containsInteger="1" minValue="2640" maxValue="23400"/>
    </cacheField>
    <cacheField name="ΥΠΕΥΘΥΝΟΣ ΣΤΡΑΤΗΓΙΚΉΣ " numFmtId="166">
      <sharedItems containsSemiMixedTypes="0" containsString="0" containsNumber="1" containsInteger="1" minValue="0" maxValue="19800"/>
    </cacheField>
    <cacheField name="ΕΙΔΙΚΌΣ ΣΧΕΔΊΑΣΗΣ " numFmtId="166">
      <sharedItems containsSemiMixedTypes="0" containsString="0" containsNumber="1" containsInteger="1" minValue="0" maxValue="25000"/>
    </cacheField>
    <cacheField name="ΠΡΟΣΩΠΙΚΌ ΕΚΔΗΛΩΣΗΣ " numFmtId="166">
      <sharedItems containsSemiMixedTypes="0" containsString="0" containsNumber="1" containsInteger="1" minValue="0" maxValue="12240"/>
    </cacheField>
    <cacheField name="ΔΙΟΙΚΗΤΙΚΟ ΠΡΟΣΩΠΙΚΟ " numFmtId="166">
      <sharedItems containsSemiMixedTypes="0" containsString="0" containsNumber="1" containsInteger="1" minValue="870" maxValue="3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
  <r>
    <x v="0"/>
    <s v="Ανάπτυξη στρατηγικής εκδήλωσης"/>
    <d v="2019-06-09T00:00:00"/>
    <d v="2019-08-07T00:00:00"/>
    <d v="2019-06-29T00:00:00"/>
    <d v="2019-09-03T00:00:00"/>
    <n v="200"/>
    <n v="220"/>
    <n v="58"/>
    <n v="64"/>
    <n v="7200"/>
    <n v="2400"/>
    <n v="18000"/>
    <n v="0"/>
    <n v="0"/>
    <n v="1200"/>
    <n v="7920"/>
    <n v="2640"/>
    <n v="19800"/>
    <n v="0"/>
    <n v="0"/>
    <n v="1320"/>
  </r>
  <r>
    <x v="1"/>
    <s v="Σχεδιασμός εκδήλωσης"/>
    <d v="2020-06-25T00:00:00"/>
    <d v="2020-07-27T00:00:00"/>
    <d v="2019-07-15T00:00:00"/>
    <d v="2020-08-25T00:00:00"/>
    <n v="400"/>
    <n v="390"/>
    <n v="32"/>
    <n v="400"/>
    <n v="14400"/>
    <n v="24000"/>
    <n v="6000"/>
    <n v="4000"/>
    <n v="0"/>
    <n v="2400"/>
    <n v="14040"/>
    <n v="23400"/>
    <n v="5850"/>
    <n v="3900"/>
    <n v="0"/>
    <n v="2340"/>
  </r>
  <r>
    <x v="2"/>
    <s v="Σχεδίαση εκδήλωσης"/>
    <d v="2021-07-12T00:00:00"/>
    <d v="2021-09-19T00:00:00"/>
    <d v="2025-08-07T00:00:00"/>
    <d v="2025-10-10T00:00:00"/>
    <n v="500"/>
    <n v="500"/>
    <n v="67"/>
    <n v="63"/>
    <n v="18000"/>
    <n v="12000"/>
    <n v="0"/>
    <n v="25000"/>
    <n v="0"/>
    <n v="3000"/>
    <n v="18000"/>
    <n v="12000"/>
    <n v="0"/>
    <n v="25000"/>
    <n v="0"/>
    <n v="3000"/>
  </r>
  <r>
    <x v="3"/>
    <s v="Εφοδιασμός εκδήλωσης"/>
    <d v="2022-07-30T00:00:00"/>
    <d v="2022-09-28T00:00:00"/>
    <d v="2022-09-14T00:00:00"/>
    <d v="2022-11-13T00:00:00"/>
    <n v="150"/>
    <n v="145"/>
    <n v="58"/>
    <n v="59"/>
    <n v="5400"/>
    <n v="10800"/>
    <n v="0"/>
    <n v="0"/>
    <n v="1200"/>
    <n v="900"/>
    <n v="5220"/>
    <n v="10440"/>
    <n v="0"/>
    <n v="0"/>
    <n v="1160"/>
    <n v="870"/>
  </r>
  <r>
    <x v="4"/>
    <s v="Στελέχωση εκδήλωσης"/>
    <d v="2023-08-11T00:00:00"/>
    <d v="2023-08-21T00:00:00"/>
    <d v="2023-09-14T00:00:00"/>
    <d v="2023-09-25T00:00:00"/>
    <n v="250"/>
    <n v="255"/>
    <n v="10"/>
    <n v="11"/>
    <n v="9000"/>
    <n v="3000"/>
    <n v="0"/>
    <n v="0"/>
    <n v="12000"/>
    <n v="1500"/>
    <n v="9180"/>
    <n v="3060"/>
    <n v="0"/>
    <n v="0"/>
    <n v="12240"/>
    <n v="153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Σύνολα" cacheId="8" applyNumberFormats="0" applyBorderFormats="0" applyFontFormats="0" applyPatternFormats="0" applyAlignmentFormats="0" applyWidthHeightFormats="1" dataCaption="Values" updatedVersion="6" minRefreshableVersion="3" useAutoFormatting="1" itemPrintTitles="1" createdVersion="5" indent="0" compact="0" compactData="0" multipleFieldFilters="0" chartFormat="4">
  <location ref="B4:N10" firstHeaderRow="0" firstDataRow="1" firstDataCol="1"/>
  <pivotFields count="22">
    <pivotField axis="axisRow" compact="0" outline="0" showAll="0">
      <items count="6">
        <item x="0"/>
        <item x="1"/>
        <item x="2"/>
        <item x="3"/>
        <item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numFmtId="166" outline="0" showAll="0"/>
    <pivotField dataField="1" compact="0" numFmtId="166" outline="0" showAll="0"/>
    <pivotField dataField="1" compact="0" numFmtId="166" outline="0" showAll="0"/>
    <pivotField dataField="1" compact="0" numFmtId="166" outline="0" showAll="0"/>
    <pivotField dataField="1" compact="0" numFmtId="166" outline="0" showAll="0"/>
    <pivotField dataField="1" compact="0" numFmtId="166" outline="0" showAll="0"/>
  </pivotFields>
  <rowFields count="1">
    <field x="0"/>
  </rowFields>
  <rowItems count="6">
    <i>
      <x/>
    </i>
    <i>
      <x v="1"/>
    </i>
    <i>
      <x v="2"/>
    </i>
    <i>
      <x v="3"/>
    </i>
    <i>
      <x v="4"/>
    </i>
    <i t="grand">
      <x/>
    </i>
  </rowItems>
  <colFields count="1">
    <field x="-2"/>
  </colFields>
  <colItems count="12">
    <i>
      <x/>
    </i>
    <i i="1">
      <x v="1"/>
    </i>
    <i i="2">
      <x v="2"/>
    </i>
    <i i="3">
      <x v="3"/>
    </i>
    <i i="4">
      <x v="4"/>
    </i>
    <i i="5">
      <x v="5"/>
    </i>
    <i i="6">
      <x v="6"/>
    </i>
    <i i="7">
      <x v="7"/>
    </i>
    <i i="8">
      <x v="8"/>
    </i>
    <i i="9">
      <x v="9"/>
    </i>
    <i i="10">
      <x v="10"/>
    </i>
    <i i="11">
      <x v="11"/>
    </i>
  </colItems>
  <dataFields count="12">
    <dataField name="ΕΚΤΙΜΩΜΕΝΟ ΚΟΣΤΟΣ ΥΠΕΥΘΥΝΟΥ ΛΟΓΑΡΙΑΣΜΟΥ" fld="10" baseField="0" baseItem="0" numFmtId="167"/>
    <dataField name="ΕΚΤΙΜΩΜΕΝΟ ΚΟΣΤΟΣ ΔΙΑΧΕΙΡΙΣΤΗΣ ΕΡΓΟΥ" fld="11" baseField="0" baseItem="0" numFmtId="167"/>
    <dataField name="ΕΚΤΙΜΩΜΕΝΟ ΚΟΣΤΟΣ ΥΠΕΥΘΥΝΟΣ ΣΤΡΑΤΗΓΙΚΉΣ" fld="12" baseField="0" baseItem="0" numFmtId="167"/>
    <dataField name="ΕΚΤΙΜΩΜΕΝΟ ΚΟΣΤΟΣ ΕΙΔΙΚΌΣ ΣΧΕΔΊΑΣΗΣ" fld="13" baseField="0" baseItem="0" numFmtId="167"/>
    <dataField name="ΕΚΤΙΜΩΜΕΝΟ ΚΟΣΤΟΣ ΠΡΟΣΩΠΙΚΌ ΕΚΔΗΛΩΣΗΣ" fld="14" baseField="0" baseItem="0" numFmtId="167"/>
    <dataField name="ΕΚΤΙΜΩΜΕΝΟ ΚΟΣΤΟΣ ΔΙΟΙΚΗΤΙΚΟ ΠΡΟΣΩΠΙΚΟ" fld="15" baseField="0" baseItem="0" numFmtId="167"/>
    <dataField name="ΠΡΑΓΜΑΤΙΚΟ ΚΟΣΤΟΣ ΥΠΕΥΘΥΝΟΥ ΛΟΓΑΡΙΑΣΜΟΥ" fld="16" baseField="0" baseItem="0" numFmtId="167"/>
    <dataField name="ΠΡΑΓΜΑΤΙΚΟ ΚΟΣΤΟΣ ΔΙΑΧΕΙΡΙΣΤΗΣ ΕΡΓΟΥ " fld="17" baseField="0" baseItem="0" numFmtId="167"/>
    <dataField name="ΠΡΑΓΜΑΤΙΚΟ ΚΟΣΤΟΣ ΥΠΕΥΘΥΝΟΣ ΣΤΡΑΤΗΓΙΚΉΣ " fld="18" baseField="0" baseItem="0" numFmtId="167"/>
    <dataField name="ΠΡΑΓΜΑΤΙΚΟ ΚΟΣΤΟΣ ΕΙΔΙΚΌΣ ΣΧΕΔΊΑΣΗΣ " fld="19" baseField="0" baseItem="0" numFmtId="167"/>
    <dataField name="ΠΡΑΓΜΑΤΙΚΟ ΚΟΣΤΟΣ ΠΡΟΣΩΠΙΚΌ ΕΚΔΗΛΩΣΗΣ " fld="20" baseField="0" baseItem="0" numFmtId="167"/>
    <dataField name="ΠΡΑΓΜΑΤΙΚΟ ΚΟΣΤΟΣ ΔΙΟΙΚΗΤΙΚΟ ΠΡΟΣΩΠΙΚΟ " fld="21" baseField="0" baseItem="0" numFmtId="167"/>
  </dataFields>
  <formats count="20">
    <format dxfId="47">
      <pivotArea outline="0" fieldPosition="0">
        <references count="2">
          <reference field="4294967294" count="1" selected="0">
            <x v="0"/>
          </reference>
          <reference field="0" count="1" selected="0">
            <x v="0"/>
          </reference>
        </references>
      </pivotArea>
    </format>
    <format dxfId="46">
      <pivotArea outline="0" fieldPosition="0">
        <references count="2">
          <reference field="4294967294" count="1" selected="0">
            <x v="0"/>
          </reference>
          <reference field="0" count="1" selected="0">
            <x v="1"/>
          </reference>
        </references>
      </pivotArea>
    </format>
    <format dxfId="45">
      <pivotArea outline="0" fieldPosition="0">
        <references count="2">
          <reference field="4294967294" count="1" selected="0">
            <x v="0"/>
          </reference>
          <reference field="0" count="1" selected="0">
            <x v="2"/>
          </reference>
        </references>
      </pivotArea>
    </format>
    <format dxfId="44">
      <pivotArea outline="0" fieldPosition="0">
        <references count="2">
          <reference field="4294967294" count="1" selected="0">
            <x v="0"/>
          </reference>
          <reference field="0" count="1" selected="0">
            <x v="3"/>
          </reference>
        </references>
      </pivotArea>
    </format>
    <format dxfId="43">
      <pivotArea outline="0" fieldPosition="0">
        <references count="2">
          <reference field="4294967294" count="1" selected="0">
            <x v="0"/>
          </reference>
          <reference field="0" count="1" selected="0">
            <x v="4"/>
          </reference>
        </references>
      </pivotArea>
    </format>
    <format dxfId="42">
      <pivotArea field="0" grandRow="1" outline="0" axis="axisRow" fieldPosition="0">
        <references count="1">
          <reference field="4294967294" count="1" selected="0">
            <x v="0"/>
          </reference>
        </references>
      </pivotArea>
    </format>
    <format dxfId="41">
      <pivotArea outline="0" collapsedLevelsAreSubtotals="1" fieldPosition="0"/>
    </format>
    <format dxfId="40">
      <pivotArea dataOnly="0" labelOnly="1" outline="0" fieldPosition="0">
        <references count="1">
          <reference field="4294967294" count="12">
            <x v="0"/>
            <x v="1"/>
            <x v="2"/>
            <x v="3"/>
            <x v="4"/>
            <x v="5"/>
            <x v="6"/>
            <x v="7"/>
            <x v="8"/>
            <x v="9"/>
            <x v="10"/>
            <x v="11"/>
          </reference>
        </references>
      </pivotArea>
    </format>
    <format dxfId="39">
      <pivotArea outline="0" fieldPosition="0">
        <references count="1">
          <reference field="4294967294" count="1">
            <x v="0"/>
          </reference>
        </references>
      </pivotArea>
    </format>
    <format dxfId="38">
      <pivotArea outline="0" fieldPosition="0">
        <references count="1">
          <reference field="4294967294" count="1">
            <x v="1"/>
          </reference>
        </references>
      </pivotArea>
    </format>
    <format dxfId="37">
      <pivotArea outline="0" fieldPosition="0">
        <references count="1">
          <reference field="4294967294" count="1">
            <x v="2"/>
          </reference>
        </references>
      </pivotArea>
    </format>
    <format dxfId="36">
      <pivotArea outline="0" fieldPosition="0">
        <references count="1">
          <reference field="4294967294" count="1">
            <x v="3"/>
          </reference>
        </references>
      </pivotArea>
    </format>
    <format dxfId="35">
      <pivotArea outline="0" fieldPosition="0">
        <references count="1">
          <reference field="4294967294" count="1">
            <x v="4"/>
          </reference>
        </references>
      </pivotArea>
    </format>
    <format dxfId="34">
      <pivotArea outline="0" fieldPosition="0">
        <references count="1">
          <reference field="4294967294" count="1">
            <x v="5"/>
          </reference>
        </references>
      </pivotArea>
    </format>
    <format dxfId="33">
      <pivotArea outline="0" fieldPosition="0">
        <references count="1">
          <reference field="4294967294" count="1">
            <x v="6"/>
          </reference>
        </references>
      </pivotArea>
    </format>
    <format dxfId="32">
      <pivotArea outline="0" fieldPosition="0">
        <references count="1">
          <reference field="4294967294" count="1">
            <x v="7"/>
          </reference>
        </references>
      </pivotArea>
    </format>
    <format dxfId="31">
      <pivotArea outline="0" fieldPosition="0">
        <references count="1">
          <reference field="4294967294" count="1">
            <x v="11"/>
          </reference>
        </references>
      </pivotArea>
    </format>
    <format dxfId="30">
      <pivotArea outline="0" fieldPosition="0">
        <references count="1">
          <reference field="4294967294" count="1">
            <x v="10"/>
          </reference>
        </references>
      </pivotArea>
    </format>
    <format dxfId="29">
      <pivotArea outline="0" fieldPosition="0">
        <references count="1">
          <reference field="4294967294" count="1">
            <x v="9"/>
          </reference>
        </references>
      </pivotArea>
    </format>
    <format dxfId="28">
      <pivotArea outline="0" fieldPosition="0">
        <references count="1">
          <reference field="4294967294" count="1">
            <x v="8"/>
          </reference>
        </references>
      </pivotArea>
    </format>
  </formats>
  <pivotTableStyleInfo name="PivotStyleMedium3" showRowHeaders="1" showColHeaders="1" showRowStripes="0" showColStripes="0" showLastColumn="1"/>
  <extLst>
    <ext xmlns:x14="http://schemas.microsoft.com/office/spreadsheetml/2009/9/main" uri="{962EF5D1-5CA2-4c93-8EF4-DBF5C05439D2}">
      <x14:pivotTableDefinition xmlns:xm="http://schemas.microsoft.com/office/excel/2006/main" altTextSummary="Αυτός ο Συγκεντρωτικός πίνακας παραθέτει τα ονόματα των έργων και υπολογισμένες τιμές για όλα τα στοιχεία στο φύλλο εργασίας ΠΑΡΑΜΕΤΡΟΙ ΕΡΓΟΥ, πολλαπλασιάζοντας τη διάρκεια σε ώρες στο φύλλο ΛΕΠΤΟΜΈΡΕΙΕΣ ΈΡΓΟΥ"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Παράμετροι" displayName="Παράμετροι" ref="B5:I11" headerRowDxfId="98" dataDxfId="97">
  <autoFilter ref="B5:I11"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000-000001000000}" name="ΤΥΠΟΣ ΕΡΓΟΥ" totalsRowLabel="Άθροισμα" dataDxfId="96" totalsRowDxfId="0"/>
    <tableColumn id="2" xr3:uid="{00000000-0010-0000-0000-000002000000}" name="ΥΠΕΥΘΥΝΟΣ ΛΟΓΑΡΙΑΣΜΟΥ" dataDxfId="95" totalsRowDxfId="1"/>
    <tableColumn id="3" xr3:uid="{00000000-0010-0000-0000-000003000000}" name="ΔΙΑΧΕΙΡΙΣΤΗΣ ΕΡΓΟΥ" dataDxfId="94" totalsRowDxfId="2"/>
    <tableColumn id="4" xr3:uid="{00000000-0010-0000-0000-000004000000}" name="ΥΠΕΥΘΥΝΟΣ ΣΤΡΑΤΗΓΙΚΉΣ" dataDxfId="93" totalsRowDxfId="3"/>
    <tableColumn id="5" xr3:uid="{00000000-0010-0000-0000-000005000000}" name="ΕΙΔΙΚΌΣ ΣΧΕΔΊΑΣΗΣ" dataDxfId="92" totalsRowDxfId="4"/>
    <tableColumn id="6" xr3:uid="{00000000-0010-0000-0000-000006000000}" name="ΠΡΟΣΩΠΙΚΌ ΕΚΔΗΛΩΣΗΣ" dataDxfId="91" totalsRowDxfId="5"/>
    <tableColumn id="7" xr3:uid="{00000000-0010-0000-0000-000007000000}" name="ΔΙΟΙΚΗΤΙΚΟ ΠΡΟΣΩΠΙΚΟ" dataDxfId="90" totalsRowDxfId="6"/>
    <tableColumn id="8" xr3:uid="{00000000-0010-0000-0000-000008000000}" name="Άθροισμα" totalsRowFunction="sum" dataDxfId="89" totalsRowDxfId="7">
      <calculatedColumnFormula>SUM(Παράμετροι[[#This Row],[ΥΠΕΥΘΥΝΟΣ ΛΟΓΑΡΙΑΣΜΟΥ]:[ΔΙΟΙΚΗΤΙΚΟ ΠΡΟΣΩΠΙΚΟ]])</calculatedColumnFormula>
    </tableColumn>
  </tableColumns>
  <tableStyleInfo name="TableStyleLight11" showFirstColumn="0" showLastColumn="0" showRowStripes="1" showColumnStripes="0"/>
  <extLst>
    <ext xmlns:x14="http://schemas.microsoft.com/office/spreadsheetml/2009/9/main" uri="{504A1905-F514-4f6f-8877-14C23A59335A}">
      <x14:table altTextSummary="Εισαγάγετε τύπο έργου, ποσοστά για υπεύθυνο λογαριασμού, διαχειριστή έργου, υπεύθυνο στρατηγικής, ειδικό σχεδίασης, προσωπικό εκδήλωσης και διοικητικό προσωπικό. Το σύνολο υπολογίζεται αυτόματα"/>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ΛεπτομέρειεςΈργου" displayName="ΛεπτομέρειεςΈργου" ref="B4:W10" totalsRowCount="1" headerRowDxfId="88">
  <tableColumns count="22">
    <tableColumn id="1" xr3:uid="{00000000-0010-0000-0100-000001000000}" name="ΟΝΟΜΑ ΕΡΓΟΥ" totalsRowLabel="Άθροισμα" totalsRowDxfId="87"/>
    <tableColumn id="2" xr3:uid="{00000000-0010-0000-0100-000002000000}" name="ΤΥΠΟΣ ΕΡΓΟΥ" totalsRowDxfId="86"/>
    <tableColumn id="3" xr3:uid="{00000000-0010-0000-0100-000003000000}" name="ΕΚΤΙΜΩΜΕΝΗ ΕΝΑΡΞΗ" dataDxfId="85" totalsRowDxfId="84"/>
    <tableColumn id="4" xr3:uid="{00000000-0010-0000-0100-000004000000}" name="ΕΚΤΙΜΏΜΕΝΗ ΛΉΞΗ" dataDxfId="83" totalsRowDxfId="82"/>
    <tableColumn id="7" xr3:uid="{00000000-0010-0000-0100-000007000000}" name="ΠΡΑΓΜΑΤΙΚΗ ΕΝΑΡΞΗ" dataDxfId="81" totalsRowDxfId="80"/>
    <tableColumn id="8" xr3:uid="{00000000-0010-0000-0100-000008000000}" name="ΠΡΑΓΜΑΤΙΚΉ ΛΉΞΗ" dataDxfId="79" totalsRowDxfId="78"/>
    <tableColumn id="5" xr3:uid="{00000000-0010-0000-0100-000005000000}" name="ΕΚΤΙΜΩΜΕΝΗ ΕΡΓΑΣΙΑ" totalsRowFunction="sum" totalsRowDxfId="77"/>
    <tableColumn id="9" xr3:uid="{00000000-0010-0000-0100-000009000000}" name="ΠΡΑΓΜΑΤΙΚΉ ΕΡΓΑΣΊΑ" totalsRowFunction="sum" totalsRowDxfId="76"/>
    <tableColumn id="6" xr3:uid="{00000000-0010-0000-0100-000006000000}" name="ΕΚΤΙΜΏΜΕΝΗ ΔΙΆΡΚΕΙΑ" totalsRowFunction="sum" dataDxfId="75" totalsRowDxfId="74">
      <calculatedColumnFormula>DAYS360(ΛεπτομέρειεςΈργου[[#This Row],[ΕΚΤΙΜΩΜΕΝΗ ΕΝΑΡΞΗ]],ΛεπτομέρειεςΈργου[[#This Row],[ΕΚΤΙΜΏΜΕΝΗ ΛΉΞΗ]],FALSE)</calculatedColumnFormula>
    </tableColumn>
    <tableColumn id="10" xr3:uid="{00000000-0010-0000-0100-00000A000000}" name="ΠΡΑΓΜΑΤΙΚΗ ΔΙΑΡΚΕΙΑ" totalsRowFunction="sum" dataDxfId="73" totalsRowDxfId="72">
      <calculatedColumnFormula>DAYS360(ΛεπτομέρειεςΈργου[[#This Row],[ΠΡΑΓΜΑΤΙΚΗ ΕΝΑΡΞΗ]],ΛεπτομέρειεςΈργου[[#This Row],[ΠΡΑΓΜΑΤΙΚΉ ΛΉΞΗ]],FALSE)</calculatedColumnFormula>
    </tableColumn>
    <tableColumn id="11" xr3:uid="{00000000-0010-0000-0100-00000B000000}" name="ΥΠΕΥΘΥΝΟΣ ΛΟΓΑΡΙΑΣΜΟΥ" dataDxfId="71" totalsRowDxfId="70">
      <calculatedColumnFormula>INDEX(Παράμετροι[],MATCH(ΛεπτομέρειεςΈργου[[#This Row],[ΤΥΠΟΣ ΕΡΓΟΥ]],Παράμετροι[ΤΥΠΟΣ ΕΡΓΟΥ],0),MATCH(ΛεπτομέρειεςΈργου[[#Headers],[ΥΠΕΥΘΥΝΟΣ ΛΟΓΑΡΙΑΣΜΟΥ]],Παράμετροι[#Headers],0))*INDEX('ΠΑΡΆΜΕΤΡΟΙ ΈΡΓΟΥ'!$B$12:$H$12,1,MATCH(ΛεπτομέρειεςΈργου[[#Headers],[ΥΠΕΥΘΥΝΟΣ ΛΟΓΑΡΙΑΣΜΟΥ]],Παράμετροι[#Headers],0))*ΛεπτομέρειεςΈργου[[#This Row],[ΕΚΤΙΜΩΜΕΝΗ ΕΡΓΑΣΙΑ]]</calculatedColumnFormula>
    </tableColumn>
    <tableColumn id="12" xr3:uid="{00000000-0010-0000-0100-00000C000000}" name="ΔΙΑΧΕΙΡΙΣΤΗΣ ΕΡΓΟΥ" dataDxfId="69" totalsRowDxfId="68">
      <calculatedColumnFormula>INDEX(Παράμετροι[],MATCH(ΛεπτομέρειεςΈργου[[#This Row],[ΤΥΠΟΣ ΕΡΓΟΥ]],Παράμετροι[ΤΥΠΟΣ ΕΡΓΟΥ],0),MATCH(ΛεπτομέρειεςΈργου[[#Headers],[ΔΙΑΧΕΙΡΙΣΤΗΣ ΕΡΓΟΥ]],Παράμετροι[#Headers],0))*INDEX('ΠΑΡΆΜΕΤΡΟΙ ΈΡΓΟΥ'!$B$12:$H$12,1,MATCH(ΛεπτομέρειεςΈργου[[#Headers],[ΔΙΑΧΕΙΡΙΣΤΗΣ ΕΡΓΟΥ]],Παράμετροι[#Headers],0))*ΛεπτομέρειεςΈργου[[#This Row],[ΕΚΤΙΜΩΜΕΝΗ ΕΡΓΑΣΙΑ]]</calculatedColumnFormula>
    </tableColumn>
    <tableColumn id="13" xr3:uid="{00000000-0010-0000-0100-00000D000000}" name="ΥΠΕΥΘΥΝΟΣ ΣΤΡΑΤΗΓΙΚΉΣ" dataDxfId="67" totalsRowDxfId="66">
      <calculatedColumnFormula>INDEX(Παράμετροι[],MATCH(ΛεπτομέρειεςΈργου[[#This Row],[ΤΥΠΟΣ ΕΡΓΟΥ]],Παράμετροι[ΤΥΠΟΣ ΕΡΓΟΥ],0),MATCH(ΛεπτομέρειεςΈργου[[#Headers],[ΥΠΕΥΘΥΝΟΣ ΣΤΡΑΤΗΓΙΚΉΣ]],Παράμετροι[#Headers],0))*INDEX('ΠΑΡΆΜΕΤΡΟΙ ΈΡΓΟΥ'!$B$12:$H$12,1,MATCH(ΛεπτομέρειεςΈργου[[#Headers],[ΥΠΕΥΘΥΝΟΣ ΣΤΡΑΤΗΓΙΚΉΣ]],Παράμετροι[#Headers],0))*ΛεπτομέρειεςΈργου[[#This Row],[ΕΚΤΙΜΩΜΕΝΗ ΕΡΓΑΣΙΑ]]</calculatedColumnFormula>
    </tableColumn>
    <tableColumn id="14" xr3:uid="{00000000-0010-0000-0100-00000E000000}" name="ΕΙΔΙΚΌΣ ΣΧΕΔΊΑΣΗΣ" dataDxfId="65" totalsRowDxfId="64">
      <calculatedColumnFormula>INDEX(Παράμετροι[],MATCH(ΛεπτομέρειεςΈργου[[#This Row],[ΤΥΠΟΣ ΕΡΓΟΥ]],Παράμετροι[ΤΥΠΟΣ ΕΡΓΟΥ],0),MATCH(ΛεπτομέρειεςΈργου[[#Headers],[ΕΙΔΙΚΌΣ ΣΧΕΔΊΑΣΗΣ]],Παράμετροι[#Headers],0))*INDEX('ΠΑΡΆΜΕΤΡΟΙ ΈΡΓΟΥ'!$B$12:$H$12,1,MATCH(ΛεπτομέρειεςΈργου[[#Headers],[ΕΙΔΙΚΌΣ ΣΧΕΔΊΑΣΗΣ]],Παράμετροι[#Headers],0))*ΛεπτομέρειεςΈργου[[#This Row],[ΕΚΤΙΜΩΜΕΝΗ ΕΡΓΑΣΙΑ]]</calculatedColumnFormula>
    </tableColumn>
    <tableColumn id="15" xr3:uid="{00000000-0010-0000-0100-00000F000000}" name="ΠΡΟΣΩΠΙΚΌ ΕΚΔΗΛΩΣΗΣ" dataDxfId="63" totalsRowDxfId="62">
      <calculatedColumnFormula>INDEX(Παράμετροι[],MATCH(ΛεπτομέρειεςΈργου[[#This Row],[ΤΥΠΟΣ ΕΡΓΟΥ]],Παράμετροι[ΤΥΠΟΣ ΕΡΓΟΥ],0),MATCH(ΛεπτομέρειεςΈργου[[#Headers],[ΠΡΟΣΩΠΙΚΌ ΕΚΔΗΛΩΣΗΣ]],Παράμετροι[#Headers],0))*INDEX('ΠΑΡΆΜΕΤΡΟΙ ΈΡΓΟΥ'!$B$12:$H$12,1,MATCH(ΛεπτομέρειεςΈργου[[#Headers],[ΠΡΟΣΩΠΙΚΌ ΕΚΔΗΛΩΣΗΣ]],Παράμετροι[#Headers],0))*ΛεπτομέρειεςΈργου[[#This Row],[ΕΚΤΙΜΩΜΕΝΗ ΕΡΓΑΣΙΑ]]</calculatedColumnFormula>
    </tableColumn>
    <tableColumn id="16" xr3:uid="{00000000-0010-0000-0100-000010000000}" name="ΔΙΟΙΚΗΤΙΚΟ ΠΡΟΣΩΠΙΚΟ" dataDxfId="61" totalsRowDxfId="60">
      <calculatedColumnFormula>INDEX(Παράμετροι[],MATCH(ΛεπτομέρειεςΈργου[[#This Row],[ΤΥΠΟΣ ΕΡΓΟΥ]],Παράμετροι[ΤΥΠΟΣ ΕΡΓΟΥ],0),MATCH(ΛεπτομέρειεςΈργου[[#Headers],[ΔΙΟΙΚΗΤΙΚΟ ΠΡΟΣΩΠΙΚΟ]],Παράμετροι[#Headers],0))*INDEX('ΠΑΡΆΜΕΤΡΟΙ ΈΡΓΟΥ'!$B$12:$H$12,1,MATCH(ΛεπτομέρειεςΈργου[[#Headers],[ΔΙΟΙΚΗΤΙΚΟ ΠΡΟΣΩΠΙΚΟ]],Παράμετροι[#Headers],0))*ΛεπτομέρειεςΈργου[[#This Row],[ΕΚΤΙΜΩΜΕΝΗ ΕΡΓΑΣΙΑ]]</calculatedColumnFormula>
    </tableColumn>
    <tableColumn id="17" xr3:uid="{00000000-0010-0000-0100-000011000000}" name="ΥΠΕΥΘΥΝΟΣ ΛΟΓΑΡΙΑΣΜΟΥ " dataDxfId="59" totalsRowDxfId="58">
      <calculatedColumnFormula>INDEX(Παράμετροι[],MATCH(ΛεπτομέρειεςΈργου[[#This Row],[ΤΥΠΟΣ ΕΡΓΟΥ]],Παράμετροι[ΤΥΠΟΣ ΕΡΓΟΥ],0),MATCH(ΛεπτομέρειεςΈργου[[#Headers],[ΥΠΕΥΘΥΝΟΣ ΛΟΓΑΡΙΑΣΜΟΥ]],Παράμετροι[#Headers],0))*INDEX('ΠΑΡΆΜΕΤΡΟΙ ΈΡΓΟΥ'!$B$12:$H$12,1,MATCH(ΛεπτομέρειεςΈργου[[#Headers],[ΥΠΕΥΘΥΝΟΣ ΛΟΓΑΡΙΑΣΜΟΥ]],Παράμετροι[#Headers],0))*ΛεπτομέρειεςΈργου[[#This Row],[ΠΡΑΓΜΑΤΙΚΉ ΕΡΓΑΣΊΑ]]</calculatedColumnFormula>
    </tableColumn>
    <tableColumn id="18" xr3:uid="{00000000-0010-0000-0100-000012000000}" name="ΔΙΑΧΕΙΡΙΣΤΗΣ ΕΡΓΟΥ " dataDxfId="57" totalsRowDxfId="56">
      <calculatedColumnFormula>INDEX(Παράμετροι[],MATCH(ΛεπτομέρειεςΈργου[[#This Row],[ΤΥΠΟΣ ΕΡΓΟΥ]],Παράμετροι[ΤΥΠΟΣ ΕΡΓΟΥ],0),MATCH(ΛεπτομέρειεςΈργου[[#Headers],[ΔΙΑΧΕΙΡΙΣΤΗΣ ΕΡΓΟΥ]],Παράμετροι[#Headers],0))*INDEX('ΠΑΡΆΜΕΤΡΟΙ ΈΡΓΟΥ'!$B$12:$H$12,1,MATCH(ΛεπτομέρειεςΈργου[[#Headers],[ΔΙΑΧΕΙΡΙΣΤΗΣ ΕΡΓΟΥ]],Παράμετροι[#Headers],0))*ΛεπτομέρειεςΈργου[[#This Row],[ΠΡΑΓΜΑΤΙΚΉ ΕΡΓΑΣΊΑ]]</calculatedColumnFormula>
    </tableColumn>
    <tableColumn id="19" xr3:uid="{00000000-0010-0000-0100-000013000000}" name="ΥΠΕΥΘΥΝΟΣ ΣΤΡΑΤΗΓΙΚΉΣ " dataDxfId="55" totalsRowDxfId="54">
      <calculatedColumnFormula>INDEX(Παράμετροι[],MATCH(ΛεπτομέρειεςΈργου[[#This Row],[ΤΥΠΟΣ ΕΡΓΟΥ]],Παράμετροι[ΤΥΠΟΣ ΕΡΓΟΥ],0),MATCH(ΛεπτομέρειεςΈργου[[#Headers],[ΥΠΕΥΘΥΝΟΣ ΣΤΡΑΤΗΓΙΚΉΣ]],Παράμετροι[#Headers],0))*INDEX('ΠΑΡΆΜΕΤΡΟΙ ΈΡΓΟΥ'!$B$12:$H$12,1,MATCH(ΛεπτομέρειεςΈργου[[#Headers],[ΥΠΕΥΘΥΝΟΣ ΣΤΡΑΤΗΓΙΚΉΣ]],Παράμετροι[#Headers],0))*ΛεπτομέρειεςΈργου[[#This Row],[ΠΡΑΓΜΑΤΙΚΉ ΕΡΓΑΣΊΑ]]</calculatedColumnFormula>
    </tableColumn>
    <tableColumn id="20" xr3:uid="{00000000-0010-0000-0100-000014000000}" name="ΕΙΔΙΚΌΣ ΣΧΕΔΊΑΣΗΣ " dataDxfId="53" totalsRowDxfId="52">
      <calculatedColumnFormula>INDEX(Παράμετροι[],MATCH(ΛεπτομέρειεςΈργου[[#This Row],[ΤΥΠΟΣ ΕΡΓΟΥ]],Παράμετροι[ΤΥΠΟΣ ΕΡΓΟΥ],0),MATCH(ΛεπτομέρειεςΈργου[[#Headers],[ΕΙΔΙΚΌΣ ΣΧΕΔΊΑΣΗΣ]],Παράμετροι[#Headers],0))*INDEX('ΠΑΡΆΜΕΤΡΟΙ ΈΡΓΟΥ'!$B$12:$H$12,1,MATCH(ΛεπτομέρειεςΈργου[[#Headers],[ΕΙΔΙΚΌΣ ΣΧΕΔΊΑΣΗΣ]],Παράμετροι[#Headers],0))*ΛεπτομέρειεςΈργου[[#This Row],[ΠΡΑΓΜΑΤΙΚΉ ΕΡΓΑΣΊΑ]]</calculatedColumnFormula>
    </tableColumn>
    <tableColumn id="21" xr3:uid="{00000000-0010-0000-0100-000015000000}" name="ΠΡΟΣΩΠΙΚΌ ΕΚΔΗΛΩΣΗΣ " dataDxfId="51" totalsRowDxfId="50">
      <calculatedColumnFormula>INDEX(Παράμετροι[],MATCH(ΛεπτομέρειεςΈργου[[#This Row],[ΤΥΠΟΣ ΕΡΓΟΥ]],Παράμετροι[ΤΥΠΟΣ ΕΡΓΟΥ],0),MATCH(ΛεπτομέρειεςΈργου[[#Headers],[ΠΡΟΣΩΠΙΚΌ ΕΚΔΗΛΩΣΗΣ]],Παράμετροι[#Headers],0))*INDEX('ΠΑΡΆΜΕΤΡΟΙ ΈΡΓΟΥ'!$B$12:$H$12,1,MATCH(ΛεπτομέρειεςΈργου[[#Headers],[ΠΡΟΣΩΠΙΚΌ ΕΚΔΗΛΩΣΗΣ]],Παράμετροι[#Headers],0))*ΛεπτομέρειεςΈργου[[#This Row],[ΠΡΑΓΜΑΤΙΚΉ ΕΡΓΑΣΊΑ]]</calculatedColumnFormula>
    </tableColumn>
    <tableColumn id="22" xr3:uid="{00000000-0010-0000-0100-000016000000}" name="ΔΙΟΙΚΗΤΙΚΟ ΠΡΟΣΩΠΙΚΟ " dataDxfId="49" totalsRowDxfId="48">
      <calculatedColumnFormula>INDEX(Παράμετροι[],MATCH(ΛεπτομέρειεςΈργου[[#This Row],[ΤΥΠΟΣ ΕΡΓΟΥ]],Παράμετροι[ΤΥΠΟΣ ΕΡΓΟΥ],0),MATCH(ΛεπτομέρειεςΈργου[[#Headers],[ΔΙΟΙΚΗΤΙΚΟ ΠΡΟΣΩΠΙΚΟ]],Παράμετροι[#Headers],0))*INDEX('ΠΑΡΆΜΕΤΡΟΙ ΈΡΓΟΥ'!$B$12:$H$12,1,MATCH(ΛεπτομέρειεςΈργου[[#Headers],[ΔΙΟΙΚΗΤΙΚΟ ΠΡΟΣΩΠΙΚΟ]],Παράμετροι[#Headers],0))*ΛεπτομέρειεςΈργου[[#This Row],[ΠΡΑΓΜΑΤΙΚΉ ΕΡΓΑΣΊΑ]]</calculatedColumnFormula>
    </tableColumn>
  </tableColumns>
  <tableStyleInfo name="TableStyleMedium3" showFirstColumn="0" showLastColumn="0" showRowStripes="1" showColumnStripes="0"/>
  <extLst>
    <ext xmlns:x14="http://schemas.microsoft.com/office/spreadsheetml/2009/9/main" uri="{504A1905-F514-4f6f-8877-14C23A59335A}">
      <x14:table altTextSummary="Εισαγάγετε όνομα έργου, ημερομηνίες εκτιμώμενης έναρξης και λήξης, ημερομηνίες πραγματικής έναρξης και λήξης, εκτιμώμενη και πραγματική εργασία και κατόπιν επιλέξτε τύπο έργου. Η εκτιμώμενη και η πραγματική διάρκεια υπολογίζονται αυτόματα"/>
    </ext>
  </extLst>
</table>
</file>

<file path=xl/theme/theme1.xml><?xml version="1.0" encoding="utf-8"?>
<a:theme xmlns:a="http://schemas.openxmlformats.org/drawingml/2006/main" name="MarketingProjectPlan">
  <a:themeElements>
    <a:clrScheme name="MarketingProjectPlan_colors">
      <a:dk1>
        <a:srgbClr val="000000"/>
      </a:dk1>
      <a:lt1>
        <a:srgbClr val="FFFFFF"/>
      </a:lt1>
      <a:dk2>
        <a:srgbClr val="636466"/>
      </a:dk2>
      <a:lt2>
        <a:srgbClr val="F2F2F2"/>
      </a:lt2>
      <a:accent1>
        <a:srgbClr val="BE870E"/>
      </a:accent1>
      <a:accent2>
        <a:srgbClr val="1A86B6"/>
      </a:accent2>
      <a:accent3>
        <a:srgbClr val="5F781B"/>
      </a:accent3>
      <a:accent4>
        <a:srgbClr val="C45808"/>
      </a:accent4>
      <a:accent5>
        <a:srgbClr val="6B3489"/>
      </a:accent5>
      <a:accent6>
        <a:srgbClr val="C2344E"/>
      </a:accent6>
      <a:hlink>
        <a:srgbClr val="3778A9"/>
      </a:hlink>
      <a:folHlink>
        <a:srgbClr val="6B3489"/>
      </a:folHlink>
    </a:clrScheme>
    <a:fontScheme name="Invoice with Sales Tax">
      <a:majorFont>
        <a:latin typeface="Tahoma"/>
        <a:ea typeface=""/>
        <a:cs typeface=""/>
      </a:majorFont>
      <a:minorFont>
        <a:latin typeface="Cambr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02267-7996-4DFE-B69E-896B28477E48}">
  <sheetPr>
    <tabColor theme="9"/>
  </sheetPr>
  <dimension ref="B1:B7"/>
  <sheetViews>
    <sheetView showGridLines="0" tabSelected="1" workbookViewId="0"/>
  </sheetViews>
  <sheetFormatPr defaultRowHeight="12.75" x14ac:dyDescent="0.2"/>
  <cols>
    <col min="1" max="1" width="2.7109375" customWidth="1"/>
    <col min="2" max="2" width="93.28515625" customWidth="1"/>
    <col min="3" max="3" width="2.7109375" customWidth="1"/>
  </cols>
  <sheetData>
    <row r="1" spans="2:2" ht="19.5" x14ac:dyDescent="0.25">
      <c r="B1" s="17" t="s">
        <v>0</v>
      </c>
    </row>
    <row r="2" spans="2:2" ht="38.25" customHeight="1" x14ac:dyDescent="0.2">
      <c r="B2" s="19" t="s">
        <v>62</v>
      </c>
    </row>
    <row r="3" spans="2:2" ht="47.25" customHeight="1" x14ac:dyDescent="0.2">
      <c r="B3" s="19" t="s">
        <v>1</v>
      </c>
    </row>
    <row r="4" spans="2:2" ht="40.5" customHeight="1" x14ac:dyDescent="0.2">
      <c r="B4" s="19" t="s">
        <v>63</v>
      </c>
    </row>
    <row r="5" spans="2:2" ht="20.25" customHeight="1" x14ac:dyDescent="0.2">
      <c r="B5" s="21" t="s">
        <v>2</v>
      </c>
    </row>
    <row r="6" spans="2:2" ht="59.25" customHeight="1" x14ac:dyDescent="0.2">
      <c r="B6" s="20" t="s">
        <v>3</v>
      </c>
    </row>
    <row r="7" spans="2:2" ht="50.25" customHeight="1" x14ac:dyDescent="0.2">
      <c r="B7" s="20" t="s">
        <v>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pageSetUpPr autoPageBreaks="0" fitToPage="1"/>
  </sheetPr>
  <dimension ref="A1:I43"/>
  <sheetViews>
    <sheetView showGridLines="0" workbookViewId="0"/>
  </sheetViews>
  <sheetFormatPr defaultColWidth="9.140625" defaultRowHeight="14.25" x14ac:dyDescent="0.2"/>
  <cols>
    <col min="1" max="1" width="1.7109375" style="11" customWidth="1"/>
    <col min="2" max="2" width="34.5703125" style="5" customWidth="1"/>
    <col min="3" max="3" width="28" style="5" bestFit="1" customWidth="1"/>
    <col min="4" max="4" width="21.85546875" style="5" bestFit="1" customWidth="1"/>
    <col min="5" max="5" width="27.7109375" style="5" bestFit="1" customWidth="1"/>
    <col min="6" max="6" width="20.7109375" style="5" bestFit="1" customWidth="1"/>
    <col min="7" max="7" width="25.28515625" style="5" bestFit="1" customWidth="1"/>
    <col min="8" max="8" width="25" style="5" bestFit="1" customWidth="1"/>
    <col min="9" max="9" width="15.7109375" style="5" customWidth="1"/>
    <col min="10" max="10" width="2.7109375" style="5" customWidth="1"/>
    <col min="11" max="16384" width="9.140625" style="5"/>
  </cols>
  <sheetData>
    <row r="1" spans="1:9" ht="35.450000000000003" customHeight="1" x14ac:dyDescent="0.35">
      <c r="A1" s="11" t="s">
        <v>64</v>
      </c>
      <c r="B1" s="2" t="s">
        <v>10</v>
      </c>
      <c r="C1" s="2"/>
      <c r="D1" s="2"/>
      <c r="E1" s="2"/>
      <c r="F1" s="2"/>
      <c r="G1" s="2"/>
      <c r="H1" s="2"/>
      <c r="I1" s="2"/>
    </row>
    <row r="2" spans="1:9" ht="19.5" x14ac:dyDescent="0.25">
      <c r="A2" s="11" t="s">
        <v>5</v>
      </c>
      <c r="B2" s="3" t="s">
        <v>11</v>
      </c>
      <c r="C2" s="3"/>
      <c r="D2" s="3"/>
      <c r="E2" s="3"/>
      <c r="F2" s="3"/>
      <c r="G2" s="3"/>
      <c r="H2" s="3"/>
      <c r="I2" s="3"/>
    </row>
    <row r="3" spans="1:9" ht="15" x14ac:dyDescent="0.2">
      <c r="A3" s="11" t="s">
        <v>6</v>
      </c>
      <c r="B3" s="4" t="str">
        <f>B1&amp;" της εταιρείας"</f>
        <v>Επωνυμία εταιρείας της εταιρείας</v>
      </c>
      <c r="C3" s="4"/>
      <c r="D3" s="4"/>
      <c r="E3" s="4"/>
      <c r="F3" s="4"/>
      <c r="G3" s="4"/>
      <c r="H3" s="4"/>
      <c r="I3" s="4"/>
    </row>
    <row r="4" spans="1:9" ht="28.5" customHeight="1" x14ac:dyDescent="0.2">
      <c r="A4" s="11" t="s">
        <v>7</v>
      </c>
      <c r="B4" s="8" t="s">
        <v>12</v>
      </c>
    </row>
    <row r="5" spans="1:9" ht="38.25" customHeight="1" x14ac:dyDescent="0.2">
      <c r="A5" s="11" t="s">
        <v>8</v>
      </c>
      <c r="B5" s="9" t="s">
        <v>13</v>
      </c>
      <c r="C5" s="9" t="s">
        <v>26</v>
      </c>
      <c r="D5" s="9" t="s">
        <v>27</v>
      </c>
      <c r="E5" s="9" t="s">
        <v>28</v>
      </c>
      <c r="F5" s="9" t="s">
        <v>29</v>
      </c>
      <c r="G5" s="9" t="s">
        <v>31</v>
      </c>
      <c r="H5" s="9" t="s">
        <v>32</v>
      </c>
      <c r="I5" s="9" t="s">
        <v>56</v>
      </c>
    </row>
    <row r="6" spans="1:9" x14ac:dyDescent="0.2">
      <c r="B6" s="5" t="s">
        <v>14</v>
      </c>
      <c r="C6" s="6">
        <v>0.2</v>
      </c>
      <c r="D6" s="6">
        <v>0.1</v>
      </c>
      <c r="E6" s="6">
        <v>0.6</v>
      </c>
      <c r="F6" s="6">
        <v>0</v>
      </c>
      <c r="G6" s="6">
        <v>0</v>
      </c>
      <c r="H6" s="6">
        <v>0.1</v>
      </c>
      <c r="I6" s="7">
        <f>SUM(Παράμετροι[[#This Row],[ΥΠΕΥΘΥΝΟΣ ΛΟΓΑΡΙΑΣΜΟΥ]:[ΔΙΟΙΚΗΤΙΚΟ ΠΡΟΣΩΠΙΚΟ]])</f>
        <v>1</v>
      </c>
    </row>
    <row r="7" spans="1:9" x14ac:dyDescent="0.2">
      <c r="B7" s="5" t="s">
        <v>15</v>
      </c>
      <c r="C7" s="6">
        <v>0.2</v>
      </c>
      <c r="D7" s="6">
        <v>0.5</v>
      </c>
      <c r="E7" s="6">
        <v>0.1</v>
      </c>
      <c r="F7" s="6">
        <v>0.1</v>
      </c>
      <c r="G7" s="6">
        <v>0</v>
      </c>
      <c r="H7" s="6">
        <v>0.1</v>
      </c>
      <c r="I7" s="7">
        <f>SUM(Παράμετροι[[#This Row],[ΥΠΕΥΘΥΝΟΣ ΛΟΓΑΡΙΑΣΜΟΥ]:[ΔΙΟΙΚΗΤΙΚΟ ΠΡΟΣΩΠΙΚΟ]])</f>
        <v>0.99999999999999989</v>
      </c>
    </row>
    <row r="8" spans="1:9" x14ac:dyDescent="0.2">
      <c r="B8" s="5" t="s">
        <v>16</v>
      </c>
      <c r="C8" s="6">
        <v>0.2</v>
      </c>
      <c r="D8" s="6">
        <v>0.2</v>
      </c>
      <c r="E8" s="6">
        <v>0</v>
      </c>
      <c r="F8" s="6">
        <v>0.5</v>
      </c>
      <c r="G8" s="6">
        <v>0</v>
      </c>
      <c r="H8" s="6">
        <v>0.1</v>
      </c>
      <c r="I8" s="7">
        <f>SUM(Παράμετροι[[#This Row],[ΥΠΕΥΘΥΝΟΣ ΛΟΓΑΡΙΑΣΜΟΥ]:[ΔΙΟΙΚΗΤΙΚΟ ΠΡΟΣΩΠΙΚΟ]])</f>
        <v>1</v>
      </c>
    </row>
    <row r="9" spans="1:9" x14ac:dyDescent="0.2">
      <c r="B9" s="5" t="s">
        <v>17</v>
      </c>
      <c r="C9" s="6">
        <v>0.2</v>
      </c>
      <c r="D9" s="6">
        <v>0.6</v>
      </c>
      <c r="E9" s="6">
        <v>0</v>
      </c>
      <c r="F9" s="6">
        <v>0</v>
      </c>
      <c r="G9" s="6">
        <v>0.1</v>
      </c>
      <c r="H9" s="6">
        <v>0.1</v>
      </c>
      <c r="I9" s="7">
        <f>SUM(Παράμετροι[[#This Row],[ΥΠΕΥΘΥΝΟΣ ΛΟΓΑΡΙΑΣΜΟΥ]:[ΔΙΟΙΚΗΤΙΚΟ ΠΡΟΣΩΠΙΚΟ]])</f>
        <v>1</v>
      </c>
    </row>
    <row r="10" spans="1:9" x14ac:dyDescent="0.2">
      <c r="B10" s="5" t="s">
        <v>18</v>
      </c>
      <c r="C10" s="6">
        <v>0.2</v>
      </c>
      <c r="D10" s="6">
        <v>0.1</v>
      </c>
      <c r="E10" s="6">
        <v>0</v>
      </c>
      <c r="F10" s="6">
        <v>0</v>
      </c>
      <c r="G10" s="6">
        <v>0.6</v>
      </c>
      <c r="H10" s="6">
        <v>0.1</v>
      </c>
      <c r="I10" s="7">
        <f>SUM(Παράμετροι[[#This Row],[ΥΠΕΥΘΥΝΟΣ ΛΟΓΑΡΙΑΣΜΟΥ]:[ΔΙΟΙΚΗΤΙΚΟ ΠΡΟΣΩΠΙΚΟ]])</f>
        <v>1</v>
      </c>
    </row>
    <row r="11" spans="1:9" x14ac:dyDescent="0.2">
      <c r="B11" s="5" t="s">
        <v>19</v>
      </c>
      <c r="C11" s="6">
        <v>0.2</v>
      </c>
      <c r="D11" s="6">
        <v>0.2</v>
      </c>
      <c r="E11" s="6">
        <v>0.2</v>
      </c>
      <c r="F11" s="6">
        <v>0.2</v>
      </c>
      <c r="G11" s="6">
        <v>0</v>
      </c>
      <c r="H11" s="6">
        <v>0.2</v>
      </c>
      <c r="I11" s="7">
        <f>SUM(Παράμετροι[[#This Row],[ΥΠΕΥΘΥΝΟΣ ΛΟΓΑΡΙΑΣΜΟΥ]:[ΔΙΟΙΚΗΤΙΚΟ ΠΡΟΣΩΠΙΚΟ]])</f>
        <v>1</v>
      </c>
    </row>
    <row r="12" spans="1:9" x14ac:dyDescent="0.2">
      <c r="A12" s="11" t="s">
        <v>9</v>
      </c>
      <c r="B12" s="1" t="s">
        <v>20</v>
      </c>
      <c r="C12" s="24">
        <v>180</v>
      </c>
      <c r="D12" s="24">
        <v>120</v>
      </c>
      <c r="E12" s="24">
        <v>150</v>
      </c>
      <c r="F12" s="24">
        <v>100</v>
      </c>
      <c r="G12" s="24">
        <v>80</v>
      </c>
      <c r="H12" s="24">
        <v>60</v>
      </c>
      <c r="I12" s="6"/>
    </row>
    <row r="14" spans="1:9" ht="31.5" customHeight="1" x14ac:dyDescent="0.2">
      <c r="A14" s="11" t="s">
        <v>65</v>
      </c>
      <c r="F14" s="29" t="s">
        <v>30</v>
      </c>
      <c r="G14" s="29"/>
      <c r="H14" s="29"/>
      <c r="I14" s="29"/>
    </row>
    <row r="15" spans="1:9" s="11" customFormat="1" x14ac:dyDescent="0.2">
      <c r="C15" s="11" t="s">
        <v>26</v>
      </c>
      <c r="D15" s="11" t="s">
        <v>27</v>
      </c>
      <c r="E15" s="11" t="s">
        <v>28</v>
      </c>
      <c r="F15" s="11" t="s">
        <v>29</v>
      </c>
      <c r="G15" s="11" t="s">
        <v>31</v>
      </c>
      <c r="H15" s="11" t="s">
        <v>32</v>
      </c>
    </row>
    <row r="16" spans="1:9" s="11" customFormat="1" x14ac:dyDescent="0.2">
      <c r="B16" s="11" t="s">
        <v>21</v>
      </c>
      <c r="C16" s="25">
        <f>SUBTOTAL(109,ΛεπτομέρειεςΈργου[ΥΠΕΥΘΥΝΟΣ ΛΟΓΑΡΙΑΣΜΟΥ])</f>
        <v>54000</v>
      </c>
      <c r="D16" s="25">
        <f>SUBTOTAL(109,ΛεπτομέρειεςΈργου[ΔΙΑΧΕΙΡΙΣΤΗΣ ΕΡΓΟΥ])</f>
        <v>52200</v>
      </c>
      <c r="E16" s="25">
        <f>SUBTOTAL(109,ΛεπτομέρειεςΈργου[ΥΠΕΥΘΥΝΟΣ ΣΤΡΑΤΗΓΙΚΉΣ])</f>
        <v>24000</v>
      </c>
      <c r="F16" s="25">
        <f>SUBTOTAL(109,ΛεπτομέρειεςΈργου[ΕΙΔΙΚΌΣ ΣΧΕΔΊΑΣΗΣ])</f>
        <v>29000</v>
      </c>
      <c r="G16" s="25">
        <f>SUBTOTAL(109,ΛεπτομέρειεςΈργου[ΠΡΟΣΩΠΙΚΌ ΕΚΔΗΛΩΣΗΣ])</f>
        <v>13200</v>
      </c>
      <c r="H16" s="25">
        <f>SUBTOTAL(109,ΛεπτομέρειεςΈργου[ΔΙΟΙΚΗΤΙΚΟ ΠΡΟΣΩΠΙΚΟ])</f>
        <v>9000</v>
      </c>
    </row>
    <row r="17" spans="2:9" s="11" customFormat="1" x14ac:dyDescent="0.2">
      <c r="B17" s="11" t="s">
        <v>22</v>
      </c>
      <c r="C17" s="25">
        <f>SUBTOTAL(109,ΛεπτομέρειεςΈργου[[ΥΠΕΥΘΥΝΟΣ ΛΟΓΑΡΙΑΣΜΟΥ ]])</f>
        <v>54360</v>
      </c>
      <c r="D17" s="25">
        <f>SUBTOTAL(109,ΛεπτομέρειεςΈργου[[ΔΙΑΧΕΙΡΙΣΤΗΣ ΕΡΓΟΥ ]])</f>
        <v>51540</v>
      </c>
      <c r="E17" s="25">
        <f>SUBTOTAL(109,ΛεπτομέρειεςΈργου[[ΥΠΕΥΘΥΝΟΣ ΣΤΡΑΤΗΓΙΚΉΣ ]])</f>
        <v>25650</v>
      </c>
      <c r="F17" s="25">
        <f>SUBTOTAL(109,ΛεπτομέρειεςΈργου[[ΕΙΔΙΚΌΣ ΣΧΕΔΊΑΣΗΣ ]])</f>
        <v>28900</v>
      </c>
      <c r="G17" s="25">
        <f>SUBTOTAL(109,ΛεπτομέρειεςΈργου[[ΠΡΟΣΩΠΙΚΌ ΕΚΔΗΛΩΣΗΣ ]])</f>
        <v>13400</v>
      </c>
      <c r="H17" s="25">
        <f>SUBTOTAL(109,ΛεπτομέρειεςΈργου[[ΔΙΟΙΚΗΤΙΚΟ ΠΡΟΣΩΠΙΚΟ ]])</f>
        <v>9060</v>
      </c>
    </row>
    <row r="18" spans="2:9" s="11" customFormat="1" x14ac:dyDescent="0.2">
      <c r="B18" s="11" t="s">
        <v>23</v>
      </c>
      <c r="C18" s="12">
        <f>C16/$C$12</f>
        <v>300</v>
      </c>
      <c r="D18" s="12">
        <f t="shared" ref="D18:H18" si="0">D16/$C$12</f>
        <v>290</v>
      </c>
      <c r="E18" s="12">
        <f t="shared" si="0"/>
        <v>133.33333333333334</v>
      </c>
      <c r="F18" s="12">
        <f t="shared" si="0"/>
        <v>161.11111111111111</v>
      </c>
      <c r="G18" s="12">
        <f t="shared" si="0"/>
        <v>73.333333333333329</v>
      </c>
      <c r="H18" s="12">
        <f t="shared" si="0"/>
        <v>50</v>
      </c>
    </row>
    <row r="19" spans="2:9" s="11" customFormat="1" x14ac:dyDescent="0.2">
      <c r="B19" s="11" t="s">
        <v>24</v>
      </c>
      <c r="C19" s="12">
        <f>C17/$C$12</f>
        <v>302</v>
      </c>
      <c r="D19" s="12">
        <f>D17/$C$12</f>
        <v>286.33333333333331</v>
      </c>
      <c r="E19" s="12">
        <f>E17/$C$12</f>
        <v>142.5</v>
      </c>
      <c r="F19" s="12">
        <f>F17/$C$12</f>
        <v>160.55555555555554</v>
      </c>
      <c r="G19" s="12">
        <f>G17/$C$12</f>
        <v>74.444444444444443</v>
      </c>
      <c r="H19" s="12">
        <f>H17/$C$12</f>
        <v>50.333333333333336</v>
      </c>
    </row>
    <row r="20" spans="2:9" s="11" customFormat="1" x14ac:dyDescent="0.2"/>
    <row r="21" spans="2:9" s="11" customFormat="1" x14ac:dyDescent="0.2"/>
    <row r="22" spans="2:9" s="11" customFormat="1" x14ac:dyDescent="0.2"/>
    <row r="23" spans="2:9" s="11" customFormat="1" x14ac:dyDescent="0.2"/>
    <row r="24" spans="2:9" s="11" customFormat="1" x14ac:dyDescent="0.2">
      <c r="B24" s="28" t="s">
        <v>25</v>
      </c>
      <c r="C24" s="28"/>
      <c r="D24" s="28"/>
    </row>
    <row r="25" spans="2:9" s="11" customFormat="1" x14ac:dyDescent="0.2">
      <c r="B25" s="28"/>
      <c r="C25" s="28"/>
      <c r="D25" s="28"/>
    </row>
    <row r="26" spans="2:9" s="11" customFormat="1" x14ac:dyDescent="0.2">
      <c r="B26" s="28"/>
      <c r="C26" s="28"/>
      <c r="D26" s="28"/>
    </row>
    <row r="27" spans="2:9" s="11" customFormat="1" x14ac:dyDescent="0.2">
      <c r="B27" s="28"/>
      <c r="C27" s="28"/>
      <c r="D27" s="28"/>
    </row>
    <row r="28" spans="2:9" x14ac:dyDescent="0.2">
      <c r="B28" s="28"/>
      <c r="C28" s="28"/>
      <c r="D28" s="28"/>
      <c r="F28" s="11"/>
      <c r="G28" s="11"/>
      <c r="H28" s="11"/>
      <c r="I28" s="11"/>
    </row>
    <row r="29" spans="2:9" x14ac:dyDescent="0.2">
      <c r="B29" s="28"/>
      <c r="C29" s="28"/>
      <c r="D29" s="28"/>
      <c r="F29" s="11"/>
      <c r="G29" s="11"/>
      <c r="H29" s="11"/>
      <c r="I29" s="11"/>
    </row>
    <row r="30" spans="2:9" x14ac:dyDescent="0.2">
      <c r="B30" s="28"/>
      <c r="C30" s="28"/>
      <c r="D30" s="28"/>
      <c r="F30" s="11"/>
      <c r="G30" s="11"/>
      <c r="H30" s="11"/>
      <c r="I30" s="11"/>
    </row>
    <row r="31" spans="2:9" x14ac:dyDescent="0.2">
      <c r="B31" s="28"/>
      <c r="C31" s="28"/>
      <c r="D31" s="28"/>
      <c r="F31" s="11"/>
      <c r="G31" s="11"/>
      <c r="H31" s="11"/>
      <c r="I31" s="11"/>
    </row>
    <row r="32" spans="2:9" x14ac:dyDescent="0.2">
      <c r="B32" s="28"/>
      <c r="C32" s="28"/>
      <c r="D32" s="28"/>
      <c r="F32" s="11"/>
      <c r="G32" s="11"/>
      <c r="H32" s="11"/>
      <c r="I32" s="11"/>
    </row>
    <row r="33" spans="2:9" x14ac:dyDescent="0.2">
      <c r="B33" s="28"/>
      <c r="C33" s="28"/>
      <c r="D33" s="28"/>
      <c r="F33" s="11"/>
      <c r="G33" s="11"/>
      <c r="H33" s="11"/>
      <c r="I33" s="11"/>
    </row>
    <row r="34" spans="2:9" x14ac:dyDescent="0.2">
      <c r="B34" s="28"/>
      <c r="C34" s="28"/>
      <c r="D34" s="28"/>
      <c r="F34" s="11"/>
      <c r="G34" s="11"/>
      <c r="H34" s="11"/>
      <c r="I34" s="11"/>
    </row>
    <row r="35" spans="2:9" x14ac:dyDescent="0.2">
      <c r="B35" s="28"/>
      <c r="C35" s="28"/>
      <c r="D35" s="28"/>
      <c r="F35" s="11"/>
      <c r="G35" s="11"/>
      <c r="H35" s="11"/>
      <c r="I35" s="11"/>
    </row>
    <row r="36" spans="2:9" x14ac:dyDescent="0.2">
      <c r="B36" s="28"/>
      <c r="C36" s="28"/>
      <c r="D36" s="28"/>
      <c r="F36" s="11"/>
      <c r="G36" s="11"/>
      <c r="H36" s="11"/>
      <c r="I36" s="11"/>
    </row>
    <row r="37" spans="2:9" x14ac:dyDescent="0.2">
      <c r="B37" s="28"/>
      <c r="C37" s="28"/>
      <c r="D37" s="28"/>
      <c r="F37" s="11"/>
      <c r="G37" s="11"/>
      <c r="H37" s="11"/>
      <c r="I37" s="11"/>
    </row>
    <row r="38" spans="2:9" x14ac:dyDescent="0.2">
      <c r="B38" s="28"/>
      <c r="C38" s="28"/>
      <c r="D38" s="28"/>
      <c r="F38" s="11"/>
      <c r="G38" s="11"/>
      <c r="H38" s="11"/>
      <c r="I38" s="11"/>
    </row>
    <row r="39" spans="2:9" x14ac:dyDescent="0.2">
      <c r="B39" s="28"/>
      <c r="C39" s="28"/>
      <c r="D39" s="28"/>
      <c r="F39" s="11"/>
      <c r="G39" s="11"/>
      <c r="H39" s="11"/>
      <c r="I39" s="11"/>
    </row>
    <row r="40" spans="2:9" x14ac:dyDescent="0.2">
      <c r="B40" s="28"/>
      <c r="C40" s="28"/>
      <c r="D40" s="28"/>
      <c r="F40" s="11"/>
      <c r="G40" s="11"/>
      <c r="H40" s="11"/>
      <c r="I40" s="11"/>
    </row>
    <row r="41" spans="2:9" x14ac:dyDescent="0.2">
      <c r="B41" s="28"/>
      <c r="C41" s="28"/>
      <c r="D41" s="28"/>
      <c r="F41" s="11"/>
      <c r="G41" s="11"/>
      <c r="H41" s="11"/>
      <c r="I41" s="11"/>
    </row>
    <row r="42" spans="2:9" x14ac:dyDescent="0.2">
      <c r="B42" s="28"/>
      <c r="C42" s="28"/>
      <c r="D42" s="28"/>
      <c r="F42" s="11"/>
      <c r="G42" s="11"/>
      <c r="H42" s="11"/>
      <c r="I42" s="11"/>
    </row>
    <row r="43" spans="2:9" x14ac:dyDescent="0.2">
      <c r="B43" s="28"/>
      <c r="C43" s="28"/>
      <c r="D43" s="28"/>
      <c r="F43" s="11"/>
      <c r="G43" s="11"/>
      <c r="H43" s="11"/>
      <c r="I43" s="11"/>
    </row>
  </sheetData>
  <mergeCells count="2">
    <mergeCell ref="B24:D43"/>
    <mergeCell ref="F14:I14"/>
  </mergeCells>
  <printOptions horizontalCentered="1"/>
  <pageMargins left="0.4" right="0.4" top="0.4" bottom="0.4" header="0.3" footer="0.3"/>
  <pageSetup paperSize="9" orientation="landscape" horizontalDpi="4294967293" verticalDpi="4294967295"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pageSetUpPr fitToPage="1"/>
  </sheetPr>
  <dimension ref="A1:W10"/>
  <sheetViews>
    <sheetView showGridLines="0" workbookViewId="0"/>
  </sheetViews>
  <sheetFormatPr defaultColWidth="9.140625" defaultRowHeight="14.25" x14ac:dyDescent="0.2"/>
  <cols>
    <col min="1" max="1" width="1.7109375" style="11" customWidth="1"/>
    <col min="2" max="2" width="25.5703125" style="1" customWidth="1"/>
    <col min="3" max="3" width="29.28515625" style="1" bestFit="1" customWidth="1"/>
    <col min="4" max="4" width="15.140625" style="1" customWidth="1"/>
    <col min="5" max="5" width="15.28515625" style="1" customWidth="1"/>
    <col min="6" max="6" width="14" style="1" customWidth="1"/>
    <col min="7" max="7" width="14.140625" style="1" customWidth="1"/>
    <col min="8" max="8" width="15" style="1" customWidth="1"/>
    <col min="9" max="10" width="14.5703125" style="1" customWidth="1"/>
    <col min="11" max="11" width="14.85546875" style="1" customWidth="1"/>
    <col min="12" max="12" width="15.28515625" style="1" hidden="1" customWidth="1"/>
    <col min="13" max="13" width="14.85546875" style="1" hidden="1" customWidth="1"/>
    <col min="14" max="14" width="16" style="1" hidden="1" customWidth="1"/>
    <col min="15" max="15" width="13.140625" style="1" hidden="1" customWidth="1"/>
    <col min="16" max="16" width="13.7109375" style="1" hidden="1" customWidth="1"/>
    <col min="17" max="17" width="14.42578125" style="1" hidden="1" customWidth="1"/>
    <col min="18" max="19" width="15.28515625" style="1" hidden="1" customWidth="1"/>
    <col min="20" max="20" width="14.5703125" style="1" hidden="1" customWidth="1"/>
    <col min="21" max="21" width="13.7109375" style="1" hidden="1" customWidth="1"/>
    <col min="22" max="22" width="13.85546875" style="1" hidden="1" customWidth="1"/>
    <col min="23" max="23" width="14.140625" style="1" hidden="1" customWidth="1"/>
    <col min="24" max="24" width="2.7109375" style="1" customWidth="1"/>
    <col min="25" max="16384" width="9.140625" style="1"/>
  </cols>
  <sheetData>
    <row r="1" spans="1:23" ht="35.450000000000003" customHeight="1" x14ac:dyDescent="0.35">
      <c r="A1" s="11" t="s">
        <v>66</v>
      </c>
      <c r="B1" s="2" t="str">
        <f>'ΠΑΡΆΜΕΤΡΟΙ ΈΡΓΟΥ'!B1</f>
        <v>Επωνυμία εταιρείας</v>
      </c>
      <c r="C1" s="2"/>
      <c r="D1" s="2"/>
      <c r="E1" s="2"/>
      <c r="F1" s="2"/>
      <c r="G1" s="2"/>
      <c r="H1" s="2"/>
      <c r="I1" s="2"/>
      <c r="J1" s="2"/>
      <c r="K1" s="2"/>
    </row>
    <row r="2" spans="1:23" ht="19.5" x14ac:dyDescent="0.25">
      <c r="A2" s="11" t="s">
        <v>5</v>
      </c>
      <c r="B2" s="3" t="s">
        <v>11</v>
      </c>
      <c r="C2" s="3"/>
      <c r="D2" s="3"/>
      <c r="E2" s="3"/>
      <c r="F2" s="3"/>
      <c r="G2" s="3"/>
      <c r="H2" s="3"/>
      <c r="I2" s="3"/>
      <c r="J2" s="3"/>
      <c r="K2" s="3"/>
    </row>
    <row r="3" spans="1:23" s="15" customFormat="1" ht="29.25" customHeight="1" x14ac:dyDescent="0.2">
      <c r="A3" s="18" t="s">
        <v>6</v>
      </c>
      <c r="B3" s="16" t="str">
        <f>'ΠΑΡΆΜΕΤΡΟΙ ΈΡΓΟΥ'!B3</f>
        <v>Επωνυμία εταιρείας της εταιρείας</v>
      </c>
      <c r="C3" s="16"/>
      <c r="D3" s="16"/>
      <c r="E3" s="16"/>
      <c r="F3" s="16"/>
      <c r="G3" s="16"/>
      <c r="H3" s="16"/>
      <c r="I3" s="16"/>
      <c r="J3" s="16"/>
      <c r="K3" s="16"/>
    </row>
    <row r="4" spans="1:23" ht="28.5" customHeight="1" x14ac:dyDescent="0.2">
      <c r="A4" s="22" t="s">
        <v>67</v>
      </c>
      <c r="B4" s="13" t="s">
        <v>33</v>
      </c>
      <c r="C4" s="13" t="s">
        <v>13</v>
      </c>
      <c r="D4" s="13" t="s">
        <v>39</v>
      </c>
      <c r="E4" s="13" t="s">
        <v>40</v>
      </c>
      <c r="F4" s="13" t="s">
        <v>41</v>
      </c>
      <c r="G4" s="13" t="s">
        <v>42</v>
      </c>
      <c r="H4" s="13" t="s">
        <v>43</v>
      </c>
      <c r="I4" s="13" t="s">
        <v>44</v>
      </c>
      <c r="J4" s="13" t="s">
        <v>45</v>
      </c>
      <c r="K4" s="13" t="s">
        <v>46</v>
      </c>
      <c r="L4" s="13" t="s">
        <v>26</v>
      </c>
      <c r="M4" s="13" t="s">
        <v>27</v>
      </c>
      <c r="N4" s="13" t="s">
        <v>28</v>
      </c>
      <c r="O4" s="13" t="s">
        <v>29</v>
      </c>
      <c r="P4" s="13" t="s">
        <v>31</v>
      </c>
      <c r="Q4" s="13" t="s">
        <v>32</v>
      </c>
      <c r="R4" s="13" t="s">
        <v>47</v>
      </c>
      <c r="S4" s="13" t="s">
        <v>48</v>
      </c>
      <c r="T4" s="13" t="s">
        <v>49</v>
      </c>
      <c r="U4" s="13" t="s">
        <v>50</v>
      </c>
      <c r="V4" s="13" t="s">
        <v>51</v>
      </c>
      <c r="W4" s="13" t="s">
        <v>52</v>
      </c>
    </row>
    <row r="5" spans="1:23" x14ac:dyDescent="0.2">
      <c r="B5" t="s">
        <v>34</v>
      </c>
      <c r="C5" t="s">
        <v>14</v>
      </c>
      <c r="D5" s="14">
        <f ca="1">DATE(YEAR(TODAY()),6,9)</f>
        <v>43625</v>
      </c>
      <c r="E5" s="14">
        <f ca="1">DATE(YEAR(TODAY()),8,7)</f>
        <v>43684</v>
      </c>
      <c r="F5" s="14">
        <f ca="1">DATE(YEAR(TODAY()),6,29)</f>
        <v>43645</v>
      </c>
      <c r="G5" s="14">
        <f ca="1">DATE(YEAR(TODAY()),9,3)</f>
        <v>43711</v>
      </c>
      <c r="H5">
        <v>200</v>
      </c>
      <c r="I5">
        <v>220</v>
      </c>
      <c r="J5">
        <f ca="1">DAYS360(ΛεπτομέρειεςΈργου[[#This Row],[ΕΚΤΙΜΩΜΕΝΗ ΕΝΑΡΞΗ]],ΛεπτομέρειεςΈργου[[#This Row],[ΕΚΤΙΜΏΜΕΝΗ ΛΉΞΗ]],FALSE)</f>
        <v>58</v>
      </c>
      <c r="K5">
        <f ca="1">DAYS360(ΛεπτομέρειεςΈργου[[#This Row],[ΠΡΑΓΜΑΤΙΚΗ ΕΝΑΡΞΗ]],ΛεπτομέρειεςΈργου[[#This Row],[ΠΡΑΓΜΑΤΙΚΉ ΛΉΞΗ]],FALSE)</f>
        <v>64</v>
      </c>
      <c r="L5" s="26">
        <f>INDEX(Παράμετροι[],MATCH(ΛεπτομέρειεςΈργου[[#This Row],[ΤΥΠΟΣ ΕΡΓΟΥ]],Παράμετροι[ΤΥΠΟΣ ΕΡΓΟΥ],0),MATCH(ΛεπτομέρειεςΈργου[[#Headers],[ΥΠΕΥΘΥΝΟΣ ΛΟΓΑΡΙΑΣΜΟΥ]],Παράμετροι[#Headers],0))*INDEX('ΠΑΡΆΜΕΤΡΟΙ ΈΡΓΟΥ'!$B$12:$H$12,1,MATCH(ΛεπτομέρειεςΈργου[[#Headers],[ΥΠΕΥΘΥΝΟΣ ΛΟΓΑΡΙΑΣΜΟΥ]],Παράμετροι[#Headers],0))*ΛεπτομέρειεςΈργου[[#This Row],[ΕΚΤΙΜΩΜΕΝΗ ΕΡΓΑΣΙΑ]]</f>
        <v>7200</v>
      </c>
      <c r="M5" s="26">
        <f>INDEX(Παράμετροι[],MATCH(ΛεπτομέρειεςΈργου[[#This Row],[ΤΥΠΟΣ ΕΡΓΟΥ]],Παράμετροι[ΤΥΠΟΣ ΕΡΓΟΥ],0),MATCH(ΛεπτομέρειεςΈργου[[#Headers],[ΔΙΑΧΕΙΡΙΣΤΗΣ ΕΡΓΟΥ]],Παράμετροι[#Headers],0))*INDEX('ΠΑΡΆΜΕΤΡΟΙ ΈΡΓΟΥ'!$B$12:$H$12,1,MATCH(ΛεπτομέρειεςΈργου[[#Headers],[ΔΙΑΧΕΙΡΙΣΤΗΣ ΕΡΓΟΥ]],Παράμετροι[#Headers],0))*ΛεπτομέρειεςΈργου[[#This Row],[ΕΚΤΙΜΩΜΕΝΗ ΕΡΓΑΣΙΑ]]</f>
        <v>2400</v>
      </c>
      <c r="N5" s="26">
        <f>INDEX(Παράμετροι[],MATCH(ΛεπτομέρειεςΈργου[[#This Row],[ΤΥΠΟΣ ΕΡΓΟΥ]],Παράμετροι[ΤΥΠΟΣ ΕΡΓΟΥ],0),MATCH(ΛεπτομέρειεςΈργου[[#Headers],[ΥΠΕΥΘΥΝΟΣ ΣΤΡΑΤΗΓΙΚΉΣ]],Παράμετροι[#Headers],0))*INDEX('ΠΑΡΆΜΕΤΡΟΙ ΈΡΓΟΥ'!$B$12:$H$12,1,MATCH(ΛεπτομέρειεςΈργου[[#Headers],[ΥΠΕΥΘΥΝΟΣ ΣΤΡΑΤΗΓΙΚΉΣ]],Παράμετροι[#Headers],0))*ΛεπτομέρειεςΈργου[[#This Row],[ΕΚΤΙΜΩΜΕΝΗ ΕΡΓΑΣΙΑ]]</f>
        <v>18000</v>
      </c>
      <c r="O5" s="26">
        <f>INDEX(Παράμετροι[],MATCH(ΛεπτομέρειεςΈργου[[#This Row],[ΤΥΠΟΣ ΕΡΓΟΥ]],Παράμετροι[ΤΥΠΟΣ ΕΡΓΟΥ],0),MATCH(ΛεπτομέρειεςΈργου[[#Headers],[ΕΙΔΙΚΌΣ ΣΧΕΔΊΑΣΗΣ]],Παράμετροι[#Headers],0))*INDEX('ΠΑΡΆΜΕΤΡΟΙ ΈΡΓΟΥ'!$B$12:$H$12,1,MATCH(ΛεπτομέρειεςΈργου[[#Headers],[ΕΙΔΙΚΌΣ ΣΧΕΔΊΑΣΗΣ]],Παράμετροι[#Headers],0))*ΛεπτομέρειεςΈργου[[#This Row],[ΕΚΤΙΜΩΜΕΝΗ ΕΡΓΑΣΙΑ]]</f>
        <v>0</v>
      </c>
      <c r="P5" s="26">
        <f>INDEX(Παράμετροι[],MATCH(ΛεπτομέρειεςΈργου[[#This Row],[ΤΥΠΟΣ ΕΡΓΟΥ]],Παράμετροι[ΤΥΠΟΣ ΕΡΓΟΥ],0),MATCH(ΛεπτομέρειεςΈργου[[#Headers],[ΠΡΟΣΩΠΙΚΌ ΕΚΔΗΛΩΣΗΣ]],Παράμετροι[#Headers],0))*INDEX('ΠΑΡΆΜΕΤΡΟΙ ΈΡΓΟΥ'!$B$12:$H$12,1,MATCH(ΛεπτομέρειεςΈργου[[#Headers],[ΠΡΟΣΩΠΙΚΌ ΕΚΔΗΛΩΣΗΣ]],Παράμετροι[#Headers],0))*ΛεπτομέρειεςΈργου[[#This Row],[ΕΚΤΙΜΩΜΕΝΗ ΕΡΓΑΣΙΑ]]</f>
        <v>0</v>
      </c>
      <c r="Q5" s="26">
        <f>INDEX(Παράμετροι[],MATCH(ΛεπτομέρειεςΈργου[[#This Row],[ΤΥΠΟΣ ΕΡΓΟΥ]],Παράμετροι[ΤΥΠΟΣ ΕΡΓΟΥ],0),MATCH(ΛεπτομέρειεςΈργου[[#Headers],[ΔΙΟΙΚΗΤΙΚΟ ΠΡΟΣΩΠΙΚΟ]],Παράμετροι[#Headers],0))*INDEX('ΠΑΡΆΜΕΤΡΟΙ ΈΡΓΟΥ'!$B$12:$H$12,1,MATCH(ΛεπτομέρειεςΈργου[[#Headers],[ΔΙΟΙΚΗΤΙΚΟ ΠΡΟΣΩΠΙΚΟ]],Παράμετροι[#Headers],0))*ΛεπτομέρειεςΈργου[[#This Row],[ΕΚΤΙΜΩΜΕΝΗ ΕΡΓΑΣΙΑ]]</f>
        <v>1200</v>
      </c>
      <c r="R5" s="26">
        <f>INDEX(Παράμετροι[],MATCH(ΛεπτομέρειεςΈργου[[#This Row],[ΤΥΠΟΣ ΕΡΓΟΥ]],Παράμετροι[ΤΥΠΟΣ ΕΡΓΟΥ],0),MATCH(ΛεπτομέρειεςΈργου[[#Headers],[ΥΠΕΥΘΥΝΟΣ ΛΟΓΑΡΙΑΣΜΟΥ]],Παράμετροι[#Headers],0))*INDEX('ΠΑΡΆΜΕΤΡΟΙ ΈΡΓΟΥ'!$B$12:$H$12,1,MATCH(ΛεπτομέρειεςΈργου[[#Headers],[ΥΠΕΥΘΥΝΟΣ ΛΟΓΑΡΙΑΣΜΟΥ]],Παράμετροι[#Headers],0))*ΛεπτομέρειεςΈργου[[#This Row],[ΠΡΑΓΜΑΤΙΚΉ ΕΡΓΑΣΊΑ]]</f>
        <v>7920</v>
      </c>
      <c r="S5" s="26">
        <f>INDEX(Παράμετροι[],MATCH(ΛεπτομέρειεςΈργου[[#This Row],[ΤΥΠΟΣ ΕΡΓΟΥ]],Παράμετροι[ΤΥΠΟΣ ΕΡΓΟΥ],0),MATCH(ΛεπτομέρειεςΈργου[[#Headers],[ΔΙΑΧΕΙΡΙΣΤΗΣ ΕΡΓΟΥ]],Παράμετροι[#Headers],0))*INDEX('ΠΑΡΆΜΕΤΡΟΙ ΈΡΓΟΥ'!$B$12:$H$12,1,MATCH(ΛεπτομέρειεςΈργου[[#Headers],[ΔΙΑΧΕΙΡΙΣΤΗΣ ΕΡΓΟΥ]],Παράμετροι[#Headers],0))*ΛεπτομέρειεςΈργου[[#This Row],[ΠΡΑΓΜΑΤΙΚΉ ΕΡΓΑΣΊΑ]]</f>
        <v>2640</v>
      </c>
      <c r="T5" s="26">
        <f>INDEX(Παράμετροι[],MATCH(ΛεπτομέρειεςΈργου[[#This Row],[ΤΥΠΟΣ ΕΡΓΟΥ]],Παράμετροι[ΤΥΠΟΣ ΕΡΓΟΥ],0),MATCH(ΛεπτομέρειεςΈργου[[#Headers],[ΥΠΕΥΘΥΝΟΣ ΣΤΡΑΤΗΓΙΚΉΣ]],Παράμετροι[#Headers],0))*INDEX('ΠΑΡΆΜΕΤΡΟΙ ΈΡΓΟΥ'!$B$12:$H$12,1,MATCH(ΛεπτομέρειεςΈργου[[#Headers],[ΥΠΕΥΘΥΝΟΣ ΣΤΡΑΤΗΓΙΚΉΣ]],Παράμετροι[#Headers],0))*ΛεπτομέρειεςΈργου[[#This Row],[ΠΡΑΓΜΑΤΙΚΉ ΕΡΓΑΣΊΑ]]</f>
        <v>19800</v>
      </c>
      <c r="U5" s="26">
        <f>INDEX(Παράμετροι[],MATCH(ΛεπτομέρειεςΈργου[[#This Row],[ΤΥΠΟΣ ΕΡΓΟΥ]],Παράμετροι[ΤΥΠΟΣ ΕΡΓΟΥ],0),MATCH(ΛεπτομέρειεςΈργου[[#Headers],[ΕΙΔΙΚΌΣ ΣΧΕΔΊΑΣΗΣ]],Παράμετροι[#Headers],0))*INDEX('ΠΑΡΆΜΕΤΡΟΙ ΈΡΓΟΥ'!$B$12:$H$12,1,MATCH(ΛεπτομέρειεςΈργου[[#Headers],[ΕΙΔΙΚΌΣ ΣΧΕΔΊΑΣΗΣ]],Παράμετροι[#Headers],0))*ΛεπτομέρειεςΈργου[[#This Row],[ΠΡΑΓΜΑΤΙΚΉ ΕΡΓΑΣΊΑ]]</f>
        <v>0</v>
      </c>
      <c r="V5" s="26">
        <f>INDEX(Παράμετροι[],MATCH(ΛεπτομέρειεςΈργου[[#This Row],[ΤΥΠΟΣ ΕΡΓΟΥ]],Παράμετροι[ΤΥΠΟΣ ΕΡΓΟΥ],0),MATCH(ΛεπτομέρειεςΈργου[[#Headers],[ΠΡΟΣΩΠΙΚΌ ΕΚΔΗΛΩΣΗΣ]],Παράμετροι[#Headers],0))*INDEX('ΠΑΡΆΜΕΤΡΟΙ ΈΡΓΟΥ'!$B$12:$H$12,1,MATCH(ΛεπτομέρειεςΈργου[[#Headers],[ΠΡΟΣΩΠΙΚΌ ΕΚΔΗΛΩΣΗΣ]],Παράμετροι[#Headers],0))*ΛεπτομέρειεςΈργου[[#This Row],[ΠΡΑΓΜΑΤΙΚΉ ΕΡΓΑΣΊΑ]]</f>
        <v>0</v>
      </c>
      <c r="W5" s="26">
        <f>INDEX(Παράμετροι[],MATCH(ΛεπτομέρειεςΈργου[[#This Row],[ΤΥΠΟΣ ΕΡΓΟΥ]],Παράμετροι[ΤΥΠΟΣ ΕΡΓΟΥ],0),MATCH(ΛεπτομέρειεςΈργου[[#Headers],[ΔΙΟΙΚΗΤΙΚΟ ΠΡΟΣΩΠΙΚΟ]],Παράμετροι[#Headers],0))*INDEX('ΠΑΡΆΜΕΤΡΟΙ ΈΡΓΟΥ'!$B$12:$H$12,1,MATCH(ΛεπτομέρειεςΈργου[[#Headers],[ΔΙΟΙΚΗΤΙΚΟ ΠΡΟΣΩΠΙΚΟ]],Παράμετροι[#Headers],0))*ΛεπτομέρειεςΈργου[[#This Row],[ΠΡΑΓΜΑΤΙΚΉ ΕΡΓΑΣΊΑ]]</f>
        <v>1320</v>
      </c>
    </row>
    <row r="6" spans="1:23" x14ac:dyDescent="0.2">
      <c r="B6" t="s">
        <v>35</v>
      </c>
      <c r="C6" t="s">
        <v>15</v>
      </c>
      <c r="D6" s="14">
        <f ca="1">DATE(YEAR(TODAY())+1,6,25)</f>
        <v>44007</v>
      </c>
      <c r="E6" s="14">
        <f ca="1">DATE(YEAR(TODAY())+1,7,27)</f>
        <v>44039</v>
      </c>
      <c r="F6" s="14">
        <f ca="1">DATE(YEAR(TODAY()),7,15)</f>
        <v>43661</v>
      </c>
      <c r="G6" s="14">
        <f ca="1">DATE(YEAR(TODAY())+1,8,25)</f>
        <v>44068</v>
      </c>
      <c r="H6">
        <v>400</v>
      </c>
      <c r="I6">
        <v>390</v>
      </c>
      <c r="J6">
        <f ca="1">DAYS360(ΛεπτομέρειεςΈργου[[#This Row],[ΕΚΤΙΜΩΜΕΝΗ ΕΝΑΡΞΗ]],ΛεπτομέρειεςΈργου[[#This Row],[ΕΚΤΙΜΏΜΕΝΗ ΛΉΞΗ]],FALSE)</f>
        <v>32</v>
      </c>
      <c r="K6">
        <f ca="1">DAYS360(ΛεπτομέρειεςΈργου[[#This Row],[ΠΡΑΓΜΑΤΙΚΗ ΕΝΑΡΞΗ]],ΛεπτομέρειεςΈργου[[#This Row],[ΠΡΑΓΜΑΤΙΚΉ ΛΉΞΗ]],FALSE)</f>
        <v>400</v>
      </c>
      <c r="L6" s="26">
        <f>INDEX(Παράμετροι[],MATCH(ΛεπτομέρειεςΈργου[[#This Row],[ΤΥΠΟΣ ΕΡΓΟΥ]],Παράμετροι[ΤΥΠΟΣ ΕΡΓΟΥ],0),MATCH(ΛεπτομέρειεςΈργου[[#Headers],[ΥΠΕΥΘΥΝΟΣ ΛΟΓΑΡΙΑΣΜΟΥ]],Παράμετροι[#Headers],0))*INDEX('ΠΑΡΆΜΕΤΡΟΙ ΈΡΓΟΥ'!$B$12:$H$12,1,MATCH(ΛεπτομέρειεςΈργου[[#Headers],[ΥΠΕΥΘΥΝΟΣ ΛΟΓΑΡΙΑΣΜΟΥ]],Παράμετροι[#Headers],0))*ΛεπτομέρειεςΈργου[[#This Row],[ΕΚΤΙΜΩΜΕΝΗ ΕΡΓΑΣΙΑ]]</f>
        <v>14400</v>
      </c>
      <c r="M6" s="26">
        <f>INDEX(Παράμετροι[],MATCH(ΛεπτομέρειεςΈργου[[#This Row],[ΤΥΠΟΣ ΕΡΓΟΥ]],Παράμετροι[ΤΥΠΟΣ ΕΡΓΟΥ],0),MATCH(ΛεπτομέρειεςΈργου[[#Headers],[ΔΙΑΧΕΙΡΙΣΤΗΣ ΕΡΓΟΥ]],Παράμετροι[#Headers],0))*INDEX('ΠΑΡΆΜΕΤΡΟΙ ΈΡΓΟΥ'!$B$12:$H$12,1,MATCH(ΛεπτομέρειεςΈργου[[#Headers],[ΔΙΑΧΕΙΡΙΣΤΗΣ ΕΡΓΟΥ]],Παράμετροι[#Headers],0))*ΛεπτομέρειεςΈργου[[#This Row],[ΕΚΤΙΜΩΜΕΝΗ ΕΡΓΑΣΙΑ]]</f>
        <v>24000</v>
      </c>
      <c r="N6" s="26">
        <f>INDEX(Παράμετροι[],MATCH(ΛεπτομέρειεςΈργου[[#This Row],[ΤΥΠΟΣ ΕΡΓΟΥ]],Παράμετροι[ΤΥΠΟΣ ΕΡΓΟΥ],0),MATCH(ΛεπτομέρειεςΈργου[[#Headers],[ΥΠΕΥΘΥΝΟΣ ΣΤΡΑΤΗΓΙΚΉΣ]],Παράμετροι[#Headers],0))*INDEX('ΠΑΡΆΜΕΤΡΟΙ ΈΡΓΟΥ'!$B$12:$H$12,1,MATCH(ΛεπτομέρειεςΈργου[[#Headers],[ΥΠΕΥΘΥΝΟΣ ΣΤΡΑΤΗΓΙΚΉΣ]],Παράμετροι[#Headers],0))*ΛεπτομέρειεςΈργου[[#This Row],[ΕΚΤΙΜΩΜΕΝΗ ΕΡΓΑΣΙΑ]]</f>
        <v>6000</v>
      </c>
      <c r="O6" s="26">
        <f>INDEX(Παράμετροι[],MATCH(ΛεπτομέρειεςΈργου[[#This Row],[ΤΥΠΟΣ ΕΡΓΟΥ]],Παράμετροι[ΤΥΠΟΣ ΕΡΓΟΥ],0),MATCH(ΛεπτομέρειεςΈργου[[#Headers],[ΕΙΔΙΚΌΣ ΣΧΕΔΊΑΣΗΣ]],Παράμετροι[#Headers],0))*INDEX('ΠΑΡΆΜΕΤΡΟΙ ΈΡΓΟΥ'!$B$12:$H$12,1,MATCH(ΛεπτομέρειεςΈργου[[#Headers],[ΕΙΔΙΚΌΣ ΣΧΕΔΊΑΣΗΣ]],Παράμετροι[#Headers],0))*ΛεπτομέρειεςΈργου[[#This Row],[ΕΚΤΙΜΩΜΕΝΗ ΕΡΓΑΣΙΑ]]</f>
        <v>4000</v>
      </c>
      <c r="P6" s="26">
        <f>INDEX(Παράμετροι[],MATCH(ΛεπτομέρειεςΈργου[[#This Row],[ΤΥΠΟΣ ΕΡΓΟΥ]],Παράμετροι[ΤΥΠΟΣ ΕΡΓΟΥ],0),MATCH(ΛεπτομέρειεςΈργου[[#Headers],[ΠΡΟΣΩΠΙΚΌ ΕΚΔΗΛΩΣΗΣ]],Παράμετροι[#Headers],0))*INDEX('ΠΑΡΆΜΕΤΡΟΙ ΈΡΓΟΥ'!$B$12:$H$12,1,MATCH(ΛεπτομέρειεςΈργου[[#Headers],[ΠΡΟΣΩΠΙΚΌ ΕΚΔΗΛΩΣΗΣ]],Παράμετροι[#Headers],0))*ΛεπτομέρειεςΈργου[[#This Row],[ΕΚΤΙΜΩΜΕΝΗ ΕΡΓΑΣΙΑ]]</f>
        <v>0</v>
      </c>
      <c r="Q6" s="26">
        <f>INDEX(Παράμετροι[],MATCH(ΛεπτομέρειεςΈργου[[#This Row],[ΤΥΠΟΣ ΕΡΓΟΥ]],Παράμετροι[ΤΥΠΟΣ ΕΡΓΟΥ],0),MATCH(ΛεπτομέρειεςΈργου[[#Headers],[ΔΙΟΙΚΗΤΙΚΟ ΠΡΟΣΩΠΙΚΟ]],Παράμετροι[#Headers],0))*INDEX('ΠΑΡΆΜΕΤΡΟΙ ΈΡΓΟΥ'!$B$12:$H$12,1,MATCH(ΛεπτομέρειεςΈργου[[#Headers],[ΔΙΟΙΚΗΤΙΚΟ ΠΡΟΣΩΠΙΚΟ]],Παράμετροι[#Headers],0))*ΛεπτομέρειεςΈργου[[#This Row],[ΕΚΤΙΜΩΜΕΝΗ ΕΡΓΑΣΙΑ]]</f>
        <v>2400</v>
      </c>
      <c r="R6" s="26">
        <f>INDEX(Παράμετροι[],MATCH(ΛεπτομέρειεςΈργου[[#This Row],[ΤΥΠΟΣ ΕΡΓΟΥ]],Παράμετροι[ΤΥΠΟΣ ΕΡΓΟΥ],0),MATCH(ΛεπτομέρειεςΈργου[[#Headers],[ΥΠΕΥΘΥΝΟΣ ΛΟΓΑΡΙΑΣΜΟΥ]],Παράμετροι[#Headers],0))*INDEX('ΠΑΡΆΜΕΤΡΟΙ ΈΡΓΟΥ'!$B$12:$H$12,1,MATCH(ΛεπτομέρειεςΈργου[[#Headers],[ΥΠΕΥΘΥΝΟΣ ΛΟΓΑΡΙΑΣΜΟΥ]],Παράμετροι[#Headers],0))*ΛεπτομέρειεςΈργου[[#This Row],[ΠΡΑΓΜΑΤΙΚΉ ΕΡΓΑΣΊΑ]]</f>
        <v>14040</v>
      </c>
      <c r="S6" s="26">
        <f>INDEX(Παράμετροι[],MATCH(ΛεπτομέρειεςΈργου[[#This Row],[ΤΥΠΟΣ ΕΡΓΟΥ]],Παράμετροι[ΤΥΠΟΣ ΕΡΓΟΥ],0),MATCH(ΛεπτομέρειεςΈργου[[#Headers],[ΔΙΑΧΕΙΡΙΣΤΗΣ ΕΡΓΟΥ]],Παράμετροι[#Headers],0))*INDEX('ΠΑΡΆΜΕΤΡΟΙ ΈΡΓΟΥ'!$B$12:$H$12,1,MATCH(ΛεπτομέρειεςΈργου[[#Headers],[ΔΙΑΧΕΙΡΙΣΤΗΣ ΕΡΓΟΥ]],Παράμετροι[#Headers],0))*ΛεπτομέρειεςΈργου[[#This Row],[ΠΡΑΓΜΑΤΙΚΉ ΕΡΓΑΣΊΑ]]</f>
        <v>23400</v>
      </c>
      <c r="T6" s="26">
        <f>INDEX(Παράμετροι[],MATCH(ΛεπτομέρειεςΈργου[[#This Row],[ΤΥΠΟΣ ΕΡΓΟΥ]],Παράμετροι[ΤΥΠΟΣ ΕΡΓΟΥ],0),MATCH(ΛεπτομέρειεςΈργου[[#Headers],[ΥΠΕΥΘΥΝΟΣ ΣΤΡΑΤΗΓΙΚΉΣ]],Παράμετροι[#Headers],0))*INDEX('ΠΑΡΆΜΕΤΡΟΙ ΈΡΓΟΥ'!$B$12:$H$12,1,MATCH(ΛεπτομέρειεςΈργου[[#Headers],[ΥΠΕΥΘΥΝΟΣ ΣΤΡΑΤΗΓΙΚΉΣ]],Παράμετροι[#Headers],0))*ΛεπτομέρειεςΈργου[[#This Row],[ΠΡΑΓΜΑΤΙΚΉ ΕΡΓΑΣΊΑ]]</f>
        <v>5850</v>
      </c>
      <c r="U6" s="26">
        <f>INDEX(Παράμετροι[],MATCH(ΛεπτομέρειεςΈργου[[#This Row],[ΤΥΠΟΣ ΕΡΓΟΥ]],Παράμετροι[ΤΥΠΟΣ ΕΡΓΟΥ],0),MATCH(ΛεπτομέρειεςΈργου[[#Headers],[ΕΙΔΙΚΌΣ ΣΧΕΔΊΑΣΗΣ]],Παράμετροι[#Headers],0))*INDEX('ΠΑΡΆΜΕΤΡΟΙ ΈΡΓΟΥ'!$B$12:$H$12,1,MATCH(ΛεπτομέρειεςΈργου[[#Headers],[ΕΙΔΙΚΌΣ ΣΧΕΔΊΑΣΗΣ]],Παράμετροι[#Headers],0))*ΛεπτομέρειεςΈργου[[#This Row],[ΠΡΑΓΜΑΤΙΚΉ ΕΡΓΑΣΊΑ]]</f>
        <v>3900</v>
      </c>
      <c r="V6" s="26">
        <f>INDEX(Παράμετροι[],MATCH(ΛεπτομέρειεςΈργου[[#This Row],[ΤΥΠΟΣ ΕΡΓΟΥ]],Παράμετροι[ΤΥΠΟΣ ΕΡΓΟΥ],0),MATCH(ΛεπτομέρειεςΈργου[[#Headers],[ΠΡΟΣΩΠΙΚΌ ΕΚΔΗΛΩΣΗΣ]],Παράμετροι[#Headers],0))*INDEX('ΠΑΡΆΜΕΤΡΟΙ ΈΡΓΟΥ'!$B$12:$H$12,1,MATCH(ΛεπτομέρειεςΈργου[[#Headers],[ΠΡΟΣΩΠΙΚΌ ΕΚΔΗΛΩΣΗΣ]],Παράμετροι[#Headers],0))*ΛεπτομέρειεςΈργου[[#This Row],[ΠΡΑΓΜΑΤΙΚΉ ΕΡΓΑΣΊΑ]]</f>
        <v>0</v>
      </c>
      <c r="W6" s="26">
        <f>INDEX(Παράμετροι[],MATCH(ΛεπτομέρειεςΈργου[[#This Row],[ΤΥΠΟΣ ΕΡΓΟΥ]],Παράμετροι[ΤΥΠΟΣ ΕΡΓΟΥ],0),MATCH(ΛεπτομέρειεςΈργου[[#Headers],[ΔΙΟΙΚΗΤΙΚΟ ΠΡΟΣΩΠΙΚΟ]],Παράμετροι[#Headers],0))*INDEX('ΠΑΡΆΜΕΤΡΟΙ ΈΡΓΟΥ'!$B$12:$H$12,1,MATCH(ΛεπτομέρειεςΈργου[[#Headers],[ΔΙΟΙΚΗΤΙΚΟ ΠΡΟΣΩΠΙΚΟ]],Παράμετροι[#Headers],0))*ΛεπτομέρειεςΈργου[[#This Row],[ΠΡΑΓΜΑΤΙΚΉ ΕΡΓΑΣΊΑ]]</f>
        <v>2340</v>
      </c>
    </row>
    <row r="7" spans="1:23" x14ac:dyDescent="0.2">
      <c r="B7" t="s">
        <v>36</v>
      </c>
      <c r="C7" t="s">
        <v>16</v>
      </c>
      <c r="D7" s="14">
        <f ca="1">DATE(YEAR(TODAY())+2,7,12)</f>
        <v>44389</v>
      </c>
      <c r="E7" s="14">
        <f ca="1">DATE(YEAR(TODAY())+2,9,19)</f>
        <v>44458</v>
      </c>
      <c r="F7" s="14">
        <f ca="1">DATE(YEAR(TODAY())+6,8,7)</f>
        <v>45876</v>
      </c>
      <c r="G7" s="14">
        <f ca="1">DATE(YEAR(TODAY())+6,10,10)</f>
        <v>45940</v>
      </c>
      <c r="H7">
        <v>500</v>
      </c>
      <c r="I7">
        <v>500</v>
      </c>
      <c r="J7">
        <f ca="1">DAYS360(ΛεπτομέρειεςΈργου[[#This Row],[ΕΚΤΙΜΩΜΕΝΗ ΕΝΑΡΞΗ]],ΛεπτομέρειεςΈργου[[#This Row],[ΕΚΤΙΜΏΜΕΝΗ ΛΉΞΗ]],FALSE)</f>
        <v>67</v>
      </c>
      <c r="K7">
        <f ca="1">DAYS360(ΛεπτομέρειεςΈργου[[#This Row],[ΠΡΑΓΜΑΤΙΚΗ ΕΝΑΡΞΗ]],ΛεπτομέρειεςΈργου[[#This Row],[ΠΡΑΓΜΑΤΙΚΉ ΛΉΞΗ]],FALSE)</f>
        <v>63</v>
      </c>
      <c r="L7" s="26">
        <f>INDEX(Παράμετροι[],MATCH(ΛεπτομέρειεςΈργου[[#This Row],[ΤΥΠΟΣ ΕΡΓΟΥ]],Παράμετροι[ΤΥΠΟΣ ΕΡΓΟΥ],0),MATCH(ΛεπτομέρειεςΈργου[[#Headers],[ΥΠΕΥΘΥΝΟΣ ΛΟΓΑΡΙΑΣΜΟΥ]],Παράμετροι[#Headers],0))*INDEX('ΠΑΡΆΜΕΤΡΟΙ ΈΡΓΟΥ'!$B$12:$H$12,1,MATCH(ΛεπτομέρειεςΈργου[[#Headers],[ΥΠΕΥΘΥΝΟΣ ΛΟΓΑΡΙΑΣΜΟΥ]],Παράμετροι[#Headers],0))*ΛεπτομέρειεςΈργου[[#This Row],[ΕΚΤΙΜΩΜΕΝΗ ΕΡΓΑΣΙΑ]]</f>
        <v>18000</v>
      </c>
      <c r="M7" s="26">
        <f>INDEX(Παράμετροι[],MATCH(ΛεπτομέρειεςΈργου[[#This Row],[ΤΥΠΟΣ ΕΡΓΟΥ]],Παράμετροι[ΤΥΠΟΣ ΕΡΓΟΥ],0),MATCH(ΛεπτομέρειεςΈργου[[#Headers],[ΔΙΑΧΕΙΡΙΣΤΗΣ ΕΡΓΟΥ]],Παράμετροι[#Headers],0))*INDEX('ΠΑΡΆΜΕΤΡΟΙ ΈΡΓΟΥ'!$B$12:$H$12,1,MATCH(ΛεπτομέρειεςΈργου[[#Headers],[ΔΙΑΧΕΙΡΙΣΤΗΣ ΕΡΓΟΥ]],Παράμετροι[#Headers],0))*ΛεπτομέρειεςΈργου[[#This Row],[ΕΚΤΙΜΩΜΕΝΗ ΕΡΓΑΣΙΑ]]</f>
        <v>12000</v>
      </c>
      <c r="N7" s="26">
        <f>INDEX(Παράμετροι[],MATCH(ΛεπτομέρειεςΈργου[[#This Row],[ΤΥΠΟΣ ΕΡΓΟΥ]],Παράμετροι[ΤΥΠΟΣ ΕΡΓΟΥ],0),MATCH(ΛεπτομέρειεςΈργου[[#Headers],[ΥΠΕΥΘΥΝΟΣ ΣΤΡΑΤΗΓΙΚΉΣ]],Παράμετροι[#Headers],0))*INDEX('ΠΑΡΆΜΕΤΡΟΙ ΈΡΓΟΥ'!$B$12:$H$12,1,MATCH(ΛεπτομέρειεςΈργου[[#Headers],[ΥΠΕΥΘΥΝΟΣ ΣΤΡΑΤΗΓΙΚΉΣ]],Παράμετροι[#Headers],0))*ΛεπτομέρειεςΈργου[[#This Row],[ΕΚΤΙΜΩΜΕΝΗ ΕΡΓΑΣΙΑ]]</f>
        <v>0</v>
      </c>
      <c r="O7" s="26">
        <f>INDEX(Παράμετροι[],MATCH(ΛεπτομέρειεςΈργου[[#This Row],[ΤΥΠΟΣ ΕΡΓΟΥ]],Παράμετροι[ΤΥΠΟΣ ΕΡΓΟΥ],0),MATCH(ΛεπτομέρειεςΈργου[[#Headers],[ΕΙΔΙΚΌΣ ΣΧΕΔΊΑΣΗΣ]],Παράμετροι[#Headers],0))*INDEX('ΠΑΡΆΜΕΤΡΟΙ ΈΡΓΟΥ'!$B$12:$H$12,1,MATCH(ΛεπτομέρειεςΈργου[[#Headers],[ΕΙΔΙΚΌΣ ΣΧΕΔΊΑΣΗΣ]],Παράμετροι[#Headers],0))*ΛεπτομέρειεςΈργου[[#This Row],[ΕΚΤΙΜΩΜΕΝΗ ΕΡΓΑΣΙΑ]]</f>
        <v>25000</v>
      </c>
      <c r="P7" s="26">
        <f>INDEX(Παράμετροι[],MATCH(ΛεπτομέρειεςΈργου[[#This Row],[ΤΥΠΟΣ ΕΡΓΟΥ]],Παράμετροι[ΤΥΠΟΣ ΕΡΓΟΥ],0),MATCH(ΛεπτομέρειεςΈργου[[#Headers],[ΠΡΟΣΩΠΙΚΌ ΕΚΔΗΛΩΣΗΣ]],Παράμετροι[#Headers],0))*INDEX('ΠΑΡΆΜΕΤΡΟΙ ΈΡΓΟΥ'!$B$12:$H$12,1,MATCH(ΛεπτομέρειεςΈργου[[#Headers],[ΠΡΟΣΩΠΙΚΌ ΕΚΔΗΛΩΣΗΣ]],Παράμετροι[#Headers],0))*ΛεπτομέρειεςΈργου[[#This Row],[ΕΚΤΙΜΩΜΕΝΗ ΕΡΓΑΣΙΑ]]</f>
        <v>0</v>
      </c>
      <c r="Q7" s="26">
        <f>INDEX(Παράμετροι[],MATCH(ΛεπτομέρειεςΈργου[[#This Row],[ΤΥΠΟΣ ΕΡΓΟΥ]],Παράμετροι[ΤΥΠΟΣ ΕΡΓΟΥ],0),MATCH(ΛεπτομέρειεςΈργου[[#Headers],[ΔΙΟΙΚΗΤΙΚΟ ΠΡΟΣΩΠΙΚΟ]],Παράμετροι[#Headers],0))*INDEX('ΠΑΡΆΜΕΤΡΟΙ ΈΡΓΟΥ'!$B$12:$H$12,1,MATCH(ΛεπτομέρειεςΈργου[[#Headers],[ΔΙΟΙΚΗΤΙΚΟ ΠΡΟΣΩΠΙΚΟ]],Παράμετροι[#Headers],0))*ΛεπτομέρειεςΈργου[[#This Row],[ΕΚΤΙΜΩΜΕΝΗ ΕΡΓΑΣΙΑ]]</f>
        <v>3000</v>
      </c>
      <c r="R7" s="26">
        <f>INDEX(Παράμετροι[],MATCH(ΛεπτομέρειεςΈργου[[#This Row],[ΤΥΠΟΣ ΕΡΓΟΥ]],Παράμετροι[ΤΥΠΟΣ ΕΡΓΟΥ],0),MATCH(ΛεπτομέρειεςΈργου[[#Headers],[ΥΠΕΥΘΥΝΟΣ ΛΟΓΑΡΙΑΣΜΟΥ]],Παράμετροι[#Headers],0))*INDEX('ΠΑΡΆΜΕΤΡΟΙ ΈΡΓΟΥ'!$B$12:$H$12,1,MATCH(ΛεπτομέρειεςΈργου[[#Headers],[ΥΠΕΥΘΥΝΟΣ ΛΟΓΑΡΙΑΣΜΟΥ]],Παράμετροι[#Headers],0))*ΛεπτομέρειεςΈργου[[#This Row],[ΠΡΑΓΜΑΤΙΚΉ ΕΡΓΑΣΊΑ]]</f>
        <v>18000</v>
      </c>
      <c r="S7" s="26">
        <f>INDEX(Παράμετροι[],MATCH(ΛεπτομέρειεςΈργου[[#This Row],[ΤΥΠΟΣ ΕΡΓΟΥ]],Παράμετροι[ΤΥΠΟΣ ΕΡΓΟΥ],0),MATCH(ΛεπτομέρειεςΈργου[[#Headers],[ΔΙΑΧΕΙΡΙΣΤΗΣ ΕΡΓΟΥ]],Παράμετροι[#Headers],0))*INDEX('ΠΑΡΆΜΕΤΡΟΙ ΈΡΓΟΥ'!$B$12:$H$12,1,MATCH(ΛεπτομέρειεςΈργου[[#Headers],[ΔΙΑΧΕΙΡΙΣΤΗΣ ΕΡΓΟΥ]],Παράμετροι[#Headers],0))*ΛεπτομέρειεςΈργου[[#This Row],[ΠΡΑΓΜΑΤΙΚΉ ΕΡΓΑΣΊΑ]]</f>
        <v>12000</v>
      </c>
      <c r="T7" s="26">
        <f>INDEX(Παράμετροι[],MATCH(ΛεπτομέρειεςΈργου[[#This Row],[ΤΥΠΟΣ ΕΡΓΟΥ]],Παράμετροι[ΤΥΠΟΣ ΕΡΓΟΥ],0),MATCH(ΛεπτομέρειεςΈργου[[#Headers],[ΥΠΕΥΘΥΝΟΣ ΣΤΡΑΤΗΓΙΚΉΣ]],Παράμετροι[#Headers],0))*INDEX('ΠΑΡΆΜΕΤΡΟΙ ΈΡΓΟΥ'!$B$12:$H$12,1,MATCH(ΛεπτομέρειεςΈργου[[#Headers],[ΥΠΕΥΘΥΝΟΣ ΣΤΡΑΤΗΓΙΚΉΣ]],Παράμετροι[#Headers],0))*ΛεπτομέρειεςΈργου[[#This Row],[ΠΡΑΓΜΑΤΙΚΉ ΕΡΓΑΣΊΑ]]</f>
        <v>0</v>
      </c>
      <c r="U7" s="26">
        <f>INDEX(Παράμετροι[],MATCH(ΛεπτομέρειεςΈργου[[#This Row],[ΤΥΠΟΣ ΕΡΓΟΥ]],Παράμετροι[ΤΥΠΟΣ ΕΡΓΟΥ],0),MATCH(ΛεπτομέρειεςΈργου[[#Headers],[ΕΙΔΙΚΌΣ ΣΧΕΔΊΑΣΗΣ]],Παράμετροι[#Headers],0))*INDEX('ΠΑΡΆΜΕΤΡΟΙ ΈΡΓΟΥ'!$B$12:$H$12,1,MATCH(ΛεπτομέρειεςΈργου[[#Headers],[ΕΙΔΙΚΌΣ ΣΧΕΔΊΑΣΗΣ]],Παράμετροι[#Headers],0))*ΛεπτομέρειεςΈργου[[#This Row],[ΠΡΑΓΜΑΤΙΚΉ ΕΡΓΑΣΊΑ]]</f>
        <v>25000</v>
      </c>
      <c r="V7" s="26">
        <f>INDEX(Παράμετροι[],MATCH(ΛεπτομέρειεςΈργου[[#This Row],[ΤΥΠΟΣ ΕΡΓΟΥ]],Παράμετροι[ΤΥΠΟΣ ΕΡΓΟΥ],0),MATCH(ΛεπτομέρειεςΈργου[[#Headers],[ΠΡΟΣΩΠΙΚΌ ΕΚΔΗΛΩΣΗΣ]],Παράμετροι[#Headers],0))*INDEX('ΠΑΡΆΜΕΤΡΟΙ ΈΡΓΟΥ'!$B$12:$H$12,1,MATCH(ΛεπτομέρειεςΈργου[[#Headers],[ΠΡΟΣΩΠΙΚΌ ΕΚΔΗΛΩΣΗΣ]],Παράμετροι[#Headers],0))*ΛεπτομέρειεςΈργου[[#This Row],[ΠΡΑΓΜΑΤΙΚΉ ΕΡΓΑΣΊΑ]]</f>
        <v>0</v>
      </c>
      <c r="W7" s="26">
        <f>INDEX(Παράμετροι[],MATCH(ΛεπτομέρειεςΈργου[[#This Row],[ΤΥΠΟΣ ΕΡΓΟΥ]],Παράμετροι[ΤΥΠΟΣ ΕΡΓΟΥ],0),MATCH(ΛεπτομέρειεςΈργου[[#Headers],[ΔΙΟΙΚΗΤΙΚΟ ΠΡΟΣΩΠΙΚΟ]],Παράμετροι[#Headers],0))*INDEX('ΠΑΡΆΜΕΤΡΟΙ ΈΡΓΟΥ'!$B$12:$H$12,1,MATCH(ΛεπτομέρειεςΈργου[[#Headers],[ΔΙΟΙΚΗΤΙΚΟ ΠΡΟΣΩΠΙΚΟ]],Παράμετροι[#Headers],0))*ΛεπτομέρειεςΈργου[[#This Row],[ΠΡΑΓΜΑΤΙΚΉ ΕΡΓΑΣΊΑ]]</f>
        <v>3000</v>
      </c>
    </row>
    <row r="8" spans="1:23" x14ac:dyDescent="0.2">
      <c r="B8" t="s">
        <v>37</v>
      </c>
      <c r="C8" t="s">
        <v>17</v>
      </c>
      <c r="D8" s="14">
        <f ca="1">DATE(YEAR(TODAY())+3,7,30)</f>
        <v>44772</v>
      </c>
      <c r="E8" s="14">
        <f ca="1">DATE(YEAR(TODAY())+3,9,28)</f>
        <v>44832</v>
      </c>
      <c r="F8" s="14">
        <f ca="1">DATE(YEAR(TODAY())+3,9,14)</f>
        <v>44818</v>
      </c>
      <c r="G8" s="14">
        <f ca="1">DATE(YEAR(TODAY())+3,11,13)</f>
        <v>44878</v>
      </c>
      <c r="H8">
        <v>150</v>
      </c>
      <c r="I8">
        <v>145</v>
      </c>
      <c r="J8">
        <f ca="1">DAYS360(ΛεπτομέρειεςΈργου[[#This Row],[ΕΚΤΙΜΩΜΕΝΗ ΕΝΑΡΞΗ]],ΛεπτομέρειεςΈργου[[#This Row],[ΕΚΤΙΜΏΜΕΝΗ ΛΉΞΗ]],FALSE)</f>
        <v>58</v>
      </c>
      <c r="K8">
        <f ca="1">DAYS360(ΛεπτομέρειεςΈργου[[#This Row],[ΠΡΑΓΜΑΤΙΚΗ ΕΝΑΡΞΗ]],ΛεπτομέρειεςΈργου[[#This Row],[ΠΡΑΓΜΑΤΙΚΉ ΛΉΞΗ]],FALSE)</f>
        <v>59</v>
      </c>
      <c r="L8" s="26">
        <f>INDEX(Παράμετροι[],MATCH(ΛεπτομέρειεςΈργου[[#This Row],[ΤΥΠΟΣ ΕΡΓΟΥ]],Παράμετροι[ΤΥΠΟΣ ΕΡΓΟΥ],0),MATCH(ΛεπτομέρειεςΈργου[[#Headers],[ΥΠΕΥΘΥΝΟΣ ΛΟΓΑΡΙΑΣΜΟΥ]],Παράμετροι[#Headers],0))*INDEX('ΠΑΡΆΜΕΤΡΟΙ ΈΡΓΟΥ'!$B$12:$H$12,1,MATCH(ΛεπτομέρειεςΈργου[[#Headers],[ΥΠΕΥΘΥΝΟΣ ΛΟΓΑΡΙΑΣΜΟΥ]],Παράμετροι[#Headers],0))*ΛεπτομέρειεςΈργου[[#This Row],[ΕΚΤΙΜΩΜΕΝΗ ΕΡΓΑΣΙΑ]]</f>
        <v>5400</v>
      </c>
      <c r="M8" s="26">
        <f>INDEX(Παράμετροι[],MATCH(ΛεπτομέρειεςΈργου[[#This Row],[ΤΥΠΟΣ ΕΡΓΟΥ]],Παράμετροι[ΤΥΠΟΣ ΕΡΓΟΥ],0),MATCH(ΛεπτομέρειεςΈργου[[#Headers],[ΔΙΑΧΕΙΡΙΣΤΗΣ ΕΡΓΟΥ]],Παράμετροι[#Headers],0))*INDEX('ΠΑΡΆΜΕΤΡΟΙ ΈΡΓΟΥ'!$B$12:$H$12,1,MATCH(ΛεπτομέρειεςΈργου[[#Headers],[ΔΙΑΧΕΙΡΙΣΤΗΣ ΕΡΓΟΥ]],Παράμετροι[#Headers],0))*ΛεπτομέρειεςΈργου[[#This Row],[ΕΚΤΙΜΩΜΕΝΗ ΕΡΓΑΣΙΑ]]</f>
        <v>10800</v>
      </c>
      <c r="N8" s="26">
        <f>INDEX(Παράμετροι[],MATCH(ΛεπτομέρειεςΈργου[[#This Row],[ΤΥΠΟΣ ΕΡΓΟΥ]],Παράμετροι[ΤΥΠΟΣ ΕΡΓΟΥ],0),MATCH(ΛεπτομέρειεςΈργου[[#Headers],[ΥΠΕΥΘΥΝΟΣ ΣΤΡΑΤΗΓΙΚΉΣ]],Παράμετροι[#Headers],0))*INDEX('ΠΑΡΆΜΕΤΡΟΙ ΈΡΓΟΥ'!$B$12:$H$12,1,MATCH(ΛεπτομέρειεςΈργου[[#Headers],[ΥΠΕΥΘΥΝΟΣ ΣΤΡΑΤΗΓΙΚΉΣ]],Παράμετροι[#Headers],0))*ΛεπτομέρειεςΈργου[[#This Row],[ΕΚΤΙΜΩΜΕΝΗ ΕΡΓΑΣΙΑ]]</f>
        <v>0</v>
      </c>
      <c r="O8" s="26">
        <f>INDEX(Παράμετροι[],MATCH(ΛεπτομέρειεςΈργου[[#This Row],[ΤΥΠΟΣ ΕΡΓΟΥ]],Παράμετροι[ΤΥΠΟΣ ΕΡΓΟΥ],0),MATCH(ΛεπτομέρειεςΈργου[[#Headers],[ΕΙΔΙΚΌΣ ΣΧΕΔΊΑΣΗΣ]],Παράμετροι[#Headers],0))*INDEX('ΠΑΡΆΜΕΤΡΟΙ ΈΡΓΟΥ'!$B$12:$H$12,1,MATCH(ΛεπτομέρειεςΈργου[[#Headers],[ΕΙΔΙΚΌΣ ΣΧΕΔΊΑΣΗΣ]],Παράμετροι[#Headers],0))*ΛεπτομέρειεςΈργου[[#This Row],[ΕΚΤΙΜΩΜΕΝΗ ΕΡΓΑΣΙΑ]]</f>
        <v>0</v>
      </c>
      <c r="P8" s="26">
        <f>INDEX(Παράμετροι[],MATCH(ΛεπτομέρειεςΈργου[[#This Row],[ΤΥΠΟΣ ΕΡΓΟΥ]],Παράμετροι[ΤΥΠΟΣ ΕΡΓΟΥ],0),MATCH(ΛεπτομέρειεςΈργου[[#Headers],[ΠΡΟΣΩΠΙΚΌ ΕΚΔΗΛΩΣΗΣ]],Παράμετροι[#Headers],0))*INDEX('ΠΑΡΆΜΕΤΡΟΙ ΈΡΓΟΥ'!$B$12:$H$12,1,MATCH(ΛεπτομέρειεςΈργου[[#Headers],[ΠΡΟΣΩΠΙΚΌ ΕΚΔΗΛΩΣΗΣ]],Παράμετροι[#Headers],0))*ΛεπτομέρειεςΈργου[[#This Row],[ΕΚΤΙΜΩΜΕΝΗ ΕΡΓΑΣΙΑ]]</f>
        <v>1200</v>
      </c>
      <c r="Q8" s="26">
        <f>INDEX(Παράμετροι[],MATCH(ΛεπτομέρειεςΈργου[[#This Row],[ΤΥΠΟΣ ΕΡΓΟΥ]],Παράμετροι[ΤΥΠΟΣ ΕΡΓΟΥ],0),MATCH(ΛεπτομέρειεςΈργου[[#Headers],[ΔΙΟΙΚΗΤΙΚΟ ΠΡΟΣΩΠΙΚΟ]],Παράμετροι[#Headers],0))*INDEX('ΠΑΡΆΜΕΤΡΟΙ ΈΡΓΟΥ'!$B$12:$H$12,1,MATCH(ΛεπτομέρειεςΈργου[[#Headers],[ΔΙΟΙΚΗΤΙΚΟ ΠΡΟΣΩΠΙΚΟ]],Παράμετροι[#Headers],0))*ΛεπτομέρειεςΈργου[[#This Row],[ΕΚΤΙΜΩΜΕΝΗ ΕΡΓΑΣΙΑ]]</f>
        <v>900</v>
      </c>
      <c r="R8" s="26">
        <f>INDEX(Παράμετροι[],MATCH(ΛεπτομέρειεςΈργου[[#This Row],[ΤΥΠΟΣ ΕΡΓΟΥ]],Παράμετροι[ΤΥΠΟΣ ΕΡΓΟΥ],0),MATCH(ΛεπτομέρειεςΈργου[[#Headers],[ΥΠΕΥΘΥΝΟΣ ΛΟΓΑΡΙΑΣΜΟΥ]],Παράμετροι[#Headers],0))*INDEX('ΠΑΡΆΜΕΤΡΟΙ ΈΡΓΟΥ'!$B$12:$H$12,1,MATCH(ΛεπτομέρειεςΈργου[[#Headers],[ΥΠΕΥΘΥΝΟΣ ΛΟΓΑΡΙΑΣΜΟΥ]],Παράμετροι[#Headers],0))*ΛεπτομέρειεςΈργου[[#This Row],[ΠΡΑΓΜΑΤΙΚΉ ΕΡΓΑΣΊΑ]]</f>
        <v>5220</v>
      </c>
      <c r="S8" s="26">
        <f>INDEX(Παράμετροι[],MATCH(ΛεπτομέρειεςΈργου[[#This Row],[ΤΥΠΟΣ ΕΡΓΟΥ]],Παράμετροι[ΤΥΠΟΣ ΕΡΓΟΥ],0),MATCH(ΛεπτομέρειεςΈργου[[#Headers],[ΔΙΑΧΕΙΡΙΣΤΗΣ ΕΡΓΟΥ]],Παράμετροι[#Headers],0))*INDEX('ΠΑΡΆΜΕΤΡΟΙ ΈΡΓΟΥ'!$B$12:$H$12,1,MATCH(ΛεπτομέρειεςΈργου[[#Headers],[ΔΙΑΧΕΙΡΙΣΤΗΣ ΕΡΓΟΥ]],Παράμετροι[#Headers],0))*ΛεπτομέρειεςΈργου[[#This Row],[ΠΡΑΓΜΑΤΙΚΉ ΕΡΓΑΣΊΑ]]</f>
        <v>10440</v>
      </c>
      <c r="T8" s="26">
        <f>INDEX(Παράμετροι[],MATCH(ΛεπτομέρειεςΈργου[[#This Row],[ΤΥΠΟΣ ΕΡΓΟΥ]],Παράμετροι[ΤΥΠΟΣ ΕΡΓΟΥ],0),MATCH(ΛεπτομέρειεςΈργου[[#Headers],[ΥΠΕΥΘΥΝΟΣ ΣΤΡΑΤΗΓΙΚΉΣ]],Παράμετροι[#Headers],0))*INDEX('ΠΑΡΆΜΕΤΡΟΙ ΈΡΓΟΥ'!$B$12:$H$12,1,MATCH(ΛεπτομέρειεςΈργου[[#Headers],[ΥΠΕΥΘΥΝΟΣ ΣΤΡΑΤΗΓΙΚΉΣ]],Παράμετροι[#Headers],0))*ΛεπτομέρειεςΈργου[[#This Row],[ΠΡΑΓΜΑΤΙΚΉ ΕΡΓΑΣΊΑ]]</f>
        <v>0</v>
      </c>
      <c r="U8" s="26">
        <f>INDEX(Παράμετροι[],MATCH(ΛεπτομέρειεςΈργου[[#This Row],[ΤΥΠΟΣ ΕΡΓΟΥ]],Παράμετροι[ΤΥΠΟΣ ΕΡΓΟΥ],0),MATCH(ΛεπτομέρειεςΈργου[[#Headers],[ΕΙΔΙΚΌΣ ΣΧΕΔΊΑΣΗΣ]],Παράμετροι[#Headers],0))*INDEX('ΠΑΡΆΜΕΤΡΟΙ ΈΡΓΟΥ'!$B$12:$H$12,1,MATCH(ΛεπτομέρειεςΈργου[[#Headers],[ΕΙΔΙΚΌΣ ΣΧΕΔΊΑΣΗΣ]],Παράμετροι[#Headers],0))*ΛεπτομέρειεςΈργου[[#This Row],[ΠΡΑΓΜΑΤΙΚΉ ΕΡΓΑΣΊΑ]]</f>
        <v>0</v>
      </c>
      <c r="V8" s="26">
        <f>INDEX(Παράμετροι[],MATCH(ΛεπτομέρειεςΈργου[[#This Row],[ΤΥΠΟΣ ΕΡΓΟΥ]],Παράμετροι[ΤΥΠΟΣ ΕΡΓΟΥ],0),MATCH(ΛεπτομέρειεςΈργου[[#Headers],[ΠΡΟΣΩΠΙΚΌ ΕΚΔΗΛΩΣΗΣ]],Παράμετροι[#Headers],0))*INDEX('ΠΑΡΆΜΕΤΡΟΙ ΈΡΓΟΥ'!$B$12:$H$12,1,MATCH(ΛεπτομέρειεςΈργου[[#Headers],[ΠΡΟΣΩΠΙΚΌ ΕΚΔΗΛΩΣΗΣ]],Παράμετροι[#Headers],0))*ΛεπτομέρειεςΈργου[[#This Row],[ΠΡΑΓΜΑΤΙΚΉ ΕΡΓΑΣΊΑ]]</f>
        <v>1160</v>
      </c>
      <c r="W8" s="26">
        <f>INDEX(Παράμετροι[],MATCH(ΛεπτομέρειεςΈργου[[#This Row],[ΤΥΠΟΣ ΕΡΓΟΥ]],Παράμετροι[ΤΥΠΟΣ ΕΡΓΟΥ],0),MATCH(ΛεπτομέρειεςΈργου[[#Headers],[ΔΙΟΙΚΗΤΙΚΟ ΠΡΟΣΩΠΙΚΟ]],Παράμετροι[#Headers],0))*INDEX('ΠΑΡΆΜΕΤΡΟΙ ΈΡΓΟΥ'!$B$12:$H$12,1,MATCH(ΛεπτομέρειεςΈργου[[#Headers],[ΔΙΟΙΚΗΤΙΚΟ ΠΡΟΣΩΠΙΚΟ]],Παράμετροι[#Headers],0))*ΛεπτομέρειεςΈργου[[#This Row],[ΠΡΑΓΜΑΤΙΚΉ ΕΡΓΑΣΊΑ]]</f>
        <v>870</v>
      </c>
    </row>
    <row r="9" spans="1:23" x14ac:dyDescent="0.2">
      <c r="B9" t="s">
        <v>38</v>
      </c>
      <c r="C9" t="s">
        <v>18</v>
      </c>
      <c r="D9" s="14">
        <f ca="1">DATE(YEAR(TODAY())+4,8,11)</f>
        <v>45149</v>
      </c>
      <c r="E9" s="14">
        <f ca="1">DATE(YEAR(TODAY())+4,8,21)</f>
        <v>45159</v>
      </c>
      <c r="F9" s="14">
        <f ca="1">DATE(YEAR(TODAY())+4,9,14)</f>
        <v>45183</v>
      </c>
      <c r="G9" s="14">
        <f ca="1">DATE(YEAR(TODAY())+4,9,25)</f>
        <v>45194</v>
      </c>
      <c r="H9">
        <v>250</v>
      </c>
      <c r="I9">
        <v>255</v>
      </c>
      <c r="J9">
        <f ca="1">DAYS360(ΛεπτομέρειεςΈργου[[#This Row],[ΕΚΤΙΜΩΜΕΝΗ ΕΝΑΡΞΗ]],ΛεπτομέρειεςΈργου[[#This Row],[ΕΚΤΙΜΏΜΕΝΗ ΛΉΞΗ]],FALSE)</f>
        <v>10</v>
      </c>
      <c r="K9">
        <f ca="1">DAYS360(ΛεπτομέρειεςΈργου[[#This Row],[ΠΡΑΓΜΑΤΙΚΗ ΕΝΑΡΞΗ]],ΛεπτομέρειεςΈργου[[#This Row],[ΠΡΑΓΜΑΤΙΚΉ ΛΉΞΗ]],FALSE)</f>
        <v>11</v>
      </c>
      <c r="L9" s="26">
        <f>INDEX(Παράμετροι[],MATCH(ΛεπτομέρειεςΈργου[[#This Row],[ΤΥΠΟΣ ΕΡΓΟΥ]],Παράμετροι[ΤΥΠΟΣ ΕΡΓΟΥ],0),MATCH(ΛεπτομέρειεςΈργου[[#Headers],[ΥΠΕΥΘΥΝΟΣ ΛΟΓΑΡΙΑΣΜΟΥ]],Παράμετροι[#Headers],0))*INDEX('ΠΑΡΆΜΕΤΡΟΙ ΈΡΓΟΥ'!$B$12:$H$12,1,MATCH(ΛεπτομέρειεςΈργου[[#Headers],[ΥΠΕΥΘΥΝΟΣ ΛΟΓΑΡΙΑΣΜΟΥ]],Παράμετροι[#Headers],0))*ΛεπτομέρειεςΈργου[[#This Row],[ΕΚΤΙΜΩΜΕΝΗ ΕΡΓΑΣΙΑ]]</f>
        <v>9000</v>
      </c>
      <c r="M9" s="26">
        <f>INDEX(Παράμετροι[],MATCH(ΛεπτομέρειεςΈργου[[#This Row],[ΤΥΠΟΣ ΕΡΓΟΥ]],Παράμετροι[ΤΥΠΟΣ ΕΡΓΟΥ],0),MATCH(ΛεπτομέρειεςΈργου[[#Headers],[ΔΙΑΧΕΙΡΙΣΤΗΣ ΕΡΓΟΥ]],Παράμετροι[#Headers],0))*INDEX('ΠΑΡΆΜΕΤΡΟΙ ΈΡΓΟΥ'!$B$12:$H$12,1,MATCH(ΛεπτομέρειεςΈργου[[#Headers],[ΔΙΑΧΕΙΡΙΣΤΗΣ ΕΡΓΟΥ]],Παράμετροι[#Headers],0))*ΛεπτομέρειεςΈργου[[#This Row],[ΕΚΤΙΜΩΜΕΝΗ ΕΡΓΑΣΙΑ]]</f>
        <v>3000</v>
      </c>
      <c r="N9" s="26">
        <f>INDEX(Παράμετροι[],MATCH(ΛεπτομέρειεςΈργου[[#This Row],[ΤΥΠΟΣ ΕΡΓΟΥ]],Παράμετροι[ΤΥΠΟΣ ΕΡΓΟΥ],0),MATCH(ΛεπτομέρειεςΈργου[[#Headers],[ΥΠΕΥΘΥΝΟΣ ΣΤΡΑΤΗΓΙΚΉΣ]],Παράμετροι[#Headers],0))*INDEX('ΠΑΡΆΜΕΤΡΟΙ ΈΡΓΟΥ'!$B$12:$H$12,1,MATCH(ΛεπτομέρειεςΈργου[[#Headers],[ΥΠΕΥΘΥΝΟΣ ΣΤΡΑΤΗΓΙΚΉΣ]],Παράμετροι[#Headers],0))*ΛεπτομέρειεςΈργου[[#This Row],[ΕΚΤΙΜΩΜΕΝΗ ΕΡΓΑΣΙΑ]]</f>
        <v>0</v>
      </c>
      <c r="O9" s="26">
        <f>INDEX(Παράμετροι[],MATCH(ΛεπτομέρειεςΈργου[[#This Row],[ΤΥΠΟΣ ΕΡΓΟΥ]],Παράμετροι[ΤΥΠΟΣ ΕΡΓΟΥ],0),MATCH(ΛεπτομέρειεςΈργου[[#Headers],[ΕΙΔΙΚΌΣ ΣΧΕΔΊΑΣΗΣ]],Παράμετροι[#Headers],0))*INDEX('ΠΑΡΆΜΕΤΡΟΙ ΈΡΓΟΥ'!$B$12:$H$12,1,MATCH(ΛεπτομέρειεςΈργου[[#Headers],[ΕΙΔΙΚΌΣ ΣΧΕΔΊΑΣΗΣ]],Παράμετροι[#Headers],0))*ΛεπτομέρειεςΈργου[[#This Row],[ΕΚΤΙΜΩΜΕΝΗ ΕΡΓΑΣΙΑ]]</f>
        <v>0</v>
      </c>
      <c r="P9" s="26">
        <f>INDEX(Παράμετροι[],MATCH(ΛεπτομέρειεςΈργου[[#This Row],[ΤΥΠΟΣ ΕΡΓΟΥ]],Παράμετροι[ΤΥΠΟΣ ΕΡΓΟΥ],0),MATCH(ΛεπτομέρειεςΈργου[[#Headers],[ΠΡΟΣΩΠΙΚΌ ΕΚΔΗΛΩΣΗΣ]],Παράμετροι[#Headers],0))*INDEX('ΠΑΡΆΜΕΤΡΟΙ ΈΡΓΟΥ'!$B$12:$H$12,1,MATCH(ΛεπτομέρειεςΈργου[[#Headers],[ΠΡΟΣΩΠΙΚΌ ΕΚΔΗΛΩΣΗΣ]],Παράμετροι[#Headers],0))*ΛεπτομέρειεςΈργου[[#This Row],[ΕΚΤΙΜΩΜΕΝΗ ΕΡΓΑΣΙΑ]]</f>
        <v>12000</v>
      </c>
      <c r="Q9" s="26">
        <f>INDEX(Παράμετροι[],MATCH(ΛεπτομέρειεςΈργου[[#This Row],[ΤΥΠΟΣ ΕΡΓΟΥ]],Παράμετροι[ΤΥΠΟΣ ΕΡΓΟΥ],0),MATCH(ΛεπτομέρειεςΈργου[[#Headers],[ΔΙΟΙΚΗΤΙΚΟ ΠΡΟΣΩΠΙΚΟ]],Παράμετροι[#Headers],0))*INDEX('ΠΑΡΆΜΕΤΡΟΙ ΈΡΓΟΥ'!$B$12:$H$12,1,MATCH(ΛεπτομέρειεςΈργου[[#Headers],[ΔΙΟΙΚΗΤΙΚΟ ΠΡΟΣΩΠΙΚΟ]],Παράμετροι[#Headers],0))*ΛεπτομέρειεςΈργου[[#This Row],[ΕΚΤΙΜΩΜΕΝΗ ΕΡΓΑΣΙΑ]]</f>
        <v>1500</v>
      </c>
      <c r="R9" s="26">
        <f>INDEX(Παράμετροι[],MATCH(ΛεπτομέρειεςΈργου[[#This Row],[ΤΥΠΟΣ ΕΡΓΟΥ]],Παράμετροι[ΤΥΠΟΣ ΕΡΓΟΥ],0),MATCH(ΛεπτομέρειεςΈργου[[#Headers],[ΥΠΕΥΘΥΝΟΣ ΛΟΓΑΡΙΑΣΜΟΥ]],Παράμετροι[#Headers],0))*INDEX('ΠΑΡΆΜΕΤΡΟΙ ΈΡΓΟΥ'!$B$12:$H$12,1,MATCH(ΛεπτομέρειεςΈργου[[#Headers],[ΥΠΕΥΘΥΝΟΣ ΛΟΓΑΡΙΑΣΜΟΥ]],Παράμετροι[#Headers],0))*ΛεπτομέρειεςΈργου[[#This Row],[ΠΡΑΓΜΑΤΙΚΉ ΕΡΓΑΣΊΑ]]</f>
        <v>9180</v>
      </c>
      <c r="S9" s="26">
        <f>INDEX(Παράμετροι[],MATCH(ΛεπτομέρειεςΈργου[[#This Row],[ΤΥΠΟΣ ΕΡΓΟΥ]],Παράμετροι[ΤΥΠΟΣ ΕΡΓΟΥ],0),MATCH(ΛεπτομέρειεςΈργου[[#Headers],[ΔΙΑΧΕΙΡΙΣΤΗΣ ΕΡΓΟΥ]],Παράμετροι[#Headers],0))*INDEX('ΠΑΡΆΜΕΤΡΟΙ ΈΡΓΟΥ'!$B$12:$H$12,1,MATCH(ΛεπτομέρειεςΈργου[[#Headers],[ΔΙΑΧΕΙΡΙΣΤΗΣ ΕΡΓΟΥ]],Παράμετροι[#Headers],0))*ΛεπτομέρειεςΈργου[[#This Row],[ΠΡΑΓΜΑΤΙΚΉ ΕΡΓΑΣΊΑ]]</f>
        <v>3060</v>
      </c>
      <c r="T9" s="26">
        <f>INDEX(Παράμετροι[],MATCH(ΛεπτομέρειεςΈργου[[#This Row],[ΤΥΠΟΣ ΕΡΓΟΥ]],Παράμετροι[ΤΥΠΟΣ ΕΡΓΟΥ],0),MATCH(ΛεπτομέρειεςΈργου[[#Headers],[ΥΠΕΥΘΥΝΟΣ ΣΤΡΑΤΗΓΙΚΉΣ]],Παράμετροι[#Headers],0))*INDEX('ΠΑΡΆΜΕΤΡΟΙ ΈΡΓΟΥ'!$B$12:$H$12,1,MATCH(ΛεπτομέρειεςΈργου[[#Headers],[ΥΠΕΥΘΥΝΟΣ ΣΤΡΑΤΗΓΙΚΉΣ]],Παράμετροι[#Headers],0))*ΛεπτομέρειεςΈργου[[#This Row],[ΠΡΑΓΜΑΤΙΚΉ ΕΡΓΑΣΊΑ]]</f>
        <v>0</v>
      </c>
      <c r="U9" s="26">
        <f>INDEX(Παράμετροι[],MATCH(ΛεπτομέρειεςΈργου[[#This Row],[ΤΥΠΟΣ ΕΡΓΟΥ]],Παράμετροι[ΤΥΠΟΣ ΕΡΓΟΥ],0),MATCH(ΛεπτομέρειεςΈργου[[#Headers],[ΕΙΔΙΚΌΣ ΣΧΕΔΊΑΣΗΣ]],Παράμετροι[#Headers],0))*INDEX('ΠΑΡΆΜΕΤΡΟΙ ΈΡΓΟΥ'!$B$12:$H$12,1,MATCH(ΛεπτομέρειεςΈργου[[#Headers],[ΕΙΔΙΚΌΣ ΣΧΕΔΊΑΣΗΣ]],Παράμετροι[#Headers],0))*ΛεπτομέρειεςΈργου[[#This Row],[ΠΡΑΓΜΑΤΙΚΉ ΕΡΓΑΣΊΑ]]</f>
        <v>0</v>
      </c>
      <c r="V9" s="26">
        <f>INDEX(Παράμετροι[],MATCH(ΛεπτομέρειεςΈργου[[#This Row],[ΤΥΠΟΣ ΕΡΓΟΥ]],Παράμετροι[ΤΥΠΟΣ ΕΡΓΟΥ],0),MATCH(ΛεπτομέρειεςΈργου[[#Headers],[ΠΡΟΣΩΠΙΚΌ ΕΚΔΗΛΩΣΗΣ]],Παράμετροι[#Headers],0))*INDEX('ΠΑΡΆΜΕΤΡΟΙ ΈΡΓΟΥ'!$B$12:$H$12,1,MATCH(ΛεπτομέρειεςΈργου[[#Headers],[ΠΡΟΣΩΠΙΚΌ ΕΚΔΗΛΩΣΗΣ]],Παράμετροι[#Headers],0))*ΛεπτομέρειεςΈργου[[#This Row],[ΠΡΑΓΜΑΤΙΚΉ ΕΡΓΑΣΊΑ]]</f>
        <v>12240</v>
      </c>
      <c r="W9" s="26">
        <f>INDEX(Παράμετροι[],MATCH(ΛεπτομέρειεςΈργου[[#This Row],[ΤΥΠΟΣ ΕΡΓΟΥ]],Παράμετροι[ΤΥΠΟΣ ΕΡΓΟΥ],0),MATCH(ΛεπτομέρειεςΈργου[[#Headers],[ΔΙΟΙΚΗΤΙΚΟ ΠΡΟΣΩΠΙΚΟ]],Παράμετροι[#Headers],0))*INDEX('ΠΑΡΆΜΕΤΡΟΙ ΈΡΓΟΥ'!$B$12:$H$12,1,MATCH(ΛεπτομέρειεςΈργου[[#Headers],[ΔΙΟΙΚΗΤΙΚΟ ΠΡΟΣΩΠΙΚΟ]],Παράμετροι[#Headers],0))*ΛεπτομέρειεςΈργου[[#This Row],[ΠΡΑΓΜΑΤΙΚΉ ΕΡΓΑΣΊΑ]]</f>
        <v>1530</v>
      </c>
    </row>
    <row r="10" spans="1:23" x14ac:dyDescent="0.2">
      <c r="B10" s="1" t="s">
        <v>56</v>
      </c>
      <c r="H10" s="1">
        <f>SUBTOTAL(109,ΛεπτομέρειεςΈργου[ΕΚΤΙΜΩΜΕΝΗ ΕΡΓΑΣΙΑ])</f>
        <v>1500</v>
      </c>
      <c r="I10" s="1">
        <f>SUBTOTAL(109,ΛεπτομέρειεςΈργου[ΠΡΑΓΜΑΤΙΚΉ ΕΡΓΑΣΊΑ])</f>
        <v>1510</v>
      </c>
      <c r="J10" s="1">
        <f ca="1">SUBTOTAL(109,ΛεπτομέρειεςΈργου[ΕΚΤΙΜΏΜΕΝΗ ΔΙΆΡΚΕΙΑ])</f>
        <v>225</v>
      </c>
      <c r="K10" s="1">
        <f ca="1">SUBTOTAL(109,ΛεπτομέρειεςΈργου[ΠΡΑΓΜΑΤΙΚΗ ΔΙΑΡΚΕΙΑ])</f>
        <v>597</v>
      </c>
    </row>
  </sheetData>
  <dataValidations count="1">
    <dataValidation type="list" allowBlank="1" showInputMessage="1" showErrorMessage="1" sqref="C5:C9" xr:uid="{00000000-0002-0000-0100-000000000000}">
      <formula1>ΤύποςΈργου</formula1>
    </dataValidation>
  </dataValidations>
  <printOptions horizontalCentered="1"/>
  <pageMargins left="0.4" right="0.4" top="0.4" bottom="0.4" header="0.3" footer="0.3"/>
  <pageSetup paperSize="9" fitToHeight="0" orientation="landscape" horizontalDpi="4294967293" r:id="rId1"/>
  <headerFooter differentFirst="1">
    <oddFooter>Page &amp;P of &amp;N</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pageSetUpPr fitToPage="1"/>
  </sheetPr>
  <dimension ref="A1:N27"/>
  <sheetViews>
    <sheetView showGridLines="0" zoomScaleNormal="100" workbookViewId="0"/>
  </sheetViews>
  <sheetFormatPr defaultColWidth="9.140625" defaultRowHeight="14.25" x14ac:dyDescent="0.2"/>
  <cols>
    <col min="1" max="1" width="1.7109375" style="11" customWidth="1"/>
    <col min="2" max="2" width="15.85546875" style="1" bestFit="1" customWidth="1"/>
    <col min="3" max="3" width="13.42578125" style="1" bestFit="1" customWidth="1"/>
    <col min="4" max="4" width="12.85546875" style="1" bestFit="1" customWidth="1"/>
    <col min="5" max="5" width="13.140625" style="1" bestFit="1" customWidth="1"/>
    <col min="6" max="8" width="12.85546875" style="1" bestFit="1" customWidth="1"/>
    <col min="9" max="9" width="13.42578125" style="1" bestFit="1" customWidth="1"/>
    <col min="10" max="10" width="12.42578125" style="1" bestFit="1" customWidth="1"/>
    <col min="11" max="11" width="13.140625" style="1" bestFit="1" customWidth="1"/>
    <col min="12" max="14" width="12.28515625" style="1" bestFit="1" customWidth="1"/>
    <col min="15" max="15" width="2.7109375" style="1" customWidth="1"/>
    <col min="16" max="16384" width="9.140625" style="1"/>
  </cols>
  <sheetData>
    <row r="1" spans="1:14" ht="35.450000000000003" customHeight="1" x14ac:dyDescent="0.35">
      <c r="A1" s="11" t="s">
        <v>68</v>
      </c>
      <c r="B1" s="2" t="str">
        <f>'ΠΑΡΆΜΕΤΡΟΙ ΈΡΓΟΥ'!B1</f>
        <v>Επωνυμία εταιρείας</v>
      </c>
      <c r="C1" s="2"/>
      <c r="D1" s="2"/>
      <c r="E1" s="2"/>
      <c r="F1" s="2"/>
      <c r="G1" s="2"/>
      <c r="H1" s="2"/>
      <c r="I1" s="2"/>
      <c r="J1" s="2"/>
      <c r="K1" s="2"/>
    </row>
    <row r="2" spans="1:14" ht="19.5" x14ac:dyDescent="0.25">
      <c r="A2" s="11" t="s">
        <v>5</v>
      </c>
      <c r="B2" s="3" t="s">
        <v>11</v>
      </c>
      <c r="C2" s="3"/>
      <c r="D2" s="3"/>
      <c r="E2" s="3"/>
      <c r="F2" s="3"/>
      <c r="G2" s="3"/>
      <c r="H2" s="3"/>
      <c r="I2" s="3"/>
      <c r="J2" s="3"/>
      <c r="K2" s="3"/>
    </row>
    <row r="3" spans="1:14" s="15" customFormat="1" ht="29.25" customHeight="1" x14ac:dyDescent="0.2">
      <c r="A3" s="18" t="s">
        <v>6</v>
      </c>
      <c r="B3" s="16" t="str">
        <f>'ΠΑΡΆΜΕΤΡΟΙ ΈΡΓΟΥ'!B3</f>
        <v>Επωνυμία εταιρείας της εταιρείας</v>
      </c>
      <c r="C3" s="16"/>
      <c r="D3" s="16"/>
      <c r="E3" s="16"/>
      <c r="F3" s="16"/>
      <c r="G3" s="16"/>
      <c r="H3" s="16"/>
      <c r="I3" s="16"/>
      <c r="J3" s="16"/>
      <c r="K3" s="16"/>
    </row>
    <row r="4" spans="1:14" s="10" customFormat="1" ht="51" x14ac:dyDescent="0.2">
      <c r="A4" s="11" t="s">
        <v>53</v>
      </c>
      <c r="B4" s="23" t="s">
        <v>33</v>
      </c>
      <c r="C4" s="9" t="s">
        <v>54</v>
      </c>
      <c r="D4" s="9" t="s">
        <v>57</v>
      </c>
      <c r="E4" s="9" t="s">
        <v>58</v>
      </c>
      <c r="F4" s="9" t="s">
        <v>59</v>
      </c>
      <c r="G4" s="9" t="s">
        <v>60</v>
      </c>
      <c r="H4" s="9" t="s">
        <v>61</v>
      </c>
      <c r="I4" s="9" t="s">
        <v>69</v>
      </c>
      <c r="J4" s="9" t="s">
        <v>70</v>
      </c>
      <c r="K4" s="9" t="s">
        <v>71</v>
      </c>
      <c r="L4" s="9" t="s">
        <v>72</v>
      </c>
      <c r="M4" s="9" t="s">
        <v>73</v>
      </c>
      <c r="N4" s="9" t="s">
        <v>74</v>
      </c>
    </row>
    <row r="5" spans="1:14" x14ac:dyDescent="0.2">
      <c r="B5" t="s">
        <v>34</v>
      </c>
      <c r="C5" s="27">
        <v>7200</v>
      </c>
      <c r="D5" s="27">
        <v>2400</v>
      </c>
      <c r="E5" s="27">
        <v>18000</v>
      </c>
      <c r="F5" s="27">
        <v>0</v>
      </c>
      <c r="G5" s="27">
        <v>0</v>
      </c>
      <c r="H5" s="27">
        <v>1200</v>
      </c>
      <c r="I5" s="27">
        <v>7920</v>
      </c>
      <c r="J5" s="27">
        <v>2640</v>
      </c>
      <c r="K5" s="27">
        <v>19800</v>
      </c>
      <c r="L5" s="27">
        <v>0</v>
      </c>
      <c r="M5" s="27">
        <v>0</v>
      </c>
      <c r="N5" s="27">
        <v>1320</v>
      </c>
    </row>
    <row r="6" spans="1:14" x14ac:dyDescent="0.2">
      <c r="B6" t="s">
        <v>35</v>
      </c>
      <c r="C6" s="27">
        <v>14400</v>
      </c>
      <c r="D6" s="27">
        <v>24000</v>
      </c>
      <c r="E6" s="27">
        <v>6000</v>
      </c>
      <c r="F6" s="27">
        <v>4000</v>
      </c>
      <c r="G6" s="27">
        <v>0</v>
      </c>
      <c r="H6" s="27">
        <v>2400</v>
      </c>
      <c r="I6" s="27">
        <v>14040</v>
      </c>
      <c r="J6" s="27">
        <v>23400</v>
      </c>
      <c r="K6" s="27">
        <v>5850</v>
      </c>
      <c r="L6" s="27">
        <v>3900</v>
      </c>
      <c r="M6" s="27">
        <v>0</v>
      </c>
      <c r="N6" s="27">
        <v>2340</v>
      </c>
    </row>
    <row r="7" spans="1:14" x14ac:dyDescent="0.2">
      <c r="B7" t="s">
        <v>36</v>
      </c>
      <c r="C7" s="27">
        <v>18000</v>
      </c>
      <c r="D7" s="27">
        <v>12000</v>
      </c>
      <c r="E7" s="27">
        <v>0</v>
      </c>
      <c r="F7" s="27">
        <v>25000</v>
      </c>
      <c r="G7" s="27">
        <v>0</v>
      </c>
      <c r="H7" s="27">
        <v>3000</v>
      </c>
      <c r="I7" s="27">
        <v>18000</v>
      </c>
      <c r="J7" s="27">
        <v>12000</v>
      </c>
      <c r="K7" s="27">
        <v>0</v>
      </c>
      <c r="L7" s="27">
        <v>25000</v>
      </c>
      <c r="M7" s="27">
        <v>0</v>
      </c>
      <c r="N7" s="27">
        <v>3000</v>
      </c>
    </row>
    <row r="8" spans="1:14" x14ac:dyDescent="0.2">
      <c r="B8" t="s">
        <v>37</v>
      </c>
      <c r="C8" s="27">
        <v>5400</v>
      </c>
      <c r="D8" s="27">
        <v>10800</v>
      </c>
      <c r="E8" s="27">
        <v>0</v>
      </c>
      <c r="F8" s="27">
        <v>0</v>
      </c>
      <c r="G8" s="27">
        <v>1200</v>
      </c>
      <c r="H8" s="27">
        <v>900</v>
      </c>
      <c r="I8" s="27">
        <v>5220</v>
      </c>
      <c r="J8" s="27">
        <v>10440</v>
      </c>
      <c r="K8" s="27">
        <v>0</v>
      </c>
      <c r="L8" s="27">
        <v>0</v>
      </c>
      <c r="M8" s="27">
        <v>1160</v>
      </c>
      <c r="N8" s="27">
        <v>870</v>
      </c>
    </row>
    <row r="9" spans="1:14" x14ac:dyDescent="0.2">
      <c r="B9" t="s">
        <v>38</v>
      </c>
      <c r="C9" s="27">
        <v>9000</v>
      </c>
      <c r="D9" s="27">
        <v>3000</v>
      </c>
      <c r="E9" s="27">
        <v>0</v>
      </c>
      <c r="F9" s="27">
        <v>0</v>
      </c>
      <c r="G9" s="27">
        <v>12000</v>
      </c>
      <c r="H9" s="27">
        <v>1500</v>
      </c>
      <c r="I9" s="27">
        <v>9180</v>
      </c>
      <c r="J9" s="27">
        <v>3060</v>
      </c>
      <c r="K9" s="27">
        <v>0</v>
      </c>
      <c r="L9" s="27">
        <v>0</v>
      </c>
      <c r="M9" s="27">
        <v>12240</v>
      </c>
      <c r="N9" s="27">
        <v>1530</v>
      </c>
    </row>
    <row r="10" spans="1:14" x14ac:dyDescent="0.2">
      <c r="B10" t="s">
        <v>55</v>
      </c>
      <c r="C10" s="27">
        <v>54000</v>
      </c>
      <c r="D10" s="27">
        <v>52200</v>
      </c>
      <c r="E10" s="27">
        <v>24000</v>
      </c>
      <c r="F10" s="27">
        <v>29000</v>
      </c>
      <c r="G10" s="27">
        <v>13200</v>
      </c>
      <c r="H10" s="27">
        <v>9000</v>
      </c>
      <c r="I10" s="27">
        <v>54360</v>
      </c>
      <c r="J10" s="27">
        <v>51540</v>
      </c>
      <c r="K10" s="27">
        <v>25650</v>
      </c>
      <c r="L10" s="27">
        <v>28900</v>
      </c>
      <c r="M10" s="27">
        <v>13400</v>
      </c>
      <c r="N10" s="27">
        <v>9060</v>
      </c>
    </row>
    <row r="11" spans="1:14" x14ac:dyDescent="0.2">
      <c r="B11"/>
      <c r="C11"/>
      <c r="D11"/>
      <c r="E11"/>
      <c r="F11"/>
      <c r="G11"/>
      <c r="H11"/>
      <c r="I11"/>
      <c r="J11"/>
      <c r="K11"/>
      <c r="L11"/>
      <c r="M11"/>
      <c r="N11"/>
    </row>
    <row r="12" spans="1:14" x14ac:dyDescent="0.2">
      <c r="B12"/>
      <c r="C12"/>
      <c r="D12"/>
      <c r="E12"/>
      <c r="F12"/>
      <c r="G12"/>
      <c r="H12"/>
      <c r="I12"/>
      <c r="J12"/>
      <c r="K12"/>
      <c r="L12"/>
      <c r="M12"/>
      <c r="N12"/>
    </row>
    <row r="13" spans="1:14" x14ac:dyDescent="0.2">
      <c r="B13"/>
      <c r="C13"/>
      <c r="D13"/>
      <c r="E13"/>
      <c r="F13"/>
      <c r="G13"/>
      <c r="H13"/>
      <c r="I13"/>
      <c r="J13"/>
      <c r="K13"/>
      <c r="L13"/>
      <c r="M13"/>
      <c r="N13"/>
    </row>
    <row r="14" spans="1:14" x14ac:dyDescent="0.2">
      <c r="B14"/>
      <c r="C14"/>
      <c r="D14"/>
      <c r="E14"/>
      <c r="F14"/>
      <c r="G14"/>
      <c r="H14"/>
      <c r="I14"/>
      <c r="J14"/>
      <c r="K14"/>
      <c r="L14"/>
      <c r="M14"/>
      <c r="N14"/>
    </row>
    <row r="15" spans="1:14" x14ac:dyDescent="0.2">
      <c r="B15"/>
      <c r="C15"/>
      <c r="D15"/>
      <c r="E15"/>
      <c r="F15"/>
      <c r="G15"/>
      <c r="H15"/>
      <c r="I15"/>
      <c r="J15"/>
      <c r="K15"/>
      <c r="L15"/>
      <c r="M15"/>
      <c r="N15"/>
    </row>
    <row r="16" spans="1:14" x14ac:dyDescent="0.2">
      <c r="B16"/>
      <c r="C16"/>
      <c r="D16"/>
      <c r="E16"/>
      <c r="F16"/>
      <c r="G16"/>
      <c r="H16"/>
      <c r="I16"/>
      <c r="J16"/>
      <c r="K16"/>
      <c r="L16"/>
      <c r="M16"/>
      <c r="N16"/>
    </row>
    <row r="17" spans="2:14" x14ac:dyDescent="0.2">
      <c r="B17"/>
      <c r="C17"/>
      <c r="D17"/>
      <c r="E17"/>
      <c r="F17"/>
      <c r="G17"/>
      <c r="H17"/>
      <c r="I17"/>
      <c r="J17"/>
      <c r="K17"/>
      <c r="L17"/>
      <c r="M17"/>
      <c r="N17"/>
    </row>
    <row r="18" spans="2:14" x14ac:dyDescent="0.2">
      <c r="B18"/>
      <c r="C18"/>
      <c r="D18"/>
      <c r="E18"/>
      <c r="F18"/>
      <c r="G18"/>
      <c r="H18"/>
      <c r="I18"/>
      <c r="J18"/>
      <c r="K18"/>
      <c r="L18"/>
      <c r="M18"/>
      <c r="N18"/>
    </row>
    <row r="19" spans="2:14" x14ac:dyDescent="0.2">
      <c r="B19"/>
      <c r="C19"/>
      <c r="D19"/>
      <c r="E19"/>
      <c r="F19"/>
      <c r="G19"/>
      <c r="H19"/>
      <c r="I19"/>
      <c r="J19"/>
      <c r="K19"/>
      <c r="L19"/>
      <c r="M19"/>
      <c r="N19"/>
    </row>
    <row r="20" spans="2:14" x14ac:dyDescent="0.2">
      <c r="B20"/>
      <c r="C20"/>
      <c r="D20"/>
      <c r="E20"/>
      <c r="F20"/>
      <c r="G20"/>
      <c r="H20"/>
      <c r="I20"/>
      <c r="J20"/>
      <c r="K20"/>
      <c r="L20"/>
      <c r="M20"/>
      <c r="N20"/>
    </row>
    <row r="21" spans="2:14" x14ac:dyDescent="0.2">
      <c r="B21"/>
      <c r="C21"/>
      <c r="D21"/>
      <c r="E21"/>
      <c r="F21"/>
      <c r="G21"/>
      <c r="H21"/>
      <c r="I21"/>
      <c r="J21"/>
      <c r="K21"/>
      <c r="L21"/>
      <c r="M21"/>
      <c r="N21"/>
    </row>
    <row r="22" spans="2:14" x14ac:dyDescent="0.2">
      <c r="B22"/>
      <c r="C22"/>
      <c r="D22"/>
      <c r="E22"/>
      <c r="F22"/>
      <c r="G22"/>
      <c r="H22"/>
      <c r="I22"/>
      <c r="J22"/>
      <c r="K22"/>
      <c r="L22"/>
      <c r="M22"/>
      <c r="N22"/>
    </row>
    <row r="23" spans="2:14" x14ac:dyDescent="0.2">
      <c r="B23"/>
      <c r="C23"/>
      <c r="D23"/>
      <c r="E23"/>
      <c r="F23"/>
      <c r="G23"/>
      <c r="H23"/>
      <c r="I23"/>
      <c r="J23"/>
      <c r="K23"/>
      <c r="L23"/>
      <c r="M23"/>
      <c r="N23"/>
    </row>
    <row r="24" spans="2:14" x14ac:dyDescent="0.2">
      <c r="B24"/>
      <c r="C24"/>
      <c r="D24"/>
      <c r="E24"/>
      <c r="F24"/>
      <c r="G24"/>
      <c r="H24"/>
      <c r="I24"/>
      <c r="J24"/>
      <c r="K24"/>
      <c r="L24"/>
      <c r="M24"/>
      <c r="N24"/>
    </row>
    <row r="25" spans="2:14" x14ac:dyDescent="0.2">
      <c r="B25"/>
      <c r="C25"/>
      <c r="D25"/>
      <c r="E25"/>
      <c r="F25"/>
      <c r="G25"/>
      <c r="H25"/>
      <c r="I25"/>
      <c r="J25"/>
      <c r="K25"/>
      <c r="L25"/>
      <c r="M25"/>
      <c r="N25"/>
    </row>
    <row r="26" spans="2:14" x14ac:dyDescent="0.2">
      <c r="B26"/>
      <c r="C26"/>
      <c r="D26"/>
      <c r="E26"/>
      <c r="F26"/>
      <c r="G26"/>
      <c r="H26"/>
      <c r="I26"/>
      <c r="J26"/>
      <c r="K26"/>
      <c r="L26"/>
      <c r="M26"/>
      <c r="N26"/>
    </row>
    <row r="27" spans="2:14" x14ac:dyDescent="0.2">
      <c r="B27"/>
      <c r="C27"/>
      <c r="D27"/>
      <c r="E27"/>
      <c r="F27"/>
      <c r="G27"/>
      <c r="H27"/>
      <c r="I27"/>
      <c r="J27"/>
      <c r="K27"/>
      <c r="L27"/>
      <c r="M27"/>
      <c r="N27"/>
    </row>
  </sheetData>
  <printOptions horizontalCentered="1"/>
  <pageMargins left="0.4" right="0.4" top="0.4" bottom="0.4" header="0.3" footer="0.3"/>
  <pageSetup paperSize="9" scale="90" fitToHeight="0" orientation="landscape" horizontalDpi="4294967293" verticalDpi="4294967295" r:id="rId2"/>
  <headerFooter differentFirst="1">
    <oddFooter>Page &amp;P of &amp;N</oddFooter>
  </headerFooter>
  <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Φύλλα εργασίας</vt:lpstr>
      </vt:variant>
      <vt:variant>
        <vt:i4>4</vt:i4>
      </vt:variant>
      <vt:variant>
        <vt:lpstr>Καθορισμένες περιοχές</vt:lpstr>
      </vt:variant>
      <vt:variant>
        <vt:i4>3</vt:i4>
      </vt:variant>
    </vt:vector>
  </HeadingPairs>
  <TitlesOfParts>
    <vt:vector size="7" baseType="lpstr">
      <vt:lpstr>ΕΝΑΡΞΗ</vt:lpstr>
      <vt:lpstr>ΠΑΡΆΜΕΤΡΟΙ ΈΡΓΟΥ</vt:lpstr>
      <vt:lpstr>ΛΕΠΤΟΜΕΡΕΙΕΣ ΕΡΓΟΥ</vt:lpstr>
      <vt:lpstr>ΣΥΝΟΛΑ ΕΡΓΟΥ</vt:lpstr>
      <vt:lpstr>'ΛΕΠΤΟΜΕΡΕΙΕΣ ΕΡΓΟΥ'!Print_Titles</vt:lpstr>
      <vt:lpstr>'ΣΥΝΟΛΑ ΕΡΓΟΥ'!Print_Titles</vt:lpstr>
      <vt:lpstr>ΤύποςΈργου</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2018-05-24T11:34:13Z</dcterms:created>
  <dcterms:modified xsi:type="dcterms:W3CDTF">2019-02-18T02:24:08Z</dcterms:modified>
</cp:coreProperties>
</file>

<file path=docProps/custom.xml><?xml version="1.0" encoding="utf-8"?>
<Properties xmlns="http://schemas.openxmlformats.org/officeDocument/2006/custom-properties" xmlns:vt="http://schemas.openxmlformats.org/officeDocument/2006/docPropsVTypes"/>
</file>