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codeName="ThisWorkbook"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9010" windowHeight="16215" xr2:uid="{00000000-000D-0000-FFFF-FFFF00000000}"/>
  </bookViews>
  <sheets>
    <sheet name="Inicio" sheetId="4" r:id="rId1"/>
    <sheet name="PARÁMETROS DEL PROYECTO" sheetId="1" r:id="rId2"/>
    <sheet name="DETALLES DEL PROYECTO" sheetId="2" r:id="rId3"/>
    <sheet name="TOTALES DEL PROYECTO" sheetId="3" r:id="rId4"/>
  </sheets>
  <definedNames>
    <definedName name="Tipo_de_proyecto">Parámetros[TIPO DE PROYECTO]</definedName>
    <definedName name="_xlnm.Print_Titles" localSheetId="2">'DETALLES DEL PROYECTO'!$4:$4</definedName>
    <definedName name="_xlnm.Print_Titles" localSheetId="3">'TOTALES DEL PROYECTO'!$5:$5</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H10" i="2" l="1"/>
  <c r="I10" i="2"/>
  <c r="B3" i="2" l="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6" i="1"/>
  <c r="I7" i="1"/>
  <c r="I8" i="1"/>
  <c r="I9" i="1"/>
  <c r="I10" i="1"/>
  <c r="I11" i="1"/>
  <c r="K10" i="2" l="1"/>
  <c r="J10" i="2"/>
  <c r="H17" i="1"/>
  <c r="H19" i="1" s="1"/>
  <c r="F17" i="1"/>
  <c r="F19" i="1" s="1"/>
  <c r="G17" i="1"/>
  <c r="G19" i="1" s="1"/>
  <c r="D17" i="1"/>
  <c r="D19" i="1" s="1"/>
  <c r="E17" i="1"/>
  <c r="E19" i="1" s="1"/>
  <c r="F16" i="1"/>
  <c r="F18" i="1" s="1"/>
  <c r="E16" i="1"/>
  <c r="E18" i="1" s="1"/>
  <c r="C17" i="1"/>
  <c r="C19" i="1" s="1"/>
  <c r="D16" i="1"/>
  <c r="D18" i="1" s="1"/>
  <c r="H16" i="1"/>
  <c r="H18" i="1" s="1"/>
  <c r="C16" i="1"/>
  <c r="C18" i="1" s="1"/>
  <c r="G16" i="1"/>
  <c r="G18" i="1" s="1"/>
</calcChain>
</file>

<file path=xl/sharedStrings.xml><?xml version="1.0" encoding="utf-8"?>
<sst xmlns="http://schemas.openxmlformats.org/spreadsheetml/2006/main" count="107" uniqueCount="80">
  <si>
    <t>INFORMACIÓN SOBRE ESTA PLANTILLA</t>
  </si>
  <si>
    <t>Escriba la información en la hoja de cálculo Parámetros del proyecto para actualizar los gráficos de columnas y la hoja de cálculo Detalles del proyecto. La tabla dinámica en la hoja de cálculo Totales del proyecto se actualiza automáticamente.</t>
  </si>
  <si>
    <t xml:space="preserve">Nota:  </t>
  </si>
  <si>
    <t>Se facilitan instrucciones adicionales en la columna A de cada hoja de cálculo. Este texto se ha ocultado de forma intencionada. Para eliminar el texto, seleccione la columna A y, a continuación, ELIMINAR. Para mostrar el texto, seleccione la columna A y, a continuación, cambie el color de fuente.</t>
  </si>
  <si>
    <t>Para obtener más información sobre las tablas en hojas de cálculo, presione las teclas MAYÚS y F10 dentro de una tabla, seleccione la opción TABLA y, a continuación, TEXTO ALTERNATIVO. En la tabla dinámica en los Totales del proyecto, presione MAYÚS y F10 en una tabla, seleccione OPCIONES DE TABLA DINÁMICA y, después, seleccione la pestaña TEXTO ALTERNATIVO.</t>
  </si>
  <si>
    <t>Cree los Parámetros del proyecto en esta hoja de cálculo. Escriba el nombre de la empresa en la celda de la derecha. En las celdas de esta columna encontrará instrucciones útiles.</t>
  </si>
  <si>
    <t>El título de esta hoja de cálculo se encuentra en la celda de la derecha.</t>
  </si>
  <si>
    <t>El mensaje de confidencialidad está en la celda a la derecha.</t>
  </si>
  <si>
    <t>Hay una sugerencia en la celda de la derecha.</t>
  </si>
  <si>
    <t>Escriba la información en la tabla Parámetros que comienza en la celda de la derecha. La instrucción siguiente se encuentra en la celda A12.</t>
  </si>
  <si>
    <t>Nombre de la empresa</t>
  </si>
  <si>
    <t>Plan de proyecto para bufetes de abogados</t>
  </si>
  <si>
    <t>Las celdas sombreadas se calculan automáticamente. No es necesario que escriba nada en ellas.</t>
  </si>
  <si>
    <t>TIPO DE PROYECTO</t>
  </si>
  <si>
    <t>Incorporación de la empresa</t>
  </si>
  <si>
    <t>Adquisición de la empresa</t>
  </si>
  <si>
    <t>Defensa de responsabilidad de producto</t>
  </si>
  <si>
    <t>Solicitud de patente</t>
  </si>
  <si>
    <t>Demanda del empleado</t>
  </si>
  <si>
    <t>Quiebra</t>
  </si>
  <si>
    <t>Tarifas combinadas</t>
  </si>
  <si>
    <t>COSTES PREVISTOS</t>
  </si>
  <si>
    <t>COSTE REAL</t>
  </si>
  <si>
    <t>HORAS PLANIFICADAS</t>
  </si>
  <si>
    <t>HORAS REALES</t>
  </si>
  <si>
    <t>PARTNER GENERAL</t>
  </si>
  <si>
    <t>ABOGADO DE EMPRESA</t>
  </si>
  <si>
    <t>EMPRESA</t>
  </si>
  <si>
    <t>FISCAL DE DEFENSA</t>
  </si>
  <si>
    <t>ABOGADO DE PROPIEDAD INTELECTUAL</t>
  </si>
  <si>
    <t>PROP. INTELECTUAL</t>
  </si>
  <si>
    <t>ABOGADO QUIEBRA</t>
  </si>
  <si>
    <t>QUIEBRA</t>
  </si>
  <si>
    <t>PERSONAL DE ADMINISTRACIÓN</t>
  </si>
  <si>
    <t>TOTAL</t>
  </si>
  <si>
    <t>Cree los Detalles del proyecto en esta hoja de cálculo. El nombre de la empresa se actualiza automáticamente en celda de la derecha. En las celdas de esta columna encontrará instrucciones útiles. Presione la flecha abajo para empezar.</t>
  </si>
  <si>
    <t>El título de esta hoja de cálculo se encuentra en la celda a la derecha y la información de sugerencias se detalla en la celda Y2.</t>
  </si>
  <si>
    <t>NOMBRE DEL PROYECTO</t>
  </si>
  <si>
    <t>Proyecto 1</t>
  </si>
  <si>
    <t>Proyecto 2</t>
  </si>
  <si>
    <t>Proyecto 3</t>
  </si>
  <si>
    <t>Proyecto 4</t>
  </si>
  <si>
    <t>Proyecto 5</t>
  </si>
  <si>
    <t>FECHA DE INICIO ESTIMADA</t>
  </si>
  <si>
    <t>FECHA DE FIN ESTIMADA</t>
  </si>
  <si>
    <t>INICIO REAL</t>
  </si>
  <si>
    <t>FECHA DE FIN REAL</t>
  </si>
  <si>
    <t>HORAS DE TRABAJO ESTIMADAS</t>
  </si>
  <si>
    <t>TRABAJO REAL</t>
  </si>
  <si>
    <t>DURACIÓN ESTIMADA</t>
  </si>
  <si>
    <t>DURACIÓN REAL</t>
  </si>
  <si>
    <t>PARTNER GENERAL 2</t>
  </si>
  <si>
    <t>ABOGADO DE EMPRESA 2</t>
  </si>
  <si>
    <t>FISCAL DE DEFENSA 2</t>
  </si>
  <si>
    <t>ABOGADO DE PROPIEDAD INTELECTUAL 2</t>
  </si>
  <si>
    <t>ABOGADO QUIEBRA 2</t>
  </si>
  <si>
    <t>PERSONAL DE ADMINISTRACIÓN 2</t>
  </si>
  <si>
    <t>Obtenga los Totales del proyecto en esta hoja de cálculo. El nombre de la empresa se actualiza automáticamente en la celda de la derecha. En las celdas de esta columna encontrará instrucciones útiles. Presione la flecha abajo para empezar.</t>
  </si>
  <si>
    <t>La tabla dinámica que comienza en la celda a la derecha también se actualiza automáticamente.</t>
  </si>
  <si>
    <t>Total general</t>
  </si>
  <si>
    <t>ESTIMADO</t>
  </si>
  <si>
    <t xml:space="preserve">PARTNER GENERAL </t>
  </si>
  <si>
    <t xml:space="preserve">EMPRESA </t>
  </si>
  <si>
    <t xml:space="preserve">FISCAL DE DEFENSA </t>
  </si>
  <si>
    <t xml:space="preserve">PROPIEDAD INTELECTUAL </t>
  </si>
  <si>
    <t xml:space="preserve">QUIEBRA </t>
  </si>
  <si>
    <t xml:space="preserve">PERSONAL DE ADMINISTRACIÓN </t>
  </si>
  <si>
    <t>REAL</t>
  </si>
  <si>
    <t xml:space="preserve">PARTNER GENERAL  </t>
  </si>
  <si>
    <t xml:space="preserve">FISCAL DE DEFENSA  </t>
  </si>
  <si>
    <t xml:space="preserve">PERSONAL DE ADMINISTRACIÓN  </t>
  </si>
  <si>
    <t>INFORMACIÓN: 
Esta tabla dinámica no se actualizará automáticamente.  Para actualizarla, selecciónela (cualquier celda de la tabla dinámica) y, en la pestaña de la cinta de opciones HERRAMIENTAS DE TABLA DINÁMICA | ANALIZAR, seleccione Actualizar.  O bien, presione la tecla MAYÚS y F10 en la tabla dinámica y seleccione Actualizar.</t>
  </si>
  <si>
    <t>PROPIEDAD INTELECTUAL</t>
  </si>
  <si>
    <t>Use este libro para realizar un seguimiento de los parámetros, detalles y totales del proyecto durante la Plan de proyecto para bufetes de abogados.</t>
  </si>
  <si>
    <t>Rellene el nombre de la empresa en la hoja de cálculo Parámetros del proyecto y se actualizará automáticamente en otras hojas de cálculo.</t>
  </si>
  <si>
    <t>Escriba la tarifas combinadas en las celdas a la derecha (celdas C12 a H12). La instrucción siguiente se encuentra en la celda A14.</t>
  </si>
  <si>
    <t>El gráfico de columnas que muestra la comparación entre los costes planificado y coste real se encuentra en la celda a la derecha. El gráfico de columnas que muestra la comparación entre las horas planificado y horas reales se encuentra en la celda F14.</t>
  </si>
  <si>
    <t>Escriba la información en la tabla Detalles que comienza en la celda de la derecha. Los tipo de proyecto en la tabla Detalles a la derecha se actualizan automáticamente a partir de la tabla de parámetros en la hoja de cálculo Parámetros del proyecto.</t>
  </si>
  <si>
    <t>INFORMACIÓN:
Para agregar una fila, seleccione la celda inferior derecha en el cuerpo de la tabla (no en la fila totales) y presione la tecla Tab, o bien, presione la tecla MAYÚS y F10 en la tabla donde quiere que la fila se inserte y seleccione Insertar | Filas de la tabla arriba/ Filas de tabla abajo.
Asegúrese de que se eliminan todas las filas sin usar, ya que la tabla dinámica TOTALES DEL PROYECTO usará todas las celdas de tablas y, en caso contrario, podría proporcionar resultados erróneos.</t>
  </si>
  <si>
    <t>La etiqueta Estimado está en la celda C4, la etiqueta Real en la celda I4 y la información de sugerencias en la celda P4.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</si>
</sst>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
    <numFmt numFmtId="167" formatCode="#,##0.00\ &quot;€&quot;"/>
  </numFmts>
  <fonts count="30"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b/>
      <sz val="11"/>
      <color theme="3"/>
      <name val="Cambria"/>
      <family val="2"/>
      <scheme val="minor"/>
    </font>
    <font>
      <sz val="11"/>
      <name val="Cambria"/>
      <family val="1"/>
      <scheme val="minor"/>
    </font>
    <font>
      <b/>
      <sz val="16"/>
      <color theme="0"/>
      <name val="Tahoma"/>
      <family val="2"/>
      <scheme val="major"/>
    </font>
    <font>
      <sz val="11"/>
      <color theme="1" tint="0.24994659260841701"/>
      <name val="Calibri"/>
      <family val="2"/>
    </font>
    <font>
      <b/>
      <sz val="11"/>
      <color theme="1" tint="0.24994659260841701"/>
      <name val="Calibri"/>
      <family val="2"/>
    </font>
    <font>
      <sz val="11"/>
      <color theme="0"/>
      <name val="Calibri"/>
      <family val="2"/>
    </font>
    <font>
      <b/>
      <sz val="11"/>
      <color theme="3" tint="-0.249977111117893"/>
      <name val="Cambria"/>
      <family val="2"/>
      <scheme val="minor"/>
    </font>
    <font>
      <sz val="10"/>
      <color theme="1" tint="0.24994659260841701"/>
      <name val="Cambria"/>
      <family val="2"/>
      <scheme val="minor"/>
    </font>
    <font>
      <sz val="18"/>
      <color theme="3"/>
      <name val="Tahoma"/>
      <family val="2"/>
      <scheme val="maj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9"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5" applyNumberFormat="0" applyAlignment="0" applyProtection="0"/>
    <xf numFmtId="0" fontId="22" fillId="10" borderId="6" applyNumberFormat="0" applyAlignment="0" applyProtection="0"/>
    <xf numFmtId="0" fontId="23" fillId="10" borderId="5" applyNumberFormat="0" applyAlignment="0" applyProtection="0"/>
    <xf numFmtId="0" fontId="24" fillId="0" borderId="7" applyNumberFormat="0" applyFill="0" applyAlignment="0" applyProtection="0"/>
    <xf numFmtId="0" fontId="25" fillId="11" borderId="8" applyNumberFormat="0" applyAlignment="0" applyProtection="0"/>
    <xf numFmtId="0" fontId="26" fillId="0" borderId="0" applyNumberFormat="0" applyFill="0" applyBorder="0" applyAlignment="0" applyProtection="0"/>
    <xf numFmtId="0" fontId="16" fillId="12"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4">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9" fontId="6" fillId="2" borderId="0" xfId="0" applyNumberFormat="1" applyFont="1" applyFill="1"/>
    <xf numFmtId="0" fontId="7" fillId="0" borderId="0" xfId="0" applyFont="1"/>
    <xf numFmtId="14" fontId="0" fillId="0" borderId="0" xfId="0" applyNumberFormat="1"/>
    <xf numFmtId="0" fontId="0" fillId="0" borderId="0" xfId="0" applyAlignment="1">
      <alignment wrapText="1"/>
    </xf>
    <xf numFmtId="0" fontId="2" fillId="0" borderId="0" xfId="0" applyFont="1" applyAlignment="1">
      <alignment wrapText="1"/>
    </xf>
    <xf numFmtId="0" fontId="8" fillId="0" borderId="0" xfId="0" applyFont="1"/>
    <xf numFmtId="4" fontId="8" fillId="0" borderId="0" xfId="0" applyNumberFormat="1" applyFont="1"/>
    <xf numFmtId="0" fontId="10" fillId="0" borderId="0" xfId="0" applyFont="1"/>
    <xf numFmtId="0" fontId="0" fillId="4" borderId="0" xfId="0" applyFill="1" applyAlignment="1">
      <alignment wrapText="1"/>
    </xf>
    <xf numFmtId="0" fontId="5" fillId="0" borderId="0" xfId="3" applyAlignment="1">
      <alignment vertical="top"/>
    </xf>
    <xf numFmtId="0" fontId="2" fillId="0" borderId="0" xfId="0" applyFont="1" applyAlignment="1">
      <alignment vertical="top"/>
    </xf>
    <xf numFmtId="0" fontId="11" fillId="5" borderId="0" xfId="2" applyFont="1" applyFill="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xf>
    <xf numFmtId="0" fontId="0" fillId="0" borderId="0" xfId="0" pivotButton="1"/>
    <xf numFmtId="166" fontId="6" fillId="0" borderId="0" xfId="0" applyNumberFormat="1" applyFont="1"/>
    <xf numFmtId="167" fontId="8" fillId="0" borderId="0" xfId="0" applyNumberFormat="1" applyFont="1"/>
    <xf numFmtId="166" fontId="0" fillId="0" borderId="0" xfId="0" applyNumberFormat="1"/>
    <xf numFmtId="167" fontId="0" fillId="0" borderId="0" xfId="0" applyNumberFormat="1"/>
    <xf numFmtId="0" fontId="8" fillId="0" borderId="0" xfId="0" applyFont="1" applyAlignment="1">
      <alignment horizontal="center" wrapText="1"/>
    </xf>
    <xf numFmtId="0" fontId="8" fillId="0" borderId="0" xfId="0" applyFont="1" applyAlignment="1">
      <alignment horizontal="center"/>
    </xf>
    <xf numFmtId="0" fontId="15" fillId="3" borderId="2" xfId="4" applyFont="1" applyFill="1" applyBorder="1" applyAlignment="1">
      <alignment horizontal="center"/>
    </xf>
    <xf numFmtId="0" fontId="15" fillId="3" borderId="3" xfId="4" applyFont="1" applyFill="1" applyBorder="1" applyAlignment="1">
      <alignment horizontal="center"/>
    </xf>
    <xf numFmtId="0" fontId="15" fillId="3" borderId="4" xfId="4" applyFont="1" applyFill="1" applyBorder="1" applyAlignment="1">
      <alignment horizontal="center"/>
    </xf>
    <xf numFmtId="0" fontId="8" fillId="0" borderId="0" xfId="0" applyFont="1" applyAlignment="1">
      <alignment horizontal="center" vertical="top" wrapText="1"/>
    </xf>
    <xf numFmtId="0" fontId="8" fillId="0" borderId="0" xfId="0" applyFont="1" applyAlignment="1">
      <alignment horizontal="center" vertical="top"/>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1" builtinId="26" customBuiltin="1"/>
    <cellStyle name="Cálculo" xfId="16" builtinId="22" customBuiltin="1"/>
    <cellStyle name="Celda de comprobación" xfId="18" builtinId="23" customBuiltin="1"/>
    <cellStyle name="Celda vinculada" xfId="17" builtinId="24" customBuiltin="1"/>
    <cellStyle name="Encabezado 1" xfId="1" builtinId="16" customBuiltin="1"/>
    <cellStyle name="Encabezado 4" xfId="4"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4" builtinId="20" customBuiltin="1"/>
    <cellStyle name="Incorrecto" xfId="12" builtinId="27" customBuiltin="1"/>
    <cellStyle name="Millares" xfId="5" builtinId="3" customBuiltin="1"/>
    <cellStyle name="Millares [0]" xfId="6" builtinId="6" customBuiltin="1"/>
    <cellStyle name="Moneda" xfId="7" builtinId="4" customBuiltin="1"/>
    <cellStyle name="Moneda [0]" xfId="8" builtinId="7" customBuiltin="1"/>
    <cellStyle name="Neutral" xfId="13" builtinId="28" customBuiltin="1"/>
    <cellStyle name="Normal" xfId="0" builtinId="0" customBuiltin="1"/>
    <cellStyle name="Notas" xfId="20" builtinId="10" customBuiltin="1"/>
    <cellStyle name="Porcentaje" xfId="9" builtinId="5" customBuiltin="1"/>
    <cellStyle name="Salida" xfId="15" builtinId="21" customBuiltin="1"/>
    <cellStyle name="Texto de advertencia" xfId="19" builtinId="11" customBuiltin="1"/>
    <cellStyle name="Texto explicativo" xfId="21" builtinId="53" customBuiltin="1"/>
    <cellStyle name="Título" xfId="10" builtinId="15" customBuiltin="1"/>
    <cellStyle name="Título 2" xfId="2" builtinId="17" customBuiltin="1"/>
    <cellStyle name="Título 3" xfId="3" builtinId="18" customBuiltin="1"/>
    <cellStyle name="Total" xfId="22" builtinId="25" customBuiltin="1"/>
  </cellStyles>
  <dxfs count="221">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PLANIFICADO / COSTE REAL</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es-ES"/>
        </a:p>
      </c:txPr>
    </c:title>
    <c:autoTitleDeleted val="0"/>
    <c:plotArea>
      <c:layout/>
      <c:barChart>
        <c:barDir val="col"/>
        <c:grouping val="clustered"/>
        <c:varyColors val="0"/>
        <c:ser>
          <c:idx val="0"/>
          <c:order val="0"/>
          <c:tx>
            <c:strRef>
              <c:f>'PARÁMETROS DEL PROYECTO'!$B$16</c:f>
              <c:strCache>
                <c:ptCount val="1"/>
                <c:pt idx="0">
                  <c:v>COSTES PREVISTOS</c:v>
                </c:pt>
              </c:strCache>
            </c:strRef>
          </c:tx>
          <c:spPr>
            <a:solidFill>
              <a:schemeClr val="accent1"/>
            </a:solidFill>
            <a:ln>
              <a:noFill/>
            </a:ln>
            <a:effectLst/>
          </c:spPr>
          <c:invertIfNegative val="0"/>
          <c:cat>
            <c:strRef>
              <c:f>'PARÁMETROS DEL PROYECTO'!$C$15:$H$15</c:f>
              <c:strCache>
                <c:ptCount val="6"/>
                <c:pt idx="0">
                  <c:v>PARTNER GENERAL</c:v>
                </c:pt>
                <c:pt idx="1">
                  <c:v>EMPRESA</c:v>
                </c:pt>
                <c:pt idx="2">
                  <c:v>FISCAL DE DEFENSA</c:v>
                </c:pt>
                <c:pt idx="3">
                  <c:v>PROP. INTELECTUAL</c:v>
                </c:pt>
                <c:pt idx="4">
                  <c:v>QUIEBRA</c:v>
                </c:pt>
                <c:pt idx="5">
                  <c:v>PERSONAL DE ADMINISTRACIÓN</c:v>
                </c:pt>
              </c:strCache>
            </c:strRef>
          </c:cat>
          <c:val>
            <c:numRef>
              <c:f>'PARÁMETROS DEL PROYECTO'!$C$16:$H$16</c:f>
              <c:numCache>
                <c:formatCode>#,##0.00\ "€"</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'PARÁMETROS DEL PROYECTO'!$B$17</c:f>
              <c:strCache>
                <c:ptCount val="1"/>
                <c:pt idx="0">
                  <c:v>COSTE REAL</c:v>
                </c:pt>
              </c:strCache>
            </c:strRef>
          </c:tx>
          <c:spPr>
            <a:solidFill>
              <a:schemeClr val="accent2"/>
            </a:solidFill>
            <a:ln>
              <a:noFill/>
            </a:ln>
            <a:effectLst/>
          </c:spPr>
          <c:invertIfNegative val="0"/>
          <c:cat>
            <c:strRef>
              <c:f>'PARÁMETROS DEL PROYECTO'!$C$15:$H$15</c:f>
              <c:strCache>
                <c:ptCount val="6"/>
                <c:pt idx="0">
                  <c:v>PARTNER GENERAL</c:v>
                </c:pt>
                <c:pt idx="1">
                  <c:v>EMPRESA</c:v>
                </c:pt>
                <c:pt idx="2">
                  <c:v>FISCAL DE DEFENSA</c:v>
                </c:pt>
                <c:pt idx="3">
                  <c:v>PROP. INTELECTUAL</c:v>
                </c:pt>
                <c:pt idx="4">
                  <c:v>QUIEBRA</c:v>
                </c:pt>
                <c:pt idx="5">
                  <c:v>PERSONAL DE ADMINISTRACIÓN</c:v>
                </c:pt>
              </c:strCache>
            </c:strRef>
          </c:cat>
          <c:val>
            <c:numRef>
              <c:f>'PARÁMETROS DEL PROYECTO'!$C$17:$H$17</c:f>
              <c:numCache>
                <c:formatCode>#,##0.00\ "€"</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PLANIFICADO / HORAS REALES</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es-ES"/>
        </a:p>
      </c:txPr>
    </c:title>
    <c:autoTitleDeleted val="0"/>
    <c:plotArea>
      <c:layout/>
      <c:barChart>
        <c:barDir val="col"/>
        <c:grouping val="clustered"/>
        <c:varyColors val="0"/>
        <c:ser>
          <c:idx val="0"/>
          <c:order val="0"/>
          <c:tx>
            <c:strRef>
              <c:f>'PARÁMETROS DEL PROYECTO'!$B$18</c:f>
              <c:strCache>
                <c:ptCount val="1"/>
                <c:pt idx="0">
                  <c:v>HORAS PLANIFICADAS</c:v>
                </c:pt>
              </c:strCache>
            </c:strRef>
          </c:tx>
          <c:spPr>
            <a:solidFill>
              <a:schemeClr val="accent1"/>
            </a:solidFill>
            <a:ln>
              <a:noFill/>
            </a:ln>
            <a:effectLst/>
          </c:spPr>
          <c:invertIfNegative val="0"/>
          <c:cat>
            <c:strRef>
              <c:f>'PARÁMETROS DEL PROYECTO'!$C$15:$H$15</c:f>
              <c:strCache>
                <c:ptCount val="6"/>
                <c:pt idx="0">
                  <c:v>PARTNER GENERAL</c:v>
                </c:pt>
                <c:pt idx="1">
                  <c:v>EMPRESA</c:v>
                </c:pt>
                <c:pt idx="2">
                  <c:v>FISCAL DE DEFENSA</c:v>
                </c:pt>
                <c:pt idx="3">
                  <c:v>PROP. INTELECTUAL</c:v>
                </c:pt>
                <c:pt idx="4">
                  <c:v>QUIEBRA</c:v>
                </c:pt>
                <c:pt idx="5">
                  <c:v>PERSONAL DE ADMINISTRACIÓN</c:v>
                </c:pt>
              </c:strCache>
            </c:strRef>
          </c:cat>
          <c:val>
            <c:numRef>
              <c:f>'PARÁMETROS DEL PROYECTO'!$C$18:$H$18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'PARÁMETROS DEL PROYECTO'!$B$19</c:f>
              <c:strCache>
                <c:ptCount val="1"/>
                <c:pt idx="0">
                  <c:v>HORAS REALES</c:v>
                </c:pt>
              </c:strCache>
            </c:strRef>
          </c:tx>
          <c:spPr>
            <a:solidFill>
              <a:schemeClr val="accent2"/>
            </a:solidFill>
            <a:ln>
              <a:noFill/>
            </a:ln>
            <a:effectLst/>
          </c:spPr>
          <c:invertIfNegative val="0"/>
          <c:cat>
            <c:strRef>
              <c:f>'PARÁMETROS DEL PROYECTO'!$C$15:$H$15</c:f>
              <c:strCache>
                <c:ptCount val="6"/>
                <c:pt idx="0">
                  <c:v>PARTNER GENERAL</c:v>
                </c:pt>
                <c:pt idx="1">
                  <c:v>EMPRESA</c:v>
                </c:pt>
                <c:pt idx="2">
                  <c:v>FISCAL DE DEFENSA</c:v>
                </c:pt>
                <c:pt idx="3">
                  <c:v>PROP. INTELECTUAL</c:v>
                </c:pt>
                <c:pt idx="4">
                  <c:v>QUIEBRA</c:v>
                </c:pt>
                <c:pt idx="5">
                  <c:v>PERSONAL DE ADMINISTRACIÓN</c:v>
                </c:pt>
              </c:strCache>
            </c:strRef>
          </c:cat>
          <c:val>
            <c:numRef>
              <c:f>'PARÁMETROS DEL PROYECTO'!$C$19:$H$19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13</xdr:row>
      <xdr:rowOff>19049</xdr:rowOff>
    </xdr:from>
    <xdr:to>
      <xdr:col>4</xdr:col>
      <xdr:colOff>549975</xdr:colOff>
      <xdr:row>42</xdr:row>
      <xdr:rowOff>95250</xdr:rowOff>
    </xdr:to>
    <xdr:graphicFrame macro="">
      <xdr:nvGraphicFramePr>
        <xdr:cNvPr id="7" name="Gráfico 6" descr="Gráfico de columnas que muestra la comparación entre los costes planeados y los costes reales">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781050</xdr:colOff>
      <xdr:row>13</xdr:row>
      <xdr:rowOff>19049</xdr:rowOff>
    </xdr:from>
    <xdr:to>
      <xdr:col>8</xdr:col>
      <xdr:colOff>521400</xdr:colOff>
      <xdr:row>42</xdr:row>
      <xdr:rowOff>95250</xdr:rowOff>
    </xdr:to>
    <xdr:graphicFrame macro="">
      <xdr:nvGraphicFramePr>
        <xdr:cNvPr id="8" name="Gráfico 7" descr="Gráfico de columnas que muestra la comparación entre las horas planificadas y las horas reales">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590550</xdr:colOff>
      <xdr:row>15</xdr:row>
      <xdr:rowOff>171451</xdr:rowOff>
    </xdr:to>
    <xdr:sp macro="" textlink="">
      <xdr:nvSpPr>
        <xdr:cNvPr id="3" name="Rectángulo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9906000" y="447675"/>
          <a:ext cx="3028950" cy="2943226"/>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es" sz="1800">
              <a:solidFill>
                <a:schemeClr val="tx1">
                  <a:lumMod val="65000"/>
                  <a:lumOff val="35000"/>
                </a:schemeClr>
              </a:solidFill>
              <a:latin typeface="+mj-lt"/>
            </a:rPr>
            <a:t>INFORMACIÓN</a:t>
          </a:r>
        </a:p>
        <a:p>
          <a:pPr algn="l" rtl="0"/>
          <a:endParaRPr lang="en-US" sz="1100">
            <a:solidFill>
              <a:schemeClr val="tx1">
                <a:lumMod val="65000"/>
                <a:lumOff val="35000"/>
              </a:schemeClr>
            </a:solidFill>
          </a:endParaRPr>
        </a:p>
        <a:p>
          <a:pPr algn="l" rtl="0"/>
          <a:r>
            <a:rPr lang="es" sz="1100">
              <a:solidFill>
                <a:schemeClr val="tx1">
                  <a:lumMod val="65000"/>
                  <a:lumOff val="35000"/>
                </a:schemeClr>
              </a:solidFill>
            </a:rPr>
            <a:t>Para agregar una fila, seleccione</a:t>
          </a:r>
          <a:r>
            <a:rPr lang="es" sz="1100" baseline="0">
              <a:solidFill>
                <a:schemeClr val="tx1">
                  <a:lumMod val="65000"/>
                  <a:lumOff val="35000"/>
                </a:schemeClr>
              </a:solidFill>
            </a:rPr>
            <a:t> la celda inferior derecha en el cuerpo de la tabla (no en la fila totales) y presione la tecla Tab, o bien, presione la tecla MAYÚS y F10 en la tabla donde quiere que la fila se inserte y seleccione </a:t>
          </a:r>
          <a:r>
            <a:rPr lang="es-ES" sz="1100" baseline="0">
              <a:solidFill>
                <a:schemeClr val="tx1">
                  <a:lumMod val="65000"/>
                  <a:lumOff val="35000"/>
                </a:schemeClr>
              </a:solidFill>
            </a:rPr>
            <a:t>Insertar | Filas de la tabla arriba/ Filas de tabla abajo.</a:t>
          </a:r>
          <a:endParaRPr lang="es" sz="1100" baseline="0">
            <a:solidFill>
              <a:schemeClr val="tx1">
                <a:lumMod val="65000"/>
                <a:lumOff val="35000"/>
              </a:schemeClr>
            </a:solidFill>
          </a:endParaRPr>
        </a:p>
        <a:p>
          <a:pPr algn="l" rtl="0"/>
          <a:endParaRPr lang="en-US" sz="1100" baseline="0">
            <a:solidFill>
              <a:schemeClr val="tx1">
                <a:lumMod val="65000"/>
                <a:lumOff val="35000"/>
              </a:schemeClr>
            </a:solidFill>
          </a:endParaRPr>
        </a:p>
        <a:p>
          <a:pPr algn="l" rtl="0"/>
          <a:r>
            <a:rPr lang="es" sz="1100" baseline="0">
              <a:solidFill>
                <a:schemeClr val="tx1">
                  <a:lumMod val="65000"/>
                  <a:lumOff val="35000"/>
                </a:schemeClr>
              </a:solidFill>
            </a:rPr>
            <a:t>Asegúrese de que se eliminan todas las filas sin usar, ya que la tabla dinámica TOTALES DEL PROYECTO usará todas las celdas de tablas y, en caso contrario, podría proporcionar resultados erróneos.</a:t>
          </a:r>
        </a:p>
        <a:p>
          <a:pPr algn="l" rtl="0"/>
          <a:endParaRPr lang="en-US" sz="1100" baseline="0">
            <a:solidFill>
              <a:schemeClr val="tx1">
                <a:lumMod val="65000"/>
                <a:lumOff val="35000"/>
              </a:schemeClr>
            </a:solidFill>
          </a:endParaRPr>
        </a:p>
        <a:p>
          <a:pPr algn="l" rtl="0"/>
          <a:r>
            <a:rPr lang="es" sz="1100" baseline="0">
              <a:solidFill>
                <a:schemeClr val="tx1">
                  <a:lumMod val="65000"/>
                  <a:lumOff val="35000"/>
                </a:schemeClr>
              </a:solidFill>
            </a:rPr>
            <a:t>Para eliminar esta sugerencia de información, seleccione cualquier borde y presione Eliminar.</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16</xdr:row>
      <xdr:rowOff>95250</xdr:rowOff>
    </xdr:to>
    <xdr:sp macro="" textlink="">
      <xdr:nvSpPr>
        <xdr:cNvPr id="2" name="Rectángulo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1753850" y="885825"/>
          <a:ext cx="3028950" cy="2752725"/>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es" sz="1800">
              <a:solidFill>
                <a:schemeClr val="tx1">
                  <a:lumMod val="65000"/>
                  <a:lumOff val="35000"/>
                </a:schemeClr>
              </a:solidFill>
              <a:latin typeface="+mj-lt"/>
            </a:rPr>
            <a:t>INFORMACIÓN</a:t>
          </a:r>
        </a:p>
        <a:p>
          <a:pPr algn="l" rtl="0"/>
          <a:endParaRPr lang="en-US" sz="1100">
            <a:solidFill>
              <a:schemeClr val="tx1">
                <a:lumMod val="65000"/>
                <a:lumOff val="35000"/>
              </a:schemeClr>
            </a:solidFill>
          </a:endParaRPr>
        </a:p>
        <a:p>
          <a:pPr algn="l" rtl="0"/>
          <a:r>
            <a:rPr lang="es" sz="1100">
              <a:solidFill>
                <a:schemeClr val="tx1">
                  <a:lumMod val="65000"/>
                  <a:lumOff val="35000"/>
                </a:schemeClr>
              </a:solidFill>
            </a:rPr>
            <a:t>Esta tabla dinámica no se actualizará automáticamente.  Para actualizarla, selecciónela</a:t>
          </a:r>
          <a:r>
            <a:rPr lang="es" sz="1100" baseline="0">
              <a:solidFill>
                <a:schemeClr val="tx1">
                  <a:lumMod val="65000"/>
                  <a:lumOff val="35000"/>
                </a:schemeClr>
              </a:solidFill>
            </a:rPr>
            <a:t> (cualquier celda de la tabla dinámica) y, en la pestaña de la cinta de opciones HERRAMIENTAS DE TABLA DINÁMICA | ANALIZAR, presione Actualizar.  O bien, presione la tecla MAYÚS y, a continuación, F10 en la tabla dinámica y seleccione Actualizar.</a:t>
          </a:r>
        </a:p>
        <a:p>
          <a:pPr algn="l" rtl="0"/>
          <a:endParaRPr lang="en-US" sz="1100" baseline="0">
            <a:solidFill>
              <a:schemeClr val="tx1">
                <a:lumMod val="65000"/>
                <a:lumOff val="35000"/>
              </a:schemeClr>
            </a:solidFill>
          </a:endParaRPr>
        </a:p>
        <a:p>
          <a:pPr algn="l" rtl="0"/>
          <a:r>
            <a:rPr lang="es" sz="1100" baseline="0">
              <a:solidFill>
                <a:schemeClr val="tx1">
                  <a:lumMod val="65000"/>
                  <a:lumOff val="35000"/>
                </a:schemeClr>
              </a:solidFill>
            </a:rPr>
            <a:t>Para eliminar esta sugerencia de información, seleccione cualquier borde y presione Eliminar.</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4.622386226853" createdVersion="5" refreshedVersion="6" minRefreshableVersion="3" recordCount="5" xr:uid="{00000000-000A-0000-FFFF-FFFF00000000}">
  <cacheSource type="worksheet">
    <worksheetSource name="Detalles"/>
  </cacheSource>
  <cacheFields count="22">
    <cacheField name="NOMBRE DEL PROYECTO" numFmtId="0">
      <sharedItems count="5">
        <s v="Proyecto 1"/>
        <s v="Proyecto 2"/>
        <s v="Proyecto 3"/>
        <s v="Proyecto 4"/>
        <s v="Proyecto 5"/>
      </sharedItems>
    </cacheField>
    <cacheField name="TIPO DE PROYECTO" numFmtId="0">
      <sharedItems/>
    </cacheField>
    <cacheField name="FECHA DE INICIO ESTIMADA" numFmtId="14">
      <sharedItems containsSemiMixedTypes="0" containsNonDate="0" containsDate="1" containsString="0" minDate="2019-02-18T00:00:00" maxDate="2019-09-27T00:00:00"/>
    </cacheField>
    <cacheField name="FECHA DE FIN ESTIMADA" numFmtId="14">
      <sharedItems containsSemiMixedTypes="0" containsNonDate="0" containsDate="1" containsString="0" minDate="2019-04-19T00:00:00" maxDate="2019-10-27T00:00:00"/>
    </cacheField>
    <cacheField name="INICIO REAL" numFmtId="14">
      <sharedItems containsSemiMixedTypes="0" containsNonDate="0" containsDate="1" containsString="0" minDate="2019-02-28T00:00:00" maxDate="2019-10-07T00:00:00"/>
    </cacheField>
    <cacheField name="FECHA DE FIN REAL" numFmtId="14">
      <sharedItems containsSemiMixedTypes="0" containsNonDate="0" containsDate="1" containsString="0" minDate="2019-04-24T00:00:00" maxDate="2019-11-05T00:00:00"/>
    </cacheField>
    <cacheField name="HORAS DE TRABAJO ESTIMADAS" numFmtId="0">
      <sharedItems containsSemiMixedTypes="0" containsString="0" containsNumber="1" containsInteger="1" minValue="150" maxValue="500"/>
    </cacheField>
    <cacheField name="TRABAJO REAL" numFmtId="0">
      <sharedItems containsSemiMixedTypes="0" containsString="0" containsNumber="1" containsInteger="1" minValue="145" maxValue="500"/>
    </cacheField>
    <cacheField name="DURACIÓN ESTIMADA" numFmtId="0">
      <sharedItems containsSemiMixedTypes="0" containsString="0" containsNumber="1" containsInteger="1" minValue="0" maxValue="69"/>
    </cacheField>
    <cacheField name="DURACIÓN REAL" numFmtId="0">
      <sharedItems containsSemiMixedTypes="0" containsString="0" containsNumber="1" containsInteger="1" minValue="0" maxValue="68"/>
    </cacheField>
    <cacheField name="PARTNER GENERAL" numFmtId="166">
      <sharedItems containsSemiMixedTypes="0" containsString="0" containsNumber="1" containsInteger="1" minValue="5250" maxValue="35000"/>
    </cacheField>
    <cacheField name="ABOGADO DE EMPRESA" numFmtId="166">
      <sharedItems containsSemiMixedTypes="0" containsString="0" containsNumber="1" containsInteger="1" minValue="0" maxValue="40000"/>
    </cacheField>
    <cacheField name="FISCAL DE DEFENSA" numFmtId="166">
      <sharedItems containsSemiMixedTypes="0" containsString="0" containsNumber="1" containsInteger="1" minValue="0" maxValue="75000"/>
    </cacheField>
    <cacheField name="ABOGADO DE PROPIEDAD INTELECTUAL" numFmtId="166">
      <sharedItems containsSemiMixedTypes="0" containsString="0" containsNumber="1" containsInteger="1" minValue="0" maxValue="24750"/>
    </cacheField>
    <cacheField name="ABOGADO QUIEBRA" numFmtId="166">
      <sharedItems containsSemiMixedTypes="0" containsString="0" containsNumber="1" containsInteger="1" minValue="0" maxValue="0"/>
    </cacheField>
    <cacheField name="PERSONAL DE ADMINISTRACIÓN" numFmtId="166">
      <sharedItems containsSemiMixedTypes="0" containsString="0" containsNumber="1" containsInteger="1" minValue="5625" maxValue="20000"/>
    </cacheField>
    <cacheField name="PARTNER GENERAL 2" numFmtId="166">
      <sharedItems containsSemiMixedTypes="0" containsString="0" containsNumber="1" containsInteger="1" minValue="5075" maxValue="35000"/>
    </cacheField>
    <cacheField name="ABOGADO DE EMPRESA 2" numFmtId="166">
      <sharedItems containsSemiMixedTypes="0" containsString="0" containsNumber="1" containsInteger="1" minValue="0" maxValue="39000"/>
    </cacheField>
    <cacheField name="FISCAL DE DEFENSA 2" numFmtId="166">
      <sharedItems containsSemiMixedTypes="0" containsString="0" containsNumber="1" containsInteger="1" minValue="0" maxValue="75000"/>
    </cacheField>
    <cacheField name="ABOGADO DE PROPIEDAD INTELECTUAL 2" numFmtId="166">
      <sharedItems containsSemiMixedTypes="0" containsString="0" containsNumber="1" containsInteger="1" minValue="0" maxValue="23925"/>
    </cacheField>
    <cacheField name="ABOGADO QUIEBRA 2" numFmtId="166">
      <sharedItems containsSemiMixedTypes="0" containsString="0" containsNumber="1" containsInteger="1" minValue="0" maxValue="0"/>
    </cacheField>
    <cacheField name="PERSONAL DE ADMINISTRACIÓN 2" numFmtId="166">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Incorporación de la empresa"/>
    <d v="2019-02-18T00:00:00"/>
    <d v="2019-04-19T00:00:00"/>
    <d v="2019-02-28T00:00:00"/>
    <d v="2019-04-24T00:00:00"/>
    <n v="200"/>
    <n v="220"/>
    <n v="61"/>
    <n v="54"/>
    <n v="7000"/>
    <n v="20000"/>
    <n v="0"/>
    <n v="0"/>
    <n v="0"/>
    <n v="12500"/>
    <n v="7700"/>
    <n v="22000"/>
    <n v="0"/>
    <n v="0"/>
    <n v="0"/>
    <n v="13750"/>
  </r>
  <r>
    <x v="1"/>
    <s v="Adquisición de la empresa"/>
    <d v="2019-03-20T00:00:00"/>
    <d v="2019-05-29T00:00:00"/>
    <d v="2019-03-30T00:00:00"/>
    <d v="2019-06-08T00:00:00"/>
    <n v="400"/>
    <n v="390"/>
    <n v="69"/>
    <n v="68"/>
    <n v="14000"/>
    <n v="40000"/>
    <n v="0"/>
    <n v="11000"/>
    <n v="0"/>
    <n v="20000"/>
    <n v="13650"/>
    <n v="39000"/>
    <n v="0"/>
    <n v="10725"/>
    <n v="0"/>
    <n v="19500"/>
  </r>
  <r>
    <x v="2"/>
    <s v="Defensa de responsabilidad de producto"/>
    <d v="2019-07-18T00:00:00"/>
    <d v="2019-07-18T00:00:00"/>
    <d v="2019-07-18T00:00:00"/>
    <d v="2019-08-07T00:00:00"/>
    <n v="500"/>
    <n v="500"/>
    <n v="0"/>
    <n v="19"/>
    <n v="35000"/>
    <n v="0"/>
    <n v="75000"/>
    <n v="0"/>
    <n v="0"/>
    <n v="18750"/>
    <n v="35000"/>
    <n v="0"/>
    <n v="75000"/>
    <n v="0"/>
    <n v="0"/>
    <n v="18750"/>
  </r>
  <r>
    <x v="3"/>
    <s v="Solicitud de patente"/>
    <d v="2019-09-06T00:00:00"/>
    <d v="2019-10-06T00:00:00"/>
    <d v="2019-10-06T00:00:00"/>
    <d v="2019-10-06T00:00:00"/>
    <n v="150"/>
    <n v="145"/>
    <n v="30"/>
    <n v="0"/>
    <n v="5250"/>
    <n v="0"/>
    <n v="0"/>
    <n v="24750"/>
    <n v="0"/>
    <n v="5625"/>
    <n v="5075"/>
    <n v="0"/>
    <n v="0"/>
    <n v="23925"/>
    <n v="0"/>
    <n v="5437.5"/>
  </r>
  <r>
    <x v="4"/>
    <s v="Demanda del empleado"/>
    <d v="2019-09-26T00:00:00"/>
    <d v="2019-10-26T00:00:00"/>
    <d v="2019-10-06T00:00:00"/>
    <d v="2019-11-04T00:00:00"/>
    <n v="250"/>
    <n v="255"/>
    <n v="30"/>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Totals" cacheId="3"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PARTNER GENERAL " fld="10" baseField="0" baseItem="0" numFmtId="167"/>
    <dataField name="EMPRESA " fld="11" baseField="0" baseItem="1" numFmtId="167"/>
    <dataField name="FISCAL DE DEFENSA " fld="12" baseField="0" baseItem="0" numFmtId="167"/>
    <dataField name="PROPIEDAD INTELECTUAL " fld="13" baseField="0" baseItem="0" numFmtId="167"/>
    <dataField name="QUIEBRA " fld="14" baseField="0" baseItem="0" numFmtId="167"/>
    <dataField name="PERSONAL DE ADMINISTRACIÓN " fld="15" baseField="0" baseItem="0" numFmtId="167"/>
    <dataField name="PARTNER GENERAL  " fld="16" baseField="0" baseItem="0" numFmtId="167"/>
    <dataField name="EMPRESA" fld="17" baseField="0" baseItem="0" numFmtId="167"/>
    <dataField name="FISCAL DE DEFENSA  " fld="18" baseField="0" baseItem="0" numFmtId="167"/>
    <dataField name="QUIEBRA" fld="19" baseField="0" baseItem="0" numFmtId="167"/>
    <dataField name="PROPIEDAD INTELECTUAL" fld="20" baseField="0" baseItem="0" numFmtId="167"/>
    <dataField name="PERSONAL DE ADMINISTRACIÓN  " fld="21" baseField="0" baseItem="0" numFmtId="167"/>
  </dataFields>
  <formats count="85">
    <format dxfId="169">
      <pivotArea dataOnly="0" labelOnly="1" outline="0" fieldPosition="0">
        <references count="1">
          <reference field="4294967294" count="12">
            <x v="0"/>
            <x v="1"/>
            <x v="2"/>
            <x v="3"/>
            <x v="4"/>
            <x v="5"/>
            <x v="6"/>
            <x v="7"/>
            <x v="8"/>
            <x v="9"/>
            <x v="10"/>
            <x v="11"/>
          </reference>
        </references>
      </pivotArea>
    </format>
    <format dxfId="168">
      <pivotArea outline="0" fieldPosition="0">
        <references count="2">
          <reference field="4294967294" count="1" selected="0">
            <x v="0"/>
          </reference>
          <reference field="0" count="1" selected="0">
            <x v="0"/>
          </reference>
        </references>
      </pivotArea>
    </format>
    <format dxfId="167">
      <pivotArea outline="0" fieldPosition="0">
        <references count="2">
          <reference field="4294967294" count="1" selected="0">
            <x v="1"/>
          </reference>
          <reference field="0" count="1" selected="0">
            <x v="0"/>
          </reference>
        </references>
      </pivotArea>
    </format>
    <format dxfId="166">
      <pivotArea outline="0" fieldPosition="0">
        <references count="2">
          <reference field="4294967294" count="1" selected="0">
            <x v="2"/>
          </reference>
          <reference field="0" count="1" selected="0">
            <x v="0"/>
          </reference>
        </references>
      </pivotArea>
    </format>
    <format dxfId="165">
      <pivotArea outline="0" fieldPosition="0">
        <references count="2">
          <reference field="4294967294" count="1" selected="0">
            <x v="3"/>
          </reference>
          <reference field="0" count="1" selected="0">
            <x v="0"/>
          </reference>
        </references>
      </pivotArea>
    </format>
    <format dxfId="164">
      <pivotArea outline="0" fieldPosition="0">
        <references count="2">
          <reference field="4294967294" count="1" selected="0">
            <x v="4"/>
          </reference>
          <reference field="0" count="1" selected="0">
            <x v="0"/>
          </reference>
        </references>
      </pivotArea>
    </format>
    <format dxfId="163">
      <pivotArea outline="0" fieldPosition="0">
        <references count="2">
          <reference field="4294967294" count="1" selected="0">
            <x v="5"/>
          </reference>
          <reference field="0" count="1" selected="0">
            <x v="0"/>
          </reference>
        </references>
      </pivotArea>
    </format>
    <format dxfId="162">
      <pivotArea outline="0" fieldPosition="0">
        <references count="2">
          <reference field="4294967294" count="1" selected="0">
            <x v="6"/>
          </reference>
          <reference field="0" count="1" selected="0">
            <x v="0"/>
          </reference>
        </references>
      </pivotArea>
    </format>
    <format dxfId="161">
      <pivotArea outline="0" fieldPosition="0">
        <references count="2">
          <reference field="4294967294" count="1" selected="0">
            <x v="7"/>
          </reference>
          <reference field="0" count="1" selected="0">
            <x v="0"/>
          </reference>
        </references>
      </pivotArea>
    </format>
    <format dxfId="160">
      <pivotArea outline="0" fieldPosition="0">
        <references count="2">
          <reference field="4294967294" count="1" selected="0">
            <x v="8"/>
          </reference>
          <reference field="0" count="1" selected="0">
            <x v="0"/>
          </reference>
        </references>
      </pivotArea>
    </format>
    <format dxfId="159">
      <pivotArea outline="0" fieldPosition="0">
        <references count="2">
          <reference field="4294967294" count="1" selected="0">
            <x v="9"/>
          </reference>
          <reference field="0" count="1" selected="0">
            <x v="0"/>
          </reference>
        </references>
      </pivotArea>
    </format>
    <format dxfId="158">
      <pivotArea outline="0" fieldPosition="0">
        <references count="2">
          <reference field="4294967294" count="1" selected="0">
            <x v="10"/>
          </reference>
          <reference field="0" count="1" selected="0">
            <x v="0"/>
          </reference>
        </references>
      </pivotArea>
    </format>
    <format dxfId="157">
      <pivotArea outline="0" fieldPosition="0">
        <references count="2">
          <reference field="4294967294" count="1" selected="0">
            <x v="11"/>
          </reference>
          <reference field="0" count="1" selected="0">
            <x v="0"/>
          </reference>
        </references>
      </pivotArea>
    </format>
    <format dxfId="156">
      <pivotArea outline="0" fieldPosition="0">
        <references count="2">
          <reference field="4294967294" count="1" selected="0">
            <x v="0"/>
          </reference>
          <reference field="0" count="1" selected="0">
            <x v="1"/>
          </reference>
        </references>
      </pivotArea>
    </format>
    <format dxfId="155">
      <pivotArea outline="0" fieldPosition="0">
        <references count="2">
          <reference field="4294967294" count="1" selected="0">
            <x v="1"/>
          </reference>
          <reference field="0" count="1" selected="0">
            <x v="1"/>
          </reference>
        </references>
      </pivotArea>
    </format>
    <format dxfId="154">
      <pivotArea outline="0" fieldPosition="0">
        <references count="2">
          <reference field="4294967294" count="1" selected="0">
            <x v="2"/>
          </reference>
          <reference field="0" count="1" selected="0">
            <x v="1"/>
          </reference>
        </references>
      </pivotArea>
    </format>
    <format dxfId="153">
      <pivotArea outline="0" fieldPosition="0">
        <references count="2">
          <reference field="4294967294" count="1" selected="0">
            <x v="3"/>
          </reference>
          <reference field="0" count="1" selected="0">
            <x v="1"/>
          </reference>
        </references>
      </pivotArea>
    </format>
    <format dxfId="152">
      <pivotArea outline="0" fieldPosition="0">
        <references count="2">
          <reference field="4294967294" count="1" selected="0">
            <x v="4"/>
          </reference>
          <reference field="0" count="1" selected="0">
            <x v="1"/>
          </reference>
        </references>
      </pivotArea>
    </format>
    <format dxfId="151">
      <pivotArea outline="0" fieldPosition="0">
        <references count="2">
          <reference field="4294967294" count="1" selected="0">
            <x v="5"/>
          </reference>
          <reference field="0" count="1" selected="0">
            <x v="1"/>
          </reference>
        </references>
      </pivotArea>
    </format>
    <format dxfId="150">
      <pivotArea outline="0" fieldPosition="0">
        <references count="2">
          <reference field="4294967294" count="1" selected="0">
            <x v="6"/>
          </reference>
          <reference field="0" count="1" selected="0">
            <x v="1"/>
          </reference>
        </references>
      </pivotArea>
    </format>
    <format dxfId="149">
      <pivotArea outline="0" fieldPosition="0">
        <references count="2">
          <reference field="4294967294" count="1" selected="0">
            <x v="7"/>
          </reference>
          <reference field="0" count="1" selected="0">
            <x v="1"/>
          </reference>
        </references>
      </pivotArea>
    </format>
    <format dxfId="148">
      <pivotArea outline="0" fieldPosition="0">
        <references count="2">
          <reference field="4294967294" count="1" selected="0">
            <x v="8"/>
          </reference>
          <reference field="0" count="1" selected="0">
            <x v="1"/>
          </reference>
        </references>
      </pivotArea>
    </format>
    <format dxfId="147">
      <pivotArea outline="0" fieldPosition="0">
        <references count="2">
          <reference field="4294967294" count="1" selected="0">
            <x v="9"/>
          </reference>
          <reference field="0" count="1" selected="0">
            <x v="1"/>
          </reference>
        </references>
      </pivotArea>
    </format>
    <format dxfId="146">
      <pivotArea outline="0" fieldPosition="0">
        <references count="2">
          <reference field="4294967294" count="1" selected="0">
            <x v="10"/>
          </reference>
          <reference field="0" count="1" selected="0">
            <x v="1"/>
          </reference>
        </references>
      </pivotArea>
    </format>
    <format dxfId="145">
      <pivotArea outline="0" fieldPosition="0">
        <references count="2">
          <reference field="4294967294" count="1" selected="0">
            <x v="11"/>
          </reference>
          <reference field="0" count="1" selected="0">
            <x v="1"/>
          </reference>
        </references>
      </pivotArea>
    </format>
    <format dxfId="144">
      <pivotArea outline="0" fieldPosition="0">
        <references count="2">
          <reference field="4294967294" count="1" selected="0">
            <x v="0"/>
          </reference>
          <reference field="0" count="1" selected="0">
            <x v="2"/>
          </reference>
        </references>
      </pivotArea>
    </format>
    <format dxfId="143">
      <pivotArea outline="0" fieldPosition="0">
        <references count="2">
          <reference field="4294967294" count="1" selected="0">
            <x v="1"/>
          </reference>
          <reference field="0" count="1" selected="0">
            <x v="2"/>
          </reference>
        </references>
      </pivotArea>
    </format>
    <format dxfId="142">
      <pivotArea outline="0" fieldPosition="0">
        <references count="2">
          <reference field="4294967294" count="1" selected="0">
            <x v="2"/>
          </reference>
          <reference field="0" count="1" selected="0">
            <x v="2"/>
          </reference>
        </references>
      </pivotArea>
    </format>
    <format dxfId="141">
      <pivotArea outline="0" fieldPosition="0">
        <references count="2">
          <reference field="4294967294" count="1" selected="0">
            <x v="3"/>
          </reference>
          <reference field="0" count="1" selected="0">
            <x v="2"/>
          </reference>
        </references>
      </pivotArea>
    </format>
    <format dxfId="140">
      <pivotArea outline="0" fieldPosition="0">
        <references count="2">
          <reference field="4294967294" count="1" selected="0">
            <x v="4"/>
          </reference>
          <reference field="0" count="1" selected="0">
            <x v="2"/>
          </reference>
        </references>
      </pivotArea>
    </format>
    <format dxfId="139">
      <pivotArea outline="0" fieldPosition="0">
        <references count="2">
          <reference field="4294967294" count="1" selected="0">
            <x v="5"/>
          </reference>
          <reference field="0" count="1" selected="0">
            <x v="2"/>
          </reference>
        </references>
      </pivotArea>
    </format>
    <format dxfId="138">
      <pivotArea outline="0" fieldPosition="0">
        <references count="2">
          <reference field="4294967294" count="1" selected="0">
            <x v="6"/>
          </reference>
          <reference field="0" count="1" selected="0">
            <x v="2"/>
          </reference>
        </references>
      </pivotArea>
    </format>
    <format dxfId="137">
      <pivotArea outline="0" fieldPosition="0">
        <references count="2">
          <reference field="4294967294" count="1" selected="0">
            <x v="7"/>
          </reference>
          <reference field="0" count="1" selected="0">
            <x v="2"/>
          </reference>
        </references>
      </pivotArea>
    </format>
    <format dxfId="136">
      <pivotArea outline="0" fieldPosition="0">
        <references count="2">
          <reference field="4294967294" count="1" selected="0">
            <x v="8"/>
          </reference>
          <reference field="0" count="1" selected="0">
            <x v="2"/>
          </reference>
        </references>
      </pivotArea>
    </format>
    <format dxfId="135">
      <pivotArea outline="0" fieldPosition="0">
        <references count="2">
          <reference field="4294967294" count="1" selected="0">
            <x v="9"/>
          </reference>
          <reference field="0" count="1" selected="0">
            <x v="2"/>
          </reference>
        </references>
      </pivotArea>
    </format>
    <format dxfId="134">
      <pivotArea outline="0" fieldPosition="0">
        <references count="2">
          <reference field="4294967294" count="1" selected="0">
            <x v="10"/>
          </reference>
          <reference field="0" count="1" selected="0">
            <x v="2"/>
          </reference>
        </references>
      </pivotArea>
    </format>
    <format dxfId="133">
      <pivotArea outline="0" fieldPosition="0">
        <references count="2">
          <reference field="4294967294" count="1" selected="0">
            <x v="11"/>
          </reference>
          <reference field="0" count="1" selected="0">
            <x v="2"/>
          </reference>
        </references>
      </pivotArea>
    </format>
    <format dxfId="132">
      <pivotArea outline="0" fieldPosition="0">
        <references count="2">
          <reference field="4294967294" count="1" selected="0">
            <x v="0"/>
          </reference>
          <reference field="0" count="1" selected="0">
            <x v="3"/>
          </reference>
        </references>
      </pivotArea>
    </format>
    <format dxfId="131">
      <pivotArea outline="0" fieldPosition="0">
        <references count="2">
          <reference field="4294967294" count="1" selected="0">
            <x v="1"/>
          </reference>
          <reference field="0" count="1" selected="0">
            <x v="3"/>
          </reference>
        </references>
      </pivotArea>
    </format>
    <format dxfId="130">
      <pivotArea outline="0" fieldPosition="0">
        <references count="2">
          <reference field="4294967294" count="1" selected="0">
            <x v="2"/>
          </reference>
          <reference field="0" count="1" selected="0">
            <x v="3"/>
          </reference>
        </references>
      </pivotArea>
    </format>
    <format dxfId="129">
      <pivotArea outline="0" fieldPosition="0">
        <references count="2">
          <reference field="4294967294" count="1" selected="0">
            <x v="3"/>
          </reference>
          <reference field="0" count="1" selected="0">
            <x v="3"/>
          </reference>
        </references>
      </pivotArea>
    </format>
    <format dxfId="128">
      <pivotArea outline="0" fieldPosition="0">
        <references count="2">
          <reference field="4294967294" count="1" selected="0">
            <x v="4"/>
          </reference>
          <reference field="0" count="1" selected="0">
            <x v="3"/>
          </reference>
        </references>
      </pivotArea>
    </format>
    <format dxfId="127">
      <pivotArea outline="0" fieldPosition="0">
        <references count="2">
          <reference field="4294967294" count="1" selected="0">
            <x v="5"/>
          </reference>
          <reference field="0" count="1" selected="0">
            <x v="3"/>
          </reference>
        </references>
      </pivotArea>
    </format>
    <format dxfId="126">
      <pivotArea outline="0" fieldPosition="0">
        <references count="2">
          <reference field="4294967294" count="1" selected="0">
            <x v="6"/>
          </reference>
          <reference field="0" count="1" selected="0">
            <x v="3"/>
          </reference>
        </references>
      </pivotArea>
    </format>
    <format dxfId="125">
      <pivotArea outline="0" fieldPosition="0">
        <references count="2">
          <reference field="4294967294" count="1" selected="0">
            <x v="7"/>
          </reference>
          <reference field="0" count="1" selected="0">
            <x v="3"/>
          </reference>
        </references>
      </pivotArea>
    </format>
    <format dxfId="124">
      <pivotArea outline="0" fieldPosition="0">
        <references count="2">
          <reference field="4294967294" count="1" selected="0">
            <x v="8"/>
          </reference>
          <reference field="0" count="1" selected="0">
            <x v="3"/>
          </reference>
        </references>
      </pivotArea>
    </format>
    <format dxfId="123">
      <pivotArea outline="0" fieldPosition="0">
        <references count="2">
          <reference field="4294967294" count="1" selected="0">
            <x v="9"/>
          </reference>
          <reference field="0" count="1" selected="0">
            <x v="3"/>
          </reference>
        </references>
      </pivotArea>
    </format>
    <format dxfId="122">
      <pivotArea outline="0" fieldPosition="0">
        <references count="2">
          <reference field="4294967294" count="1" selected="0">
            <x v="10"/>
          </reference>
          <reference field="0" count="1" selected="0">
            <x v="3"/>
          </reference>
        </references>
      </pivotArea>
    </format>
    <format dxfId="121">
      <pivotArea outline="0" fieldPosition="0">
        <references count="2">
          <reference field="4294967294" count="1" selected="0">
            <x v="11"/>
          </reference>
          <reference field="0" count="1" selected="0">
            <x v="3"/>
          </reference>
        </references>
      </pivotArea>
    </format>
    <format dxfId="120">
      <pivotArea outline="0" fieldPosition="0">
        <references count="2">
          <reference field="4294967294" count="1" selected="0">
            <x v="0"/>
          </reference>
          <reference field="0" count="1" selected="0">
            <x v="4"/>
          </reference>
        </references>
      </pivotArea>
    </format>
    <format dxfId="119">
      <pivotArea outline="0" fieldPosition="0">
        <references count="2">
          <reference field="4294967294" count="1" selected="0">
            <x v="1"/>
          </reference>
          <reference field="0" count="1" selected="0">
            <x v="4"/>
          </reference>
        </references>
      </pivotArea>
    </format>
    <format dxfId="118">
      <pivotArea outline="0" fieldPosition="0">
        <references count="2">
          <reference field="4294967294" count="1" selected="0">
            <x v="2"/>
          </reference>
          <reference field="0" count="1" selected="0">
            <x v="4"/>
          </reference>
        </references>
      </pivotArea>
    </format>
    <format dxfId="117">
      <pivotArea outline="0" fieldPosition="0">
        <references count="2">
          <reference field="4294967294" count="1" selected="0">
            <x v="3"/>
          </reference>
          <reference field="0" count="1" selected="0">
            <x v="4"/>
          </reference>
        </references>
      </pivotArea>
    </format>
    <format dxfId="116">
      <pivotArea outline="0" fieldPosition="0">
        <references count="2">
          <reference field="4294967294" count="1" selected="0">
            <x v="4"/>
          </reference>
          <reference field="0" count="1" selected="0">
            <x v="4"/>
          </reference>
        </references>
      </pivotArea>
    </format>
    <format dxfId="115">
      <pivotArea outline="0" fieldPosition="0">
        <references count="2">
          <reference field="4294967294" count="1" selected="0">
            <x v="5"/>
          </reference>
          <reference field="0" count="1" selected="0">
            <x v="4"/>
          </reference>
        </references>
      </pivotArea>
    </format>
    <format dxfId="114">
      <pivotArea outline="0" fieldPosition="0">
        <references count="2">
          <reference field="4294967294" count="1" selected="0">
            <x v="6"/>
          </reference>
          <reference field="0" count="1" selected="0">
            <x v="4"/>
          </reference>
        </references>
      </pivotArea>
    </format>
    <format dxfId="113">
      <pivotArea outline="0" fieldPosition="0">
        <references count="2">
          <reference field="4294967294" count="1" selected="0">
            <x v="7"/>
          </reference>
          <reference field="0" count="1" selected="0">
            <x v="4"/>
          </reference>
        </references>
      </pivotArea>
    </format>
    <format dxfId="112">
      <pivotArea outline="0" fieldPosition="0">
        <references count="2">
          <reference field="4294967294" count="1" selected="0">
            <x v="8"/>
          </reference>
          <reference field="0" count="1" selected="0">
            <x v="4"/>
          </reference>
        </references>
      </pivotArea>
    </format>
    <format dxfId="111">
      <pivotArea outline="0" fieldPosition="0">
        <references count="2">
          <reference field="4294967294" count="1" selected="0">
            <x v="9"/>
          </reference>
          <reference field="0" count="1" selected="0">
            <x v="4"/>
          </reference>
        </references>
      </pivotArea>
    </format>
    <format dxfId="110">
      <pivotArea outline="0" fieldPosition="0">
        <references count="2">
          <reference field="4294967294" count="1" selected="0">
            <x v="10"/>
          </reference>
          <reference field="0" count="1" selected="0">
            <x v="4"/>
          </reference>
        </references>
      </pivotArea>
    </format>
    <format dxfId="109">
      <pivotArea outline="0" fieldPosition="0">
        <references count="2">
          <reference field="4294967294" count="1" selected="0">
            <x v="11"/>
          </reference>
          <reference field="0" count="1" selected="0">
            <x v="4"/>
          </reference>
        </references>
      </pivotArea>
    </format>
    <format dxfId="108">
      <pivotArea field="0" grandRow="1" outline="0" axis="axisRow" fieldPosition="0">
        <references count="1">
          <reference field="4294967294" count="1" selected="0">
            <x v="0"/>
          </reference>
        </references>
      </pivotArea>
    </format>
    <format dxfId="107">
      <pivotArea field="0" grandRow="1" outline="0" axis="axisRow" fieldPosition="0">
        <references count="1">
          <reference field="4294967294" count="1" selected="0">
            <x v="1"/>
          </reference>
        </references>
      </pivotArea>
    </format>
    <format dxfId="106">
      <pivotArea field="0" grandRow="1" outline="0" axis="axisRow" fieldPosition="0">
        <references count="1">
          <reference field="4294967294" count="1" selected="0">
            <x v="2"/>
          </reference>
        </references>
      </pivotArea>
    </format>
    <format dxfId="105">
      <pivotArea field="0" grandRow="1" outline="0" axis="axisRow" fieldPosition="0">
        <references count="1">
          <reference field="4294967294" count="1" selected="0">
            <x v="3"/>
          </reference>
        </references>
      </pivotArea>
    </format>
    <format dxfId="104">
      <pivotArea field="0" grandRow="1" outline="0" axis="axisRow" fieldPosition="0">
        <references count="1">
          <reference field="4294967294" count="1" selected="0">
            <x v="4"/>
          </reference>
        </references>
      </pivotArea>
    </format>
    <format dxfId="103">
      <pivotArea field="0" grandRow="1" outline="0" axis="axisRow" fieldPosition="0">
        <references count="1">
          <reference field="4294967294" count="1" selected="0">
            <x v="5"/>
          </reference>
        </references>
      </pivotArea>
    </format>
    <format dxfId="102">
      <pivotArea field="0" grandRow="1" outline="0" axis="axisRow" fieldPosition="0">
        <references count="1">
          <reference field="4294967294" count="1" selected="0">
            <x v="6"/>
          </reference>
        </references>
      </pivotArea>
    </format>
    <format dxfId="101">
      <pivotArea field="0" grandRow="1" outline="0" axis="axisRow" fieldPosition="0">
        <references count="1">
          <reference field="4294967294" count="1" selected="0">
            <x v="7"/>
          </reference>
        </references>
      </pivotArea>
    </format>
    <format dxfId="100">
      <pivotArea field="0" grandRow="1" outline="0" axis="axisRow" fieldPosition="0">
        <references count="1">
          <reference field="4294967294" count="1" selected="0">
            <x v="8"/>
          </reference>
        </references>
      </pivotArea>
    </format>
    <format dxfId="99">
      <pivotArea field="0" grandRow="1" outline="0" axis="axisRow" fieldPosition="0">
        <references count="1">
          <reference field="4294967294" count="1" selected="0">
            <x v="9"/>
          </reference>
        </references>
      </pivotArea>
    </format>
    <format dxfId="98">
      <pivotArea field="0" grandRow="1" outline="0" axis="axisRow" fieldPosition="0">
        <references count="1">
          <reference field="4294967294" count="1" selected="0">
            <x v="10"/>
          </reference>
        </references>
      </pivotArea>
    </format>
    <format dxfId="97">
      <pivotArea field="0" grandRow="1" outline="0" axis="axisRow" fieldPosition="0">
        <references count="1">
          <reference field="4294967294" count="1" selected="0">
            <x v="11"/>
          </reference>
        </references>
      </pivotArea>
    </format>
    <format dxfId="96">
      <pivotArea outline="0" fieldPosition="0">
        <references count="1">
          <reference field="4294967294" count="1">
            <x v="0"/>
          </reference>
        </references>
      </pivotArea>
    </format>
    <format dxfId="95">
      <pivotArea outline="0" fieldPosition="0">
        <references count="1">
          <reference field="4294967294" count="1">
            <x v="1"/>
          </reference>
        </references>
      </pivotArea>
    </format>
    <format dxfId="94">
      <pivotArea outline="0" fieldPosition="0">
        <references count="1">
          <reference field="4294967294" count="1">
            <x v="2"/>
          </reference>
        </references>
      </pivotArea>
    </format>
    <format dxfId="93">
      <pivotArea outline="0" fieldPosition="0">
        <references count="1">
          <reference field="4294967294" count="1">
            <x v="3"/>
          </reference>
        </references>
      </pivotArea>
    </format>
    <format dxfId="92">
      <pivotArea outline="0" fieldPosition="0">
        <references count="1">
          <reference field="4294967294" count="1">
            <x v="4"/>
          </reference>
        </references>
      </pivotArea>
    </format>
    <format dxfId="91">
      <pivotArea outline="0" fieldPosition="0">
        <references count="1">
          <reference field="4294967294" count="1">
            <x v="5"/>
          </reference>
        </references>
      </pivotArea>
    </format>
    <format dxfId="90">
      <pivotArea outline="0" fieldPosition="0">
        <references count="1">
          <reference field="4294967294" count="1">
            <x v="6"/>
          </reference>
        </references>
      </pivotArea>
    </format>
    <format dxfId="89">
      <pivotArea outline="0" fieldPosition="0">
        <references count="1">
          <reference field="4294967294" count="1">
            <x v="7"/>
          </reference>
        </references>
      </pivotArea>
    </format>
    <format dxfId="88">
      <pivotArea outline="0" fieldPosition="0">
        <references count="1">
          <reference field="4294967294" count="1">
            <x v="8"/>
          </reference>
        </references>
      </pivotArea>
    </format>
    <format dxfId="87">
      <pivotArea outline="0" fieldPosition="0">
        <references count="1">
          <reference field="4294967294" count="1">
            <x v="9"/>
          </reference>
        </references>
      </pivotArea>
    </format>
    <format dxfId="86">
      <pivotArea outline="0" fieldPosition="0">
        <references count="1">
          <reference field="4294967294" count="1">
            <x v="10"/>
          </reference>
        </references>
      </pivotArea>
    </format>
    <format dxfId="85">
      <pivotArea outline="0" fieldPosition="0">
        <references count="1">
          <reference field="4294967294" count="1">
            <x v="11"/>
          </reference>
        </references>
      </pivotArea>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En esta tabla dinámica se muestran los nombres de proyecto y los valores calculados para todos los elementos de la hoja de cálculo PARÁMETROS DEL PROYECTO, los cuales se han calculado multiplicando las horas de duración en la hoja de cálculo DETALLES DEL PROYECTO"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ámetros" displayName="Parámetros" ref="B5:I11" totalsRowShown="0" headerRowDxfId="220" dataDxfId="219" headerRowCellStyle="Normal">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TIPO DE PROYECTO" dataDxfId="218"/>
    <tableColumn id="2" xr3:uid="{00000000-0010-0000-0000-000002000000}" name="PARTNER GENERAL" dataDxfId="217"/>
    <tableColumn id="3" xr3:uid="{00000000-0010-0000-0000-000003000000}" name="ABOGADO DE EMPRESA" dataDxfId="216"/>
    <tableColumn id="4" xr3:uid="{00000000-0010-0000-0000-000004000000}" name="FISCAL DE DEFENSA" dataDxfId="215"/>
    <tableColumn id="5" xr3:uid="{00000000-0010-0000-0000-000005000000}" name="ABOGADO DE PROPIEDAD INTELECTUAL" dataDxfId="214"/>
    <tableColumn id="6" xr3:uid="{00000000-0010-0000-0000-000006000000}" name="ABOGADO QUIEBRA" dataDxfId="213"/>
    <tableColumn id="7" xr3:uid="{00000000-0010-0000-0000-000007000000}" name="PERSONAL DE ADMINISTRACIÓN" dataDxfId="212"/>
    <tableColumn id="8" xr3:uid="{00000000-0010-0000-0000-000008000000}" name="TOTAL" dataDxfId="211">
      <calculatedColumnFormula>SUM(Parámetros[[#This Row],[PARTNER GENERAL]:[PERSONAL DE ADMINISTRACIÓN]])</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Escriba en esta tabla el tipo de proyecto y los porcentajes de partner general, abogado de empresa, abogado defensor, abogado de propiedad intelectual, abogado de quiebras y personal de administración. El total se calcula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talles" displayName="Detalles" ref="B4:W10" totalsRowCount="1" headerRowDxfId="210" dataCellStyle="Normal">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NOMBRE DEL PROYECTO" totalsRowLabel="TOTAL" totalsRowDxfId="209" dataCellStyle="Normal"/>
    <tableColumn id="2" xr3:uid="{00000000-0010-0000-0100-000002000000}" name="TIPO DE PROYECTO" totalsRowDxfId="208" dataCellStyle="Normal"/>
    <tableColumn id="3" xr3:uid="{00000000-0010-0000-0100-000003000000}" name="FECHA DE INICIO ESTIMADA" dataDxfId="207" totalsRowDxfId="206" dataCellStyle="Normal"/>
    <tableColumn id="4" xr3:uid="{00000000-0010-0000-0100-000004000000}" name="FECHA DE FIN ESTIMADA" dataDxfId="205" totalsRowDxfId="204" dataCellStyle="Normal"/>
    <tableColumn id="7" xr3:uid="{00000000-0010-0000-0100-000007000000}" name="INICIO REAL" dataDxfId="203" totalsRowDxfId="202" dataCellStyle="Normal"/>
    <tableColumn id="8" xr3:uid="{00000000-0010-0000-0100-000008000000}" name="FECHA DE FIN REAL" dataDxfId="201" totalsRowDxfId="200" dataCellStyle="Normal"/>
    <tableColumn id="5" xr3:uid="{00000000-0010-0000-0100-000005000000}" name="HORAS DE TRABAJO ESTIMADAS" totalsRowFunction="sum" totalsRowDxfId="199" dataCellStyle="Normal"/>
    <tableColumn id="9" xr3:uid="{00000000-0010-0000-0100-000009000000}" name="TRABAJO REAL" totalsRowFunction="sum" totalsRowDxfId="198" dataCellStyle="Normal"/>
    <tableColumn id="6" xr3:uid="{00000000-0010-0000-0100-000006000000}" name="DURACIÓN ESTIMADA" totalsRowFunction="sum" dataDxfId="197" totalsRowDxfId="196" dataCellStyle="Normal">
      <calculatedColumnFormula>DAYS360(Detalles[[#This Row],[FECHA DE INICIO ESTIMADA]],Detalles[[#This Row],[FECHA DE FIN ESTIMADA]],FALSE)</calculatedColumnFormula>
    </tableColumn>
    <tableColumn id="10" xr3:uid="{00000000-0010-0000-0100-00000A000000}" name="DURACIÓN REAL" totalsRowFunction="sum" dataDxfId="195" totalsRowDxfId="194" dataCellStyle="Normal">
      <calculatedColumnFormula>DAYS360(Detalles[[#This Row],[INICIO REAL]],Detalles[[#This Row],[FECHA DE FIN REAL]],FALSE)</calculatedColumnFormula>
    </tableColumn>
    <tableColumn id="11" xr3:uid="{00000000-0010-0000-0100-00000B000000}" name="PARTNER GENERAL" dataDxfId="193" totalsRowDxfId="192" dataCellStyle="Normal">
      <calculatedColumnFormula>INDEX(Parámetros[],MATCH(Detalles[[#This Row],[TIPO DE PROYECTO]],Parámetros[TIPO DE PROYECTO],0),MATCH(Detalles[[#Headers],[PARTNER GENERAL]],Parámetros[#Headers],0))*INDEX('PARÁMETROS DEL PROYECTO'!$B$12:$H$12,1,MATCH(Detalles[[#Headers],[PARTNER GENERAL]],Parámetros[#Headers],0))*Detalles[[#This Row],[HORAS DE TRABAJO ESTIMADAS]]</calculatedColumnFormula>
    </tableColumn>
    <tableColumn id="12" xr3:uid="{00000000-0010-0000-0100-00000C000000}" name="ABOGADO DE EMPRESA" dataDxfId="191" totalsRowDxfId="190" dataCellStyle="Normal">
      <calculatedColumnFormula>INDEX(Parámetros[],MATCH(Detalles[[#This Row],[TIPO DE PROYECTO]],Parámetros[TIPO DE PROYECTO],0),MATCH(Detalles[[#Headers],[ABOGADO DE EMPRESA]],Parámetros[#Headers],0))*INDEX('PARÁMETROS DEL PROYECTO'!$B$12:$H$12,1,MATCH(Detalles[[#Headers],[ABOGADO DE EMPRESA]],Parámetros[#Headers],0))*Detalles[[#This Row],[HORAS DE TRABAJO ESTIMADAS]]</calculatedColumnFormula>
    </tableColumn>
    <tableColumn id="13" xr3:uid="{00000000-0010-0000-0100-00000D000000}" name="FISCAL DE DEFENSA" dataDxfId="189" totalsRowDxfId="188" dataCellStyle="Normal">
      <calculatedColumnFormula>INDEX(Parámetros[],MATCH(Detalles[[#This Row],[TIPO DE PROYECTO]],Parámetros[TIPO DE PROYECTO],0),MATCH(Detalles[[#Headers],[FISCAL DE DEFENSA]],Parámetros[#Headers],0))*INDEX('PARÁMETROS DEL PROYECTO'!$B$12:$H$12,1,MATCH(Detalles[[#Headers],[FISCAL DE DEFENSA]],Parámetros[#Headers],0))*Detalles[[#This Row],[HORAS DE TRABAJO ESTIMADAS]]</calculatedColumnFormula>
    </tableColumn>
    <tableColumn id="14" xr3:uid="{00000000-0010-0000-0100-00000E000000}" name="ABOGADO DE PROPIEDAD INTELECTUAL" dataDxfId="187" totalsRowDxfId="186" dataCellStyle="Normal">
      <calculatedColumnFormula>INDEX(Parámetros[],MATCH(Detalles[[#This Row],[TIPO DE PROYECTO]],Parámetros[TIPO DE PROYECTO],0),MATCH(Detalles[[#Headers],[ABOGADO DE PROPIEDAD INTELECTUAL]],Parámetros[#Headers],0))*INDEX('PARÁMETROS DEL PROYECTO'!$B$12:$H$12,1,MATCH(Detalles[[#Headers],[ABOGADO DE PROPIEDAD INTELECTUAL]],Parámetros[#Headers],0))*Detalles[[#This Row],[HORAS DE TRABAJO ESTIMADAS]]</calculatedColumnFormula>
    </tableColumn>
    <tableColumn id="15" xr3:uid="{00000000-0010-0000-0100-00000F000000}" name="ABOGADO QUIEBRA" dataDxfId="185" totalsRowDxfId="184" dataCellStyle="Normal">
      <calculatedColumnFormula>INDEX(Parámetros[],MATCH(Detalles[[#This Row],[TIPO DE PROYECTO]],Parámetros[TIPO DE PROYECTO],0),MATCH(Detalles[[#Headers],[ABOGADO QUIEBRA]],Parámetros[#Headers],0))*INDEX('PARÁMETROS DEL PROYECTO'!$B$12:$H$12,1,MATCH(Detalles[[#Headers],[ABOGADO QUIEBRA]],Parámetros[#Headers],0))*Detalles[[#This Row],[HORAS DE TRABAJO ESTIMADAS]]</calculatedColumnFormula>
    </tableColumn>
    <tableColumn id="16" xr3:uid="{00000000-0010-0000-0100-000010000000}" name="PERSONAL DE ADMINISTRACIÓN" dataDxfId="183" totalsRowDxfId="182" dataCellStyle="Normal">
      <calculatedColumnFormula>INDEX(Parámetros[],MATCH(Detalles[[#This Row],[TIPO DE PROYECTO]],Parámetros[TIPO DE PROYECTO],0),MATCH(Detalles[[#Headers],[PERSONAL DE ADMINISTRACIÓN]],Parámetros[#Headers],0))*INDEX('PARÁMETROS DEL PROYECTO'!$B$12:$H$12,1,MATCH(Detalles[[#Headers],[PERSONAL DE ADMINISTRACIÓN]],Parámetros[#Headers],0))*Detalles[[#This Row],[HORAS DE TRABAJO ESTIMADAS]]</calculatedColumnFormula>
    </tableColumn>
    <tableColumn id="17" xr3:uid="{00000000-0010-0000-0100-000011000000}" name="PARTNER GENERAL 2" dataDxfId="181" totalsRowDxfId="180" dataCellStyle="Normal">
      <calculatedColumnFormula>INDEX(Parámetros[],MATCH(Detalles[[#This Row],[TIPO DE PROYECTO]],Parámetros[TIPO DE PROYECTO],0),MATCH(Detalles[[#Headers],[PARTNER GENERAL]],Parámetros[#Headers],0))*INDEX('PARÁMETROS DEL PROYECTO'!$B$12:$H$12,1,MATCH(Detalles[[#Headers],[PARTNER GENERAL]],Parámetros[#Headers],0))*Detalles[[#This Row],[TRABAJO REAL]]</calculatedColumnFormula>
    </tableColumn>
    <tableColumn id="18" xr3:uid="{00000000-0010-0000-0100-000012000000}" name="ABOGADO DE EMPRESA 2" dataDxfId="179" totalsRowDxfId="178" dataCellStyle="Normal">
      <calculatedColumnFormula>INDEX(Parámetros[],MATCH(Detalles[[#This Row],[TIPO DE PROYECTO]],Parámetros[TIPO DE PROYECTO],0),MATCH(Detalles[[#Headers],[ABOGADO DE EMPRESA]],Parámetros[#Headers],0))*INDEX('PARÁMETROS DEL PROYECTO'!$B$12:$H$12,1,MATCH(Detalles[[#Headers],[ABOGADO DE EMPRESA]],Parámetros[#Headers],0))*Detalles[[#This Row],[TRABAJO REAL]]</calculatedColumnFormula>
    </tableColumn>
    <tableColumn id="19" xr3:uid="{00000000-0010-0000-0100-000013000000}" name="FISCAL DE DEFENSA 2" dataDxfId="177" totalsRowDxfId="176" dataCellStyle="Normal">
      <calculatedColumnFormula>INDEX(Parámetros[],MATCH(Detalles[[#This Row],[TIPO DE PROYECTO]],Parámetros[TIPO DE PROYECTO],0),MATCH(Detalles[[#Headers],[FISCAL DE DEFENSA]],Parámetros[#Headers],0))*INDEX('PARÁMETROS DEL PROYECTO'!$B$12:$H$12,1,MATCH(Detalles[[#Headers],[FISCAL DE DEFENSA]],Parámetros[#Headers],0))*Detalles[[#This Row],[TRABAJO REAL]]</calculatedColumnFormula>
    </tableColumn>
    <tableColumn id="20" xr3:uid="{00000000-0010-0000-0100-000014000000}" name="ABOGADO DE PROPIEDAD INTELECTUAL 2" dataDxfId="175" totalsRowDxfId="174" dataCellStyle="Normal">
      <calculatedColumnFormula>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REAL]]</calculatedColumnFormula>
    </tableColumn>
    <tableColumn id="21" xr3:uid="{00000000-0010-0000-0100-000015000000}" name="ABOGADO QUIEBRA 2" dataDxfId="173" totalsRowDxfId="172" dataCellStyle="Normal">
      <calculatedColumnFormula>INDEX(Parámetros[],MATCH(Detalles[[#This Row],[TIPO DE PROYECTO]],Parámetros[TIPO DE PROYECTO],0),MATCH(Detalles[[#Headers],[ABOGADO QUIEBRA]],Parámetros[#Headers],0))*INDEX('PARÁMETROS DEL PROYECTO'!$B$12:$H$12,1,MATCH(Detalles[[#Headers],[ABOGADO QUIEBRA]],Parámetros[#Headers],0))*Detalles[[#This Row],[TRABAJO REAL]]</calculatedColumnFormula>
    </tableColumn>
    <tableColumn id="22" xr3:uid="{00000000-0010-0000-0100-000016000000}" name="PERSONAL DE ADMINISTRACIÓN 2" dataDxfId="171" totalsRowDxfId="170" dataCellStyle="Normal">
      <calculatedColumnFormula>INDEX(Parámetros[],MATCH(Detalles[[#This Row],[TIPO DE PROYECTO]],Parámetros[TIPO DE PROYECTO],0),MATCH(Detalles[[#Headers],[PERSONAL DE ADMINISTRACIÓN]],Parámetros[#Headers],0))*INDEX('PARÁMETROS DEL PROYECTO'!$B$12:$H$12,1,MATCH(Detalles[[#Headers],[PERSONAL DE ADMINISTRACIÓN]],Parámetros[#Headers],0))*Detalles[[#This Row],[TRABAJO REAL]]</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Escriba en esta tabla el nombre del proyecto, las fechas estimadas de inicio y finalización, las fechas reales de inicio y finalización, y el trabajo estimado y real. Seleccione el tipo de proyecto. Los totales de duración estimada y real se calculan automáticamente."/>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workbookViewId="0"/>
  </sheetViews>
  <sheetFormatPr baseColWidth="10" defaultColWidth="9.140625" defaultRowHeight="12.75" x14ac:dyDescent="0.2"/>
  <cols>
    <col min="1" max="1" width="2.7109375" customWidth="1"/>
    <col min="2" max="2" width="74.42578125" customWidth="1"/>
    <col min="3" max="3" width="2.7109375" customWidth="1"/>
  </cols>
  <sheetData>
    <row r="1" spans="2:2" ht="19.5" x14ac:dyDescent="0.25">
      <c r="B1" s="18" t="s">
        <v>0</v>
      </c>
    </row>
    <row r="3" spans="2:2" ht="30" x14ac:dyDescent="0.2">
      <c r="B3" s="19" t="s">
        <v>73</v>
      </c>
    </row>
    <row r="4" spans="2:2" ht="30" x14ac:dyDescent="0.2">
      <c r="B4" s="19" t="s">
        <v>74</v>
      </c>
    </row>
    <row r="5" spans="2:2" ht="60" x14ac:dyDescent="0.2">
      <c r="B5" s="19" t="s">
        <v>1</v>
      </c>
    </row>
    <row r="6" spans="2:2" ht="22.5" customHeight="1" x14ac:dyDescent="0.2">
      <c r="B6" s="20" t="s">
        <v>2</v>
      </c>
    </row>
    <row r="7" spans="2:2" ht="69" customHeight="1" x14ac:dyDescent="0.2">
      <c r="B7" s="19" t="s">
        <v>3</v>
      </c>
    </row>
    <row r="8" spans="2:2" ht="81.75" customHeight="1" x14ac:dyDescent="0.2">
      <c r="B8" s="19"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21"/>
  <sheetViews>
    <sheetView showGridLines="0" workbookViewId="0"/>
  </sheetViews>
  <sheetFormatPr baseColWidth="10" defaultColWidth="9.140625" defaultRowHeight="14.25" x14ac:dyDescent="0.2"/>
  <cols>
    <col min="1" max="1" width="1.85546875" style="12" customWidth="1"/>
    <col min="2" max="2" width="39.42578125" style="5" customWidth="1"/>
    <col min="3" max="3" width="21.42578125" style="5" bestFit="1" customWidth="1"/>
    <col min="4" max="4" width="21.7109375" style="5" customWidth="1"/>
    <col min="5" max="5" width="22.42578125" style="5" bestFit="1" customWidth="1"/>
    <col min="6" max="6" width="26" style="5" customWidth="1"/>
    <col min="7" max="7" width="14.5703125" style="5" bestFit="1" customWidth="1"/>
    <col min="8" max="8" width="32.140625" style="5" bestFit="1" customWidth="1"/>
    <col min="9" max="9" width="7.85546875" style="5" bestFit="1" customWidth="1"/>
    <col min="10" max="16384" width="9.140625" style="5"/>
  </cols>
  <sheetData>
    <row r="1" spans="1:9" ht="35.450000000000003" customHeight="1" x14ac:dyDescent="0.35">
      <c r="A1" s="12" t="s">
        <v>5</v>
      </c>
      <c r="B1" s="2" t="s">
        <v>10</v>
      </c>
      <c r="C1" s="2"/>
      <c r="D1" s="2"/>
      <c r="E1" s="2"/>
      <c r="F1" s="2"/>
      <c r="G1" s="2"/>
      <c r="H1" s="2"/>
      <c r="I1" s="2"/>
    </row>
    <row r="2" spans="1:9" ht="19.5" x14ac:dyDescent="0.25">
      <c r="A2" s="12" t="s">
        <v>6</v>
      </c>
      <c r="B2" s="3" t="s">
        <v>11</v>
      </c>
      <c r="C2" s="3"/>
      <c r="D2" s="3"/>
      <c r="E2" s="3"/>
      <c r="F2" s="3"/>
      <c r="G2" s="3"/>
      <c r="H2" s="3"/>
      <c r="I2" s="3"/>
    </row>
    <row r="3" spans="1:9" ht="15" x14ac:dyDescent="0.2">
      <c r="A3" s="12" t="s">
        <v>7</v>
      </c>
      <c r="B3" s="4" t="str">
        <f>B1&amp;" confidencial"</f>
        <v>Nombre de la empresa confidencial</v>
      </c>
      <c r="C3" s="4"/>
      <c r="D3" s="4"/>
      <c r="E3" s="4"/>
      <c r="F3" s="4"/>
      <c r="G3" s="4"/>
      <c r="H3" s="4"/>
      <c r="I3" s="4"/>
    </row>
    <row r="4" spans="1:9" ht="28.5" customHeight="1" x14ac:dyDescent="0.2">
      <c r="A4" s="12" t="s">
        <v>8</v>
      </c>
      <c r="B4" s="8" t="s">
        <v>12</v>
      </c>
    </row>
    <row r="5" spans="1:9" ht="25.5" customHeight="1" x14ac:dyDescent="0.2">
      <c r="A5" s="12" t="s">
        <v>9</v>
      </c>
      <c r="B5" s="10" t="s">
        <v>13</v>
      </c>
      <c r="C5" s="10" t="s">
        <v>25</v>
      </c>
      <c r="D5" s="10" t="s">
        <v>26</v>
      </c>
      <c r="E5" s="10" t="s">
        <v>28</v>
      </c>
      <c r="F5" s="10" t="s">
        <v>29</v>
      </c>
      <c r="G5" s="10" t="s">
        <v>31</v>
      </c>
      <c r="H5" s="10" t="s">
        <v>33</v>
      </c>
      <c r="I5" s="10" t="s">
        <v>34</v>
      </c>
    </row>
    <row r="6" spans="1:9" x14ac:dyDescent="0.2">
      <c r="B6" s="5" t="s">
        <v>14</v>
      </c>
      <c r="C6" s="6">
        <v>0.1</v>
      </c>
      <c r="D6" s="6">
        <v>0.4</v>
      </c>
      <c r="E6" s="6">
        <v>0</v>
      </c>
      <c r="F6" s="6">
        <v>0</v>
      </c>
      <c r="G6" s="6">
        <v>0</v>
      </c>
      <c r="H6" s="6">
        <v>0.5</v>
      </c>
      <c r="I6" s="7">
        <f>SUM(Parámetros[[#This Row],[PARTNER GENERAL]:[PERSONAL DE ADMINISTRACIÓN]])</f>
        <v>1</v>
      </c>
    </row>
    <row r="7" spans="1:9" x14ac:dyDescent="0.2">
      <c r="B7" s="5" t="s">
        <v>15</v>
      </c>
      <c r="C7" s="6">
        <v>0.1</v>
      </c>
      <c r="D7" s="6">
        <v>0.4</v>
      </c>
      <c r="E7" s="6">
        <v>0</v>
      </c>
      <c r="F7" s="6">
        <v>0.1</v>
      </c>
      <c r="G7" s="6">
        <v>0</v>
      </c>
      <c r="H7" s="6">
        <v>0.4</v>
      </c>
      <c r="I7" s="7">
        <f>SUM(Parámetros[[#This Row],[PARTNER GENERAL]:[PERSONAL DE ADMINISTRACIÓN]])</f>
        <v>1</v>
      </c>
    </row>
    <row r="8" spans="1:9" x14ac:dyDescent="0.2">
      <c r="B8" s="5" t="s">
        <v>16</v>
      </c>
      <c r="C8" s="6">
        <v>0.2</v>
      </c>
      <c r="D8" s="6">
        <v>0</v>
      </c>
      <c r="E8" s="6">
        <v>0.5</v>
      </c>
      <c r="F8" s="6">
        <v>0</v>
      </c>
      <c r="G8" s="6">
        <v>0</v>
      </c>
      <c r="H8" s="6">
        <v>0.3</v>
      </c>
      <c r="I8" s="7">
        <f>SUM(Parámetros[[#This Row],[PARTNER GENERAL]:[PERSONAL DE ADMINISTRACIÓN]])</f>
        <v>1</v>
      </c>
    </row>
    <row r="9" spans="1:9" x14ac:dyDescent="0.2">
      <c r="B9" s="5" t="s">
        <v>17</v>
      </c>
      <c r="C9" s="6">
        <v>0.1</v>
      </c>
      <c r="D9" s="6">
        <v>0</v>
      </c>
      <c r="E9" s="6">
        <v>0</v>
      </c>
      <c r="F9" s="6">
        <v>0.6</v>
      </c>
      <c r="G9" s="6">
        <v>0</v>
      </c>
      <c r="H9" s="6">
        <v>0.3</v>
      </c>
      <c r="I9" s="7">
        <f>SUM(Parámetros[[#This Row],[PARTNER GENERAL]:[PERSONAL DE ADMINISTRACIÓN]])</f>
        <v>1</v>
      </c>
    </row>
    <row r="10" spans="1:9" x14ac:dyDescent="0.2">
      <c r="B10" s="5" t="s">
        <v>18</v>
      </c>
      <c r="C10" s="6">
        <v>0.2</v>
      </c>
      <c r="D10" s="6">
        <v>0.1</v>
      </c>
      <c r="E10" s="6">
        <v>0.4</v>
      </c>
      <c r="F10" s="6">
        <v>0</v>
      </c>
      <c r="G10" s="6">
        <v>0</v>
      </c>
      <c r="H10" s="6">
        <v>0.3</v>
      </c>
      <c r="I10" s="7">
        <f>SUM(Parámetros[[#This Row],[PARTNER GENERAL]:[PERSONAL DE ADMINISTRACIÓN]])</f>
        <v>1</v>
      </c>
    </row>
    <row r="11" spans="1:9" x14ac:dyDescent="0.2">
      <c r="B11" s="5" t="s">
        <v>19</v>
      </c>
      <c r="C11" s="6">
        <v>0.1</v>
      </c>
      <c r="D11" s="6">
        <v>0.2</v>
      </c>
      <c r="E11" s="6">
        <v>0</v>
      </c>
      <c r="F11" s="6">
        <v>0</v>
      </c>
      <c r="G11" s="6">
        <v>0.4</v>
      </c>
      <c r="H11" s="6">
        <v>0.3</v>
      </c>
      <c r="I11" s="7">
        <f>SUM(Parámetros[[#This Row],[PARTNER GENERAL]:[PERSONAL DE ADMINISTRACIÓN]])</f>
        <v>1</v>
      </c>
    </row>
    <row r="12" spans="1:9" ht="15" x14ac:dyDescent="0.2">
      <c r="A12" s="21" t="s">
        <v>75</v>
      </c>
      <c r="B12" s="1" t="s">
        <v>20</v>
      </c>
      <c r="C12" s="23">
        <v>350</v>
      </c>
      <c r="D12" s="23">
        <v>250</v>
      </c>
      <c r="E12" s="23">
        <v>300</v>
      </c>
      <c r="F12" s="23">
        <v>275</v>
      </c>
      <c r="G12" s="23">
        <v>225</v>
      </c>
      <c r="H12" s="23">
        <v>125</v>
      </c>
      <c r="I12" s="6"/>
    </row>
    <row r="14" spans="1:9" x14ac:dyDescent="0.2">
      <c r="A14" s="12" t="s">
        <v>76</v>
      </c>
      <c r="B14" s="12"/>
      <c r="C14" s="12"/>
      <c r="D14" s="12"/>
      <c r="E14" s="12"/>
      <c r="F14" s="12"/>
      <c r="G14" s="12"/>
      <c r="H14" s="12"/>
      <c r="I14" s="12"/>
    </row>
    <row r="15" spans="1:9" x14ac:dyDescent="0.2">
      <c r="B15" s="12"/>
      <c r="C15" s="12" t="s">
        <v>25</v>
      </c>
      <c r="D15" s="12" t="s">
        <v>27</v>
      </c>
      <c r="E15" s="12" t="s">
        <v>28</v>
      </c>
      <c r="F15" s="12" t="s">
        <v>30</v>
      </c>
      <c r="G15" s="12" t="s">
        <v>32</v>
      </c>
      <c r="H15" s="12" t="s">
        <v>33</v>
      </c>
      <c r="I15" s="12"/>
    </row>
    <row r="16" spans="1:9" x14ac:dyDescent="0.2">
      <c r="B16" s="12" t="s">
        <v>21</v>
      </c>
      <c r="C16" s="24">
        <f>SUBTOTAL(109,Detalles[PARTNER GENERAL])</f>
        <v>78750</v>
      </c>
      <c r="D16" s="24">
        <f>SUBTOTAL(109,Detalles[ABOGADO DE EMPRESA])</f>
        <v>66250</v>
      </c>
      <c r="E16" s="24">
        <f>SUBTOTAL(109,Detalles[FISCAL DE DEFENSA])</f>
        <v>105000</v>
      </c>
      <c r="F16" s="24">
        <f>SUBTOTAL(109,Detalles[ABOGADO DE PROPIEDAD INTELECTUAL])</f>
        <v>35750</v>
      </c>
      <c r="G16" s="24">
        <f>SUBTOTAL(109,Detalles[ABOGADO QUIEBRA])</f>
        <v>0</v>
      </c>
      <c r="H16" s="24">
        <f>SUBTOTAL(109,Detalles[PERSONAL DE ADMINISTRACIÓN])</f>
        <v>66250</v>
      </c>
      <c r="I16" s="12"/>
    </row>
    <row r="17" spans="2:9" x14ac:dyDescent="0.2">
      <c r="B17" s="12" t="s">
        <v>22</v>
      </c>
      <c r="C17" s="24">
        <f>SUBTOTAL(109,Detalles[PARTNER GENERAL 2])</f>
        <v>79275</v>
      </c>
      <c r="D17" s="24">
        <f>SUBTOTAL(109,Detalles[ABOGADO DE EMPRESA 2])</f>
        <v>67375</v>
      </c>
      <c r="E17" s="24">
        <f>SUBTOTAL(109,Detalles[FISCAL DE DEFENSA 2])</f>
        <v>105600</v>
      </c>
      <c r="F17" s="24">
        <f>SUBTOTAL(109,Detalles[ABOGADO DE PROPIEDAD INTELECTUAL 2])</f>
        <v>34650</v>
      </c>
      <c r="G17" s="24">
        <f>SUBTOTAL(109,Detalles[ABOGADO QUIEBRA 2])</f>
        <v>0</v>
      </c>
      <c r="H17" s="24">
        <f>SUBTOTAL(109,Detalles[PERSONAL DE ADMINISTRACIÓN 2])</f>
        <v>67000</v>
      </c>
      <c r="I17" s="12"/>
    </row>
    <row r="18" spans="2:9" x14ac:dyDescent="0.2">
      <c r="B18" s="12" t="s">
        <v>23</v>
      </c>
      <c r="C18" s="13">
        <f>C16/$C$12</f>
        <v>225</v>
      </c>
      <c r="D18" s="13">
        <f t="shared" ref="D18:H18" si="0">D16/$C$12</f>
        <v>189.28571428571428</v>
      </c>
      <c r="E18" s="13">
        <f t="shared" si="0"/>
        <v>300</v>
      </c>
      <c r="F18" s="13">
        <f t="shared" si="0"/>
        <v>102.14285714285714</v>
      </c>
      <c r="G18" s="13">
        <f t="shared" si="0"/>
        <v>0</v>
      </c>
      <c r="H18" s="13">
        <f t="shared" si="0"/>
        <v>189.28571428571428</v>
      </c>
      <c r="I18" s="12"/>
    </row>
    <row r="19" spans="2:9" x14ac:dyDescent="0.2">
      <c r="B19" s="12" t="s">
        <v>24</v>
      </c>
      <c r="C19" s="13">
        <f>C17/$C$12</f>
        <v>226.5</v>
      </c>
      <c r="D19" s="13">
        <f>D17/$C$12</f>
        <v>192.5</v>
      </c>
      <c r="E19" s="13">
        <f>E17/$C$12</f>
        <v>301.71428571428572</v>
      </c>
      <c r="F19" s="13">
        <f>F17/$C$12</f>
        <v>99</v>
      </c>
      <c r="G19" s="13">
        <f>G17/$C$12</f>
        <v>0</v>
      </c>
      <c r="H19" s="13">
        <f>H17/$C$12</f>
        <v>191.42857142857142</v>
      </c>
      <c r="I19" s="12"/>
    </row>
    <row r="20" spans="2:9" x14ac:dyDescent="0.2">
      <c r="B20" s="14"/>
      <c r="C20" s="14"/>
      <c r="D20" s="14"/>
      <c r="E20" s="14"/>
      <c r="F20" s="14"/>
      <c r="G20" s="14"/>
      <c r="H20" s="14"/>
      <c r="I20" s="14"/>
    </row>
    <row r="21" spans="2:9" x14ac:dyDescent="0.2">
      <c r="B21" s="14"/>
      <c r="C21" s="14"/>
      <c r="D21" s="14"/>
      <c r="E21" s="14"/>
      <c r="F21" s="14"/>
      <c r="G21" s="14"/>
      <c r="H21" s="14"/>
      <c r="I21" s="14"/>
    </row>
  </sheetData>
  <printOptions horizontalCentered="1"/>
  <pageMargins left="0.4" right="0.4" top="0.4" bottom="0.4" header="0.3" footer="0.3"/>
  <pageSetup paperSize="9" orientation="landscape" horizontalDpi="4294967293"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AC10"/>
  <sheetViews>
    <sheetView showGridLines="0" workbookViewId="0"/>
  </sheetViews>
  <sheetFormatPr baseColWidth="10" defaultColWidth="9.140625" defaultRowHeight="14.25" x14ac:dyDescent="0.2"/>
  <cols>
    <col min="1" max="1" width="1.85546875" style="12" customWidth="1"/>
    <col min="2" max="2" width="25.5703125" style="1" customWidth="1"/>
    <col min="3" max="3" width="33.140625" style="1" bestFit="1" customWidth="1"/>
    <col min="4" max="4" width="13.42578125" style="1" customWidth="1"/>
    <col min="5" max="5" width="15.28515625" style="1" customWidth="1"/>
    <col min="6" max="6" width="13.140625" style="1" customWidth="1"/>
    <col min="7" max="7" width="11.7109375" style="1" customWidth="1"/>
    <col min="8" max="8" width="14" style="1" customWidth="1"/>
    <col min="9" max="9" width="9.7109375" style="1" customWidth="1"/>
    <col min="10" max="10" width="11.5703125" style="1" customWidth="1"/>
    <col min="11" max="11" width="12.85546875" style="1" customWidth="1"/>
    <col min="12" max="12" width="10" style="1" hidden="1" customWidth="1"/>
    <col min="13" max="13" width="13" style="1" hidden="1" customWidth="1"/>
    <col min="14" max="14" width="10.28515625" style="1" hidden="1" customWidth="1"/>
    <col min="15" max="15" width="20.7109375" style="1" hidden="1" customWidth="1"/>
    <col min="16" max="16" width="14.85546875" style="1" hidden="1" customWidth="1"/>
    <col min="17" max="17" width="18.140625" style="1" hidden="1" customWidth="1"/>
    <col min="18" max="19" width="12.28515625" style="1" hidden="1" customWidth="1"/>
    <col min="20" max="20" width="12.5703125" style="1" hidden="1" customWidth="1"/>
    <col min="21" max="21" width="16.42578125" style="1" hidden="1" customWidth="1"/>
    <col min="22" max="22" width="14.5703125" style="1" hidden="1" customWidth="1"/>
    <col min="23" max="23" width="19.28515625" style="1" hidden="1" customWidth="1"/>
    <col min="24" max="24" width="2.7109375" style="1" customWidth="1"/>
    <col min="25" max="16384" width="9.140625" style="1"/>
  </cols>
  <sheetData>
    <row r="1" spans="1:29" ht="35.450000000000003" customHeight="1" x14ac:dyDescent="0.35">
      <c r="A1" s="12" t="s">
        <v>35</v>
      </c>
      <c r="B1" s="2" t="str">
        <f>'PARÁMETROS DEL PROYECTO'!B1</f>
        <v>Nombre de la empresa</v>
      </c>
      <c r="C1" s="2"/>
      <c r="D1" s="2"/>
      <c r="E1" s="2"/>
      <c r="F1" s="2"/>
      <c r="G1" s="2"/>
      <c r="H1" s="2"/>
      <c r="I1" s="2"/>
      <c r="J1" s="2"/>
      <c r="K1" s="2"/>
    </row>
    <row r="2" spans="1:29" ht="19.5" x14ac:dyDescent="0.25">
      <c r="A2" s="12" t="s">
        <v>36</v>
      </c>
      <c r="B2" s="3" t="str">
        <f>'PARÁMETROS DEL PROYECTO'!B2</f>
        <v>Plan de proyecto para bufetes de abogados</v>
      </c>
      <c r="C2" s="3"/>
      <c r="D2" s="3"/>
      <c r="E2" s="3"/>
      <c r="F2" s="3"/>
      <c r="G2" s="3"/>
      <c r="H2" s="3"/>
      <c r="I2" s="3"/>
      <c r="J2" s="3"/>
      <c r="K2" s="3"/>
      <c r="Y2" s="27" t="s">
        <v>78</v>
      </c>
      <c r="Z2" s="28"/>
      <c r="AA2" s="28"/>
      <c r="AB2" s="28"/>
      <c r="AC2" s="28"/>
    </row>
    <row r="3" spans="1:29" s="17" customFormat="1" ht="29.25" customHeight="1" x14ac:dyDescent="0.2">
      <c r="A3" s="21" t="s">
        <v>7</v>
      </c>
      <c r="B3" s="16" t="str">
        <f>'PARÁMETROS DEL PROYECTO'!B3</f>
        <v>Nombre de la empresa confidencial</v>
      </c>
      <c r="C3" s="16"/>
      <c r="D3" s="16"/>
      <c r="E3" s="16"/>
      <c r="F3" s="16"/>
      <c r="G3" s="16"/>
      <c r="H3" s="16"/>
      <c r="I3" s="16"/>
      <c r="J3" s="16"/>
      <c r="K3" s="16"/>
      <c r="Y3" s="28"/>
      <c r="Z3" s="28"/>
      <c r="AA3" s="28"/>
      <c r="AB3" s="28"/>
      <c r="AC3" s="28"/>
    </row>
    <row r="4" spans="1:29" ht="38.25" customHeight="1" x14ac:dyDescent="0.2">
      <c r="A4" s="21" t="s">
        <v>77</v>
      </c>
      <c r="B4" s="15" t="s">
        <v>37</v>
      </c>
      <c r="C4" s="15" t="s">
        <v>13</v>
      </c>
      <c r="D4" s="15" t="s">
        <v>43</v>
      </c>
      <c r="E4" s="15" t="s">
        <v>44</v>
      </c>
      <c r="F4" s="15" t="s">
        <v>45</v>
      </c>
      <c r="G4" s="15" t="s">
        <v>46</v>
      </c>
      <c r="H4" s="15" t="s">
        <v>47</v>
      </c>
      <c r="I4" s="15" t="s">
        <v>48</v>
      </c>
      <c r="J4" s="15" t="s">
        <v>49</v>
      </c>
      <c r="K4" s="15" t="s">
        <v>50</v>
      </c>
      <c r="L4" s="15" t="s">
        <v>25</v>
      </c>
      <c r="M4" s="15" t="s">
        <v>26</v>
      </c>
      <c r="N4" s="15" t="s">
        <v>28</v>
      </c>
      <c r="O4" s="15" t="s">
        <v>29</v>
      </c>
      <c r="P4" s="15" t="s">
        <v>31</v>
      </c>
      <c r="Q4" s="15" t="s">
        <v>33</v>
      </c>
      <c r="R4" s="15" t="s">
        <v>51</v>
      </c>
      <c r="S4" s="15" t="s">
        <v>52</v>
      </c>
      <c r="T4" s="15" t="s">
        <v>53</v>
      </c>
      <c r="U4" s="15" t="s">
        <v>54</v>
      </c>
      <c r="V4" s="15" t="s">
        <v>55</v>
      </c>
      <c r="W4" s="15" t="s">
        <v>56</v>
      </c>
      <c r="Y4" s="28"/>
      <c r="Z4" s="28"/>
      <c r="AA4" s="28"/>
      <c r="AB4" s="28"/>
      <c r="AC4" s="28"/>
    </row>
    <row r="5" spans="1:29" x14ac:dyDescent="0.2">
      <c r="B5" t="s">
        <v>38</v>
      </c>
      <c r="C5" t="s">
        <v>14</v>
      </c>
      <c r="D5" s="9">
        <f ca="1">TODAY()</f>
        <v>43514</v>
      </c>
      <c r="E5" s="9">
        <f ca="1">TODAY()+60</f>
        <v>43574</v>
      </c>
      <c r="F5" s="9">
        <f ca="1">TODAY()+10</f>
        <v>43524</v>
      </c>
      <c r="G5" s="9">
        <f ca="1">TODAY()+65</f>
        <v>43579</v>
      </c>
      <c r="H5">
        <v>200</v>
      </c>
      <c r="I5">
        <v>220</v>
      </c>
      <c r="J5">
        <f ca="1">DAYS360(Detalles[[#This Row],[FECHA DE INICIO ESTIMADA]],Detalles[[#This Row],[FECHA DE FIN ESTIMADA]],FALSE)</f>
        <v>61</v>
      </c>
      <c r="K5">
        <f ca="1">DAYS360(Detalles[[#This Row],[INICIO REAL]],Detalles[[#This Row],[FECHA DE FIN REAL]],FALSE)</f>
        <v>54</v>
      </c>
      <c r="L5" s="25">
        <f>INDEX(Parámetros[],MATCH(Detalles[[#This Row],[TIPO DE PROYECTO]],Parámetros[TIPO DE PROYECTO],0),MATCH(Detalles[[#Headers],[PARTNER GENERAL]],Parámetros[#Headers],0))*INDEX('PARÁMETROS DEL PROYECTO'!$B$12:$H$12,1,MATCH(Detalles[[#Headers],[PARTNER GENERAL]],Parámetros[#Headers],0))*Detalles[[#This Row],[HORAS DE TRABAJO ESTIMADAS]]</f>
        <v>7000</v>
      </c>
      <c r="M5" s="25">
        <f>INDEX(Parámetros[],MATCH(Detalles[[#This Row],[TIPO DE PROYECTO]],Parámetros[TIPO DE PROYECTO],0),MATCH(Detalles[[#Headers],[ABOGADO DE EMPRESA]],Parámetros[#Headers],0))*INDEX('PARÁMETROS DEL PROYECTO'!$B$12:$H$12,1,MATCH(Detalles[[#Headers],[ABOGADO DE EMPRESA]],Parámetros[#Headers],0))*Detalles[[#This Row],[HORAS DE TRABAJO ESTIMADAS]]</f>
        <v>20000</v>
      </c>
      <c r="N5" s="25">
        <f>INDEX(Parámetros[],MATCH(Detalles[[#This Row],[TIPO DE PROYECTO]],Parámetros[TIPO DE PROYECTO],0),MATCH(Detalles[[#Headers],[FISCAL DE DEFENSA]],Parámetros[#Headers],0))*INDEX('PARÁMETROS DEL PROYECTO'!$B$12:$H$12,1,MATCH(Detalles[[#Headers],[FISCAL DE DEFENSA]],Parámetros[#Headers],0))*Detalles[[#This Row],[HORAS DE TRABAJO ESTIMADAS]]</f>
        <v>0</v>
      </c>
      <c r="O5" s="25">
        <f>INDEX(Parámetros[],MATCH(Detalles[[#This Row],[TIPO DE PROYECTO]],Parámetros[TIPO DE PROYECTO],0),MATCH(Detalles[[#Headers],[ABOGADO DE PROPIEDAD INTELECTUAL]],Parámetros[#Headers],0))*INDEX('PARÁMETROS DEL PROYECTO'!$B$12:$H$12,1,MATCH(Detalles[[#Headers],[ABOGADO DE PROPIEDAD INTELECTUAL]],Parámetros[#Headers],0))*Detalles[[#This Row],[HORAS DE TRABAJO ESTIMADAS]]</f>
        <v>0</v>
      </c>
      <c r="P5" s="25">
        <f>INDEX(Parámetros[],MATCH(Detalles[[#This Row],[TIPO DE PROYECTO]],Parámetros[TIPO DE PROYECTO],0),MATCH(Detalles[[#Headers],[ABOGADO QUIEBRA]],Parámetros[#Headers],0))*INDEX('PARÁMETROS DEL PROYECTO'!$B$12:$H$12,1,MATCH(Detalles[[#Headers],[ABOGADO QUIEBRA]],Parámetros[#Headers],0))*Detalles[[#This Row],[HORAS DE TRABAJO ESTIMADAS]]</f>
        <v>0</v>
      </c>
      <c r="Q5" s="25">
        <f>INDEX(Parámetros[],MATCH(Detalles[[#This Row],[TIPO DE PROYECTO]],Parámetros[TIPO DE PROYECTO],0),MATCH(Detalles[[#Headers],[PERSONAL DE ADMINISTRACIÓN]],Parámetros[#Headers],0))*INDEX('PARÁMETROS DEL PROYECTO'!$B$12:$H$12,1,MATCH(Detalles[[#Headers],[PERSONAL DE ADMINISTRACIÓN]],Parámetros[#Headers],0))*Detalles[[#This Row],[HORAS DE TRABAJO ESTIMADAS]]</f>
        <v>12500</v>
      </c>
      <c r="R5" s="25">
        <f>INDEX(Parámetros[],MATCH(Detalles[[#This Row],[TIPO DE PROYECTO]],Parámetros[TIPO DE PROYECTO],0),MATCH(Detalles[[#Headers],[PARTNER GENERAL]],Parámetros[#Headers],0))*INDEX('PARÁMETROS DEL PROYECTO'!$B$12:$H$12,1,MATCH(Detalles[[#Headers],[PARTNER GENERAL]],Parámetros[#Headers],0))*Detalles[[#This Row],[TRABAJO REAL]]</f>
        <v>7700</v>
      </c>
      <c r="S5" s="25">
        <f>INDEX(Parámetros[],MATCH(Detalles[[#This Row],[TIPO DE PROYECTO]],Parámetros[TIPO DE PROYECTO],0),MATCH(Detalles[[#Headers],[ABOGADO DE EMPRESA]],Parámetros[#Headers],0))*INDEX('PARÁMETROS DEL PROYECTO'!$B$12:$H$12,1,MATCH(Detalles[[#Headers],[ABOGADO DE EMPRESA]],Parámetros[#Headers],0))*Detalles[[#This Row],[TRABAJO REAL]]</f>
        <v>22000</v>
      </c>
      <c r="T5" s="25">
        <f>INDEX(Parámetros[],MATCH(Detalles[[#This Row],[TIPO DE PROYECTO]],Parámetros[TIPO DE PROYECTO],0),MATCH(Detalles[[#Headers],[FISCAL DE DEFENSA]],Parámetros[#Headers],0))*INDEX('PARÁMETROS DEL PROYECTO'!$B$12:$H$12,1,MATCH(Detalles[[#Headers],[FISCAL DE DEFENSA]],Parámetros[#Headers],0))*Detalles[[#This Row],[TRABAJO REAL]]</f>
        <v>0</v>
      </c>
      <c r="U5" s="25">
        <f>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REAL]]</f>
        <v>0</v>
      </c>
      <c r="V5" s="25">
        <f>INDEX(Parámetros[],MATCH(Detalles[[#This Row],[TIPO DE PROYECTO]],Parámetros[TIPO DE PROYECTO],0),MATCH(Detalles[[#Headers],[ABOGADO QUIEBRA]],Parámetros[#Headers],0))*INDEX('PARÁMETROS DEL PROYECTO'!$B$12:$H$12,1,MATCH(Detalles[[#Headers],[ABOGADO QUIEBRA]],Parámetros[#Headers],0))*Detalles[[#This Row],[TRABAJO REAL]]</f>
        <v>0</v>
      </c>
      <c r="W5" s="25">
        <f>INDEX(Parámetros[],MATCH(Detalles[[#This Row],[TIPO DE PROYECTO]],Parámetros[TIPO DE PROYECTO],0),MATCH(Detalles[[#Headers],[PERSONAL DE ADMINISTRACIÓN]],Parámetros[#Headers],0))*INDEX('PARÁMETROS DEL PROYECTO'!$B$12:$H$12,1,MATCH(Detalles[[#Headers],[PERSONAL DE ADMINISTRACIÓN]],Parámetros[#Headers],0))*Detalles[[#This Row],[TRABAJO REAL]]</f>
        <v>13750</v>
      </c>
      <c r="Y5" s="28"/>
      <c r="Z5" s="28"/>
      <c r="AA5" s="28"/>
      <c r="AB5" s="28"/>
      <c r="AC5" s="28"/>
    </row>
    <row r="6" spans="1:29" x14ac:dyDescent="0.2">
      <c r="B6" t="s">
        <v>39</v>
      </c>
      <c r="C6" t="s">
        <v>15</v>
      </c>
      <c r="D6" s="9">
        <f ca="1">TODAY()+30</f>
        <v>43544</v>
      </c>
      <c r="E6" s="9">
        <f ca="1">TODAY()+100</f>
        <v>43614</v>
      </c>
      <c r="F6" s="9">
        <f ca="1">TODAY()+40</f>
        <v>43554</v>
      </c>
      <c r="G6" s="9">
        <f ca="1">TODAY()+110</f>
        <v>43624</v>
      </c>
      <c r="H6">
        <v>400</v>
      </c>
      <c r="I6">
        <v>390</v>
      </c>
      <c r="J6">
        <f ca="1">DAYS360(Detalles[[#This Row],[FECHA DE INICIO ESTIMADA]],Detalles[[#This Row],[FECHA DE FIN ESTIMADA]],FALSE)</f>
        <v>69</v>
      </c>
      <c r="K6">
        <f ca="1">DAYS360(Detalles[[#This Row],[INICIO REAL]],Detalles[[#This Row],[FECHA DE FIN REAL]],FALSE)</f>
        <v>68</v>
      </c>
      <c r="L6" s="25">
        <f>INDEX(Parámetros[],MATCH(Detalles[[#This Row],[TIPO DE PROYECTO]],Parámetros[TIPO DE PROYECTO],0),MATCH(Detalles[[#Headers],[PARTNER GENERAL]],Parámetros[#Headers],0))*INDEX('PARÁMETROS DEL PROYECTO'!$B$12:$H$12,1,MATCH(Detalles[[#Headers],[PARTNER GENERAL]],Parámetros[#Headers],0))*Detalles[[#This Row],[HORAS DE TRABAJO ESTIMADAS]]</f>
        <v>14000</v>
      </c>
      <c r="M6" s="25">
        <f>INDEX(Parámetros[],MATCH(Detalles[[#This Row],[TIPO DE PROYECTO]],Parámetros[TIPO DE PROYECTO],0),MATCH(Detalles[[#Headers],[ABOGADO DE EMPRESA]],Parámetros[#Headers],0))*INDEX('PARÁMETROS DEL PROYECTO'!$B$12:$H$12,1,MATCH(Detalles[[#Headers],[ABOGADO DE EMPRESA]],Parámetros[#Headers],0))*Detalles[[#This Row],[HORAS DE TRABAJO ESTIMADAS]]</f>
        <v>40000</v>
      </c>
      <c r="N6" s="25">
        <f>INDEX(Parámetros[],MATCH(Detalles[[#This Row],[TIPO DE PROYECTO]],Parámetros[TIPO DE PROYECTO],0),MATCH(Detalles[[#Headers],[FISCAL DE DEFENSA]],Parámetros[#Headers],0))*INDEX('PARÁMETROS DEL PROYECTO'!$B$12:$H$12,1,MATCH(Detalles[[#Headers],[FISCAL DE DEFENSA]],Parámetros[#Headers],0))*Detalles[[#This Row],[HORAS DE TRABAJO ESTIMADAS]]</f>
        <v>0</v>
      </c>
      <c r="O6" s="25">
        <f>INDEX(Parámetros[],MATCH(Detalles[[#This Row],[TIPO DE PROYECTO]],Parámetros[TIPO DE PROYECTO],0),MATCH(Detalles[[#Headers],[ABOGADO DE PROPIEDAD INTELECTUAL]],Parámetros[#Headers],0))*INDEX('PARÁMETROS DEL PROYECTO'!$B$12:$H$12,1,MATCH(Detalles[[#Headers],[ABOGADO DE PROPIEDAD INTELECTUAL]],Parámetros[#Headers],0))*Detalles[[#This Row],[HORAS DE TRABAJO ESTIMADAS]]</f>
        <v>11000</v>
      </c>
      <c r="P6" s="25">
        <f>INDEX(Parámetros[],MATCH(Detalles[[#This Row],[TIPO DE PROYECTO]],Parámetros[TIPO DE PROYECTO],0),MATCH(Detalles[[#Headers],[ABOGADO QUIEBRA]],Parámetros[#Headers],0))*INDEX('PARÁMETROS DEL PROYECTO'!$B$12:$H$12,1,MATCH(Detalles[[#Headers],[ABOGADO QUIEBRA]],Parámetros[#Headers],0))*Detalles[[#This Row],[HORAS DE TRABAJO ESTIMADAS]]</f>
        <v>0</v>
      </c>
      <c r="Q6" s="25">
        <f>INDEX(Parámetros[],MATCH(Detalles[[#This Row],[TIPO DE PROYECTO]],Parámetros[TIPO DE PROYECTO],0),MATCH(Detalles[[#Headers],[PERSONAL DE ADMINISTRACIÓN]],Parámetros[#Headers],0))*INDEX('PARÁMETROS DEL PROYECTO'!$B$12:$H$12,1,MATCH(Detalles[[#Headers],[PERSONAL DE ADMINISTRACIÓN]],Parámetros[#Headers],0))*Detalles[[#This Row],[HORAS DE TRABAJO ESTIMADAS]]</f>
        <v>20000</v>
      </c>
      <c r="R6" s="25">
        <f>INDEX(Parámetros[],MATCH(Detalles[[#This Row],[TIPO DE PROYECTO]],Parámetros[TIPO DE PROYECTO],0),MATCH(Detalles[[#Headers],[PARTNER GENERAL]],Parámetros[#Headers],0))*INDEX('PARÁMETROS DEL PROYECTO'!$B$12:$H$12,1,MATCH(Detalles[[#Headers],[PARTNER GENERAL]],Parámetros[#Headers],0))*Detalles[[#This Row],[TRABAJO REAL]]</f>
        <v>13650</v>
      </c>
      <c r="S6" s="25">
        <f>INDEX(Parámetros[],MATCH(Detalles[[#This Row],[TIPO DE PROYECTO]],Parámetros[TIPO DE PROYECTO],0),MATCH(Detalles[[#Headers],[ABOGADO DE EMPRESA]],Parámetros[#Headers],0))*INDEX('PARÁMETROS DEL PROYECTO'!$B$12:$H$12,1,MATCH(Detalles[[#Headers],[ABOGADO DE EMPRESA]],Parámetros[#Headers],0))*Detalles[[#This Row],[TRABAJO REAL]]</f>
        <v>39000</v>
      </c>
      <c r="T6" s="25">
        <f>INDEX(Parámetros[],MATCH(Detalles[[#This Row],[TIPO DE PROYECTO]],Parámetros[TIPO DE PROYECTO],0),MATCH(Detalles[[#Headers],[FISCAL DE DEFENSA]],Parámetros[#Headers],0))*INDEX('PARÁMETROS DEL PROYECTO'!$B$12:$H$12,1,MATCH(Detalles[[#Headers],[FISCAL DE DEFENSA]],Parámetros[#Headers],0))*Detalles[[#This Row],[TRABAJO REAL]]</f>
        <v>0</v>
      </c>
      <c r="U6" s="25">
        <f>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REAL]]</f>
        <v>10725</v>
      </c>
      <c r="V6" s="25">
        <f>INDEX(Parámetros[],MATCH(Detalles[[#This Row],[TIPO DE PROYECTO]],Parámetros[TIPO DE PROYECTO],0),MATCH(Detalles[[#Headers],[ABOGADO QUIEBRA]],Parámetros[#Headers],0))*INDEX('PARÁMETROS DEL PROYECTO'!$B$12:$H$12,1,MATCH(Detalles[[#Headers],[ABOGADO QUIEBRA]],Parámetros[#Headers],0))*Detalles[[#This Row],[TRABAJO REAL]]</f>
        <v>0</v>
      </c>
      <c r="W6" s="25">
        <f>INDEX(Parámetros[],MATCH(Detalles[[#This Row],[TIPO DE PROYECTO]],Parámetros[TIPO DE PROYECTO],0),MATCH(Detalles[[#Headers],[PERSONAL DE ADMINISTRACIÓN]],Parámetros[#Headers],0))*INDEX('PARÁMETROS DEL PROYECTO'!$B$12:$H$12,1,MATCH(Detalles[[#Headers],[PERSONAL DE ADMINISTRACIÓN]],Parámetros[#Headers],0))*Detalles[[#This Row],[TRABAJO REAL]]</f>
        <v>19500</v>
      </c>
      <c r="Y6" s="28"/>
      <c r="Z6" s="28"/>
      <c r="AA6" s="28"/>
      <c r="AB6" s="28"/>
      <c r="AC6" s="28"/>
    </row>
    <row r="7" spans="1:29" x14ac:dyDescent="0.2">
      <c r="B7" t="s">
        <v>40</v>
      </c>
      <c r="C7" t="s">
        <v>16</v>
      </c>
      <c r="D7" s="9">
        <f ca="1">TODAY()+150</f>
        <v>43664</v>
      </c>
      <c r="E7" s="9">
        <f ca="1">TODAY()+150</f>
        <v>43664</v>
      </c>
      <c r="F7" s="9">
        <f ca="1">TODAY()+150</f>
        <v>43664</v>
      </c>
      <c r="G7" s="9">
        <f ca="1">TODAY()+170</f>
        <v>43684</v>
      </c>
      <c r="H7">
        <v>500</v>
      </c>
      <c r="I7">
        <v>500</v>
      </c>
      <c r="J7">
        <f ca="1">DAYS360(Detalles[[#This Row],[FECHA DE INICIO ESTIMADA]],Detalles[[#This Row],[FECHA DE FIN ESTIMADA]],FALSE)</f>
        <v>0</v>
      </c>
      <c r="K7">
        <f ca="1">DAYS360(Detalles[[#This Row],[INICIO REAL]],Detalles[[#This Row],[FECHA DE FIN REAL]],FALSE)</f>
        <v>19</v>
      </c>
      <c r="L7" s="25">
        <f>INDEX(Parámetros[],MATCH(Detalles[[#This Row],[TIPO DE PROYECTO]],Parámetros[TIPO DE PROYECTO],0),MATCH(Detalles[[#Headers],[PARTNER GENERAL]],Parámetros[#Headers],0))*INDEX('PARÁMETROS DEL PROYECTO'!$B$12:$H$12,1,MATCH(Detalles[[#Headers],[PARTNER GENERAL]],Parámetros[#Headers],0))*Detalles[[#This Row],[HORAS DE TRABAJO ESTIMADAS]]</f>
        <v>35000</v>
      </c>
      <c r="M7" s="25">
        <f>INDEX(Parámetros[],MATCH(Detalles[[#This Row],[TIPO DE PROYECTO]],Parámetros[TIPO DE PROYECTO],0),MATCH(Detalles[[#Headers],[ABOGADO DE EMPRESA]],Parámetros[#Headers],0))*INDEX('PARÁMETROS DEL PROYECTO'!$B$12:$H$12,1,MATCH(Detalles[[#Headers],[ABOGADO DE EMPRESA]],Parámetros[#Headers],0))*Detalles[[#This Row],[HORAS DE TRABAJO ESTIMADAS]]</f>
        <v>0</v>
      </c>
      <c r="N7" s="25">
        <f>INDEX(Parámetros[],MATCH(Detalles[[#This Row],[TIPO DE PROYECTO]],Parámetros[TIPO DE PROYECTO],0),MATCH(Detalles[[#Headers],[FISCAL DE DEFENSA]],Parámetros[#Headers],0))*INDEX('PARÁMETROS DEL PROYECTO'!$B$12:$H$12,1,MATCH(Detalles[[#Headers],[FISCAL DE DEFENSA]],Parámetros[#Headers],0))*Detalles[[#This Row],[HORAS DE TRABAJO ESTIMADAS]]</f>
        <v>75000</v>
      </c>
      <c r="O7" s="25">
        <f>INDEX(Parámetros[],MATCH(Detalles[[#This Row],[TIPO DE PROYECTO]],Parámetros[TIPO DE PROYECTO],0),MATCH(Detalles[[#Headers],[ABOGADO DE PROPIEDAD INTELECTUAL]],Parámetros[#Headers],0))*INDEX('PARÁMETROS DEL PROYECTO'!$B$12:$H$12,1,MATCH(Detalles[[#Headers],[ABOGADO DE PROPIEDAD INTELECTUAL]],Parámetros[#Headers],0))*Detalles[[#This Row],[HORAS DE TRABAJO ESTIMADAS]]</f>
        <v>0</v>
      </c>
      <c r="P7" s="25">
        <f>INDEX(Parámetros[],MATCH(Detalles[[#This Row],[TIPO DE PROYECTO]],Parámetros[TIPO DE PROYECTO],0),MATCH(Detalles[[#Headers],[ABOGADO QUIEBRA]],Parámetros[#Headers],0))*INDEX('PARÁMETROS DEL PROYECTO'!$B$12:$H$12,1,MATCH(Detalles[[#Headers],[ABOGADO QUIEBRA]],Parámetros[#Headers],0))*Detalles[[#This Row],[HORAS DE TRABAJO ESTIMADAS]]</f>
        <v>0</v>
      </c>
      <c r="Q7" s="25">
        <f>INDEX(Parámetros[],MATCH(Detalles[[#This Row],[TIPO DE PROYECTO]],Parámetros[TIPO DE PROYECTO],0),MATCH(Detalles[[#Headers],[PERSONAL DE ADMINISTRACIÓN]],Parámetros[#Headers],0))*INDEX('PARÁMETROS DEL PROYECTO'!$B$12:$H$12,1,MATCH(Detalles[[#Headers],[PERSONAL DE ADMINISTRACIÓN]],Parámetros[#Headers],0))*Detalles[[#This Row],[HORAS DE TRABAJO ESTIMADAS]]</f>
        <v>18750</v>
      </c>
      <c r="R7" s="25">
        <f>INDEX(Parámetros[],MATCH(Detalles[[#This Row],[TIPO DE PROYECTO]],Parámetros[TIPO DE PROYECTO],0),MATCH(Detalles[[#Headers],[PARTNER GENERAL]],Parámetros[#Headers],0))*INDEX('PARÁMETROS DEL PROYECTO'!$B$12:$H$12,1,MATCH(Detalles[[#Headers],[PARTNER GENERAL]],Parámetros[#Headers],0))*Detalles[[#This Row],[TRABAJO REAL]]</f>
        <v>35000</v>
      </c>
      <c r="S7" s="25">
        <f>INDEX(Parámetros[],MATCH(Detalles[[#This Row],[TIPO DE PROYECTO]],Parámetros[TIPO DE PROYECTO],0),MATCH(Detalles[[#Headers],[ABOGADO DE EMPRESA]],Parámetros[#Headers],0))*INDEX('PARÁMETROS DEL PROYECTO'!$B$12:$H$12,1,MATCH(Detalles[[#Headers],[ABOGADO DE EMPRESA]],Parámetros[#Headers],0))*Detalles[[#This Row],[TRABAJO REAL]]</f>
        <v>0</v>
      </c>
      <c r="T7" s="25">
        <f>INDEX(Parámetros[],MATCH(Detalles[[#This Row],[TIPO DE PROYECTO]],Parámetros[TIPO DE PROYECTO],0),MATCH(Detalles[[#Headers],[FISCAL DE DEFENSA]],Parámetros[#Headers],0))*INDEX('PARÁMETROS DEL PROYECTO'!$B$12:$H$12,1,MATCH(Detalles[[#Headers],[FISCAL DE DEFENSA]],Parámetros[#Headers],0))*Detalles[[#This Row],[TRABAJO REAL]]</f>
        <v>75000</v>
      </c>
      <c r="U7" s="25">
        <f>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REAL]]</f>
        <v>0</v>
      </c>
      <c r="V7" s="25">
        <f>INDEX(Parámetros[],MATCH(Detalles[[#This Row],[TIPO DE PROYECTO]],Parámetros[TIPO DE PROYECTO],0),MATCH(Detalles[[#Headers],[ABOGADO QUIEBRA]],Parámetros[#Headers],0))*INDEX('PARÁMETROS DEL PROYECTO'!$B$12:$H$12,1,MATCH(Detalles[[#Headers],[ABOGADO QUIEBRA]],Parámetros[#Headers],0))*Detalles[[#This Row],[TRABAJO REAL]]</f>
        <v>0</v>
      </c>
      <c r="W7" s="25">
        <f>INDEX(Parámetros[],MATCH(Detalles[[#This Row],[TIPO DE PROYECTO]],Parámetros[TIPO DE PROYECTO],0),MATCH(Detalles[[#Headers],[PERSONAL DE ADMINISTRACIÓN]],Parámetros[#Headers],0))*INDEX('PARÁMETROS DEL PROYECTO'!$B$12:$H$12,1,MATCH(Detalles[[#Headers],[PERSONAL DE ADMINISTRACIÓN]],Parámetros[#Headers],0))*Detalles[[#This Row],[TRABAJO REAL]]</f>
        <v>18750</v>
      </c>
      <c r="Y7" s="28"/>
      <c r="Z7" s="28"/>
      <c r="AA7" s="28"/>
      <c r="AB7" s="28"/>
      <c r="AC7" s="28"/>
    </row>
    <row r="8" spans="1:29" x14ac:dyDescent="0.2">
      <c r="B8" t="s">
        <v>41</v>
      </c>
      <c r="C8" t="s">
        <v>17</v>
      </c>
      <c r="D8" s="9">
        <f ca="1">TODAY()+200</f>
        <v>43714</v>
      </c>
      <c r="E8" s="9">
        <f ca="1">TODAY()+230</f>
        <v>43744</v>
      </c>
      <c r="F8" s="9">
        <f ca="1">TODAY()+230</f>
        <v>43744</v>
      </c>
      <c r="G8" s="9">
        <f ca="1">TODAY()+230</f>
        <v>43744</v>
      </c>
      <c r="H8">
        <v>150</v>
      </c>
      <c r="I8">
        <v>145</v>
      </c>
      <c r="J8">
        <f ca="1">DAYS360(Detalles[[#This Row],[FECHA DE INICIO ESTIMADA]],Detalles[[#This Row],[FECHA DE FIN ESTIMADA]],FALSE)</f>
        <v>30</v>
      </c>
      <c r="K8">
        <f ca="1">DAYS360(Detalles[[#This Row],[INICIO REAL]],Detalles[[#This Row],[FECHA DE FIN REAL]],FALSE)</f>
        <v>0</v>
      </c>
      <c r="L8" s="25">
        <f>INDEX(Parámetros[],MATCH(Detalles[[#This Row],[TIPO DE PROYECTO]],Parámetros[TIPO DE PROYECTO],0),MATCH(Detalles[[#Headers],[PARTNER GENERAL]],Parámetros[#Headers],0))*INDEX('PARÁMETROS DEL PROYECTO'!$B$12:$H$12,1,MATCH(Detalles[[#Headers],[PARTNER GENERAL]],Parámetros[#Headers],0))*Detalles[[#This Row],[HORAS DE TRABAJO ESTIMADAS]]</f>
        <v>5250</v>
      </c>
      <c r="M8" s="25">
        <f>INDEX(Parámetros[],MATCH(Detalles[[#This Row],[TIPO DE PROYECTO]],Parámetros[TIPO DE PROYECTO],0),MATCH(Detalles[[#Headers],[ABOGADO DE EMPRESA]],Parámetros[#Headers],0))*INDEX('PARÁMETROS DEL PROYECTO'!$B$12:$H$12,1,MATCH(Detalles[[#Headers],[ABOGADO DE EMPRESA]],Parámetros[#Headers],0))*Detalles[[#This Row],[HORAS DE TRABAJO ESTIMADAS]]</f>
        <v>0</v>
      </c>
      <c r="N8" s="25">
        <f>INDEX(Parámetros[],MATCH(Detalles[[#This Row],[TIPO DE PROYECTO]],Parámetros[TIPO DE PROYECTO],0),MATCH(Detalles[[#Headers],[FISCAL DE DEFENSA]],Parámetros[#Headers],0))*INDEX('PARÁMETROS DEL PROYECTO'!$B$12:$H$12,1,MATCH(Detalles[[#Headers],[FISCAL DE DEFENSA]],Parámetros[#Headers],0))*Detalles[[#This Row],[HORAS DE TRABAJO ESTIMADAS]]</f>
        <v>0</v>
      </c>
      <c r="O8" s="25">
        <f>INDEX(Parámetros[],MATCH(Detalles[[#This Row],[TIPO DE PROYECTO]],Parámetros[TIPO DE PROYECTO],0),MATCH(Detalles[[#Headers],[ABOGADO DE PROPIEDAD INTELECTUAL]],Parámetros[#Headers],0))*INDEX('PARÁMETROS DEL PROYECTO'!$B$12:$H$12,1,MATCH(Detalles[[#Headers],[ABOGADO DE PROPIEDAD INTELECTUAL]],Parámetros[#Headers],0))*Detalles[[#This Row],[HORAS DE TRABAJO ESTIMADAS]]</f>
        <v>24750</v>
      </c>
      <c r="P8" s="25">
        <f>INDEX(Parámetros[],MATCH(Detalles[[#This Row],[TIPO DE PROYECTO]],Parámetros[TIPO DE PROYECTO],0),MATCH(Detalles[[#Headers],[ABOGADO QUIEBRA]],Parámetros[#Headers],0))*INDEX('PARÁMETROS DEL PROYECTO'!$B$12:$H$12,1,MATCH(Detalles[[#Headers],[ABOGADO QUIEBRA]],Parámetros[#Headers],0))*Detalles[[#This Row],[HORAS DE TRABAJO ESTIMADAS]]</f>
        <v>0</v>
      </c>
      <c r="Q8" s="25">
        <f>INDEX(Parámetros[],MATCH(Detalles[[#This Row],[TIPO DE PROYECTO]],Parámetros[TIPO DE PROYECTO],0),MATCH(Detalles[[#Headers],[PERSONAL DE ADMINISTRACIÓN]],Parámetros[#Headers],0))*INDEX('PARÁMETROS DEL PROYECTO'!$B$12:$H$12,1,MATCH(Detalles[[#Headers],[PERSONAL DE ADMINISTRACIÓN]],Parámetros[#Headers],0))*Detalles[[#This Row],[HORAS DE TRABAJO ESTIMADAS]]</f>
        <v>5625</v>
      </c>
      <c r="R8" s="25">
        <f>INDEX(Parámetros[],MATCH(Detalles[[#This Row],[TIPO DE PROYECTO]],Parámetros[TIPO DE PROYECTO],0),MATCH(Detalles[[#Headers],[PARTNER GENERAL]],Parámetros[#Headers],0))*INDEX('PARÁMETROS DEL PROYECTO'!$B$12:$H$12,1,MATCH(Detalles[[#Headers],[PARTNER GENERAL]],Parámetros[#Headers],0))*Detalles[[#This Row],[TRABAJO REAL]]</f>
        <v>5075</v>
      </c>
      <c r="S8" s="25">
        <f>INDEX(Parámetros[],MATCH(Detalles[[#This Row],[TIPO DE PROYECTO]],Parámetros[TIPO DE PROYECTO],0),MATCH(Detalles[[#Headers],[ABOGADO DE EMPRESA]],Parámetros[#Headers],0))*INDEX('PARÁMETROS DEL PROYECTO'!$B$12:$H$12,1,MATCH(Detalles[[#Headers],[ABOGADO DE EMPRESA]],Parámetros[#Headers],0))*Detalles[[#This Row],[TRABAJO REAL]]</f>
        <v>0</v>
      </c>
      <c r="T8" s="25">
        <f>INDEX(Parámetros[],MATCH(Detalles[[#This Row],[TIPO DE PROYECTO]],Parámetros[TIPO DE PROYECTO],0),MATCH(Detalles[[#Headers],[FISCAL DE DEFENSA]],Parámetros[#Headers],0))*INDEX('PARÁMETROS DEL PROYECTO'!$B$12:$H$12,1,MATCH(Detalles[[#Headers],[FISCAL DE DEFENSA]],Parámetros[#Headers],0))*Detalles[[#This Row],[TRABAJO REAL]]</f>
        <v>0</v>
      </c>
      <c r="U8" s="25">
        <f>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REAL]]</f>
        <v>23925</v>
      </c>
      <c r="V8" s="25">
        <f>INDEX(Parámetros[],MATCH(Detalles[[#This Row],[TIPO DE PROYECTO]],Parámetros[TIPO DE PROYECTO],0),MATCH(Detalles[[#Headers],[ABOGADO QUIEBRA]],Parámetros[#Headers],0))*INDEX('PARÁMETROS DEL PROYECTO'!$B$12:$H$12,1,MATCH(Detalles[[#Headers],[ABOGADO QUIEBRA]],Parámetros[#Headers],0))*Detalles[[#This Row],[TRABAJO REAL]]</f>
        <v>0</v>
      </c>
      <c r="W8" s="25">
        <f>INDEX(Parámetros[],MATCH(Detalles[[#This Row],[TIPO DE PROYECTO]],Parámetros[TIPO DE PROYECTO],0),MATCH(Detalles[[#Headers],[PERSONAL DE ADMINISTRACIÓN]],Parámetros[#Headers],0))*INDEX('PARÁMETROS DEL PROYECTO'!$B$12:$H$12,1,MATCH(Detalles[[#Headers],[PERSONAL DE ADMINISTRACIÓN]],Parámetros[#Headers],0))*Detalles[[#This Row],[TRABAJO REAL]]</f>
        <v>5437.5</v>
      </c>
      <c r="Y8" s="28"/>
      <c r="Z8" s="28"/>
      <c r="AA8" s="28"/>
      <c r="AB8" s="28"/>
      <c r="AC8" s="28"/>
    </row>
    <row r="9" spans="1:29" x14ac:dyDescent="0.2">
      <c r="B9" t="s">
        <v>42</v>
      </c>
      <c r="C9" t="s">
        <v>18</v>
      </c>
      <c r="D9" s="9">
        <f ca="1">TODAY()+220</f>
        <v>43734</v>
      </c>
      <c r="E9" s="9">
        <f ca="1">TODAY()+250</f>
        <v>43764</v>
      </c>
      <c r="F9" s="9">
        <f ca="1">TODAY()+230</f>
        <v>43744</v>
      </c>
      <c r="G9" s="9">
        <f ca="1">TODAY()+259</f>
        <v>43773</v>
      </c>
      <c r="H9">
        <v>250</v>
      </c>
      <c r="I9">
        <v>255</v>
      </c>
      <c r="J9">
        <f ca="1">DAYS360(Detalles[[#This Row],[FECHA DE INICIO ESTIMADA]],Detalles[[#This Row],[FECHA DE FIN ESTIMADA]],FALSE)</f>
        <v>30</v>
      </c>
      <c r="K9">
        <f ca="1">DAYS360(Detalles[[#This Row],[INICIO REAL]],Detalles[[#This Row],[FECHA DE FIN REAL]],FALSE)</f>
        <v>28</v>
      </c>
      <c r="L9" s="25">
        <f>INDEX(Parámetros[],MATCH(Detalles[[#This Row],[TIPO DE PROYECTO]],Parámetros[TIPO DE PROYECTO],0),MATCH(Detalles[[#Headers],[PARTNER GENERAL]],Parámetros[#Headers],0))*INDEX('PARÁMETROS DEL PROYECTO'!$B$12:$H$12,1,MATCH(Detalles[[#Headers],[PARTNER GENERAL]],Parámetros[#Headers],0))*Detalles[[#This Row],[HORAS DE TRABAJO ESTIMADAS]]</f>
        <v>17500</v>
      </c>
      <c r="M9" s="25">
        <f>INDEX(Parámetros[],MATCH(Detalles[[#This Row],[TIPO DE PROYECTO]],Parámetros[TIPO DE PROYECTO],0),MATCH(Detalles[[#Headers],[ABOGADO DE EMPRESA]],Parámetros[#Headers],0))*INDEX('PARÁMETROS DEL PROYECTO'!$B$12:$H$12,1,MATCH(Detalles[[#Headers],[ABOGADO DE EMPRESA]],Parámetros[#Headers],0))*Detalles[[#This Row],[HORAS DE TRABAJO ESTIMADAS]]</f>
        <v>6250</v>
      </c>
      <c r="N9" s="25">
        <f>INDEX(Parámetros[],MATCH(Detalles[[#This Row],[TIPO DE PROYECTO]],Parámetros[TIPO DE PROYECTO],0),MATCH(Detalles[[#Headers],[FISCAL DE DEFENSA]],Parámetros[#Headers],0))*INDEX('PARÁMETROS DEL PROYECTO'!$B$12:$H$12,1,MATCH(Detalles[[#Headers],[FISCAL DE DEFENSA]],Parámetros[#Headers],0))*Detalles[[#This Row],[HORAS DE TRABAJO ESTIMADAS]]</f>
        <v>30000</v>
      </c>
      <c r="O9" s="25">
        <f>INDEX(Parámetros[],MATCH(Detalles[[#This Row],[TIPO DE PROYECTO]],Parámetros[TIPO DE PROYECTO],0),MATCH(Detalles[[#Headers],[ABOGADO DE PROPIEDAD INTELECTUAL]],Parámetros[#Headers],0))*INDEX('PARÁMETROS DEL PROYECTO'!$B$12:$H$12,1,MATCH(Detalles[[#Headers],[ABOGADO DE PROPIEDAD INTELECTUAL]],Parámetros[#Headers],0))*Detalles[[#This Row],[HORAS DE TRABAJO ESTIMADAS]]</f>
        <v>0</v>
      </c>
      <c r="P9" s="25">
        <f>INDEX(Parámetros[],MATCH(Detalles[[#This Row],[TIPO DE PROYECTO]],Parámetros[TIPO DE PROYECTO],0),MATCH(Detalles[[#Headers],[ABOGADO QUIEBRA]],Parámetros[#Headers],0))*INDEX('PARÁMETROS DEL PROYECTO'!$B$12:$H$12,1,MATCH(Detalles[[#Headers],[ABOGADO QUIEBRA]],Parámetros[#Headers],0))*Detalles[[#This Row],[HORAS DE TRABAJO ESTIMADAS]]</f>
        <v>0</v>
      </c>
      <c r="Q9" s="25">
        <f>INDEX(Parámetros[],MATCH(Detalles[[#This Row],[TIPO DE PROYECTO]],Parámetros[TIPO DE PROYECTO],0),MATCH(Detalles[[#Headers],[PERSONAL DE ADMINISTRACIÓN]],Parámetros[#Headers],0))*INDEX('PARÁMETROS DEL PROYECTO'!$B$12:$H$12,1,MATCH(Detalles[[#Headers],[PERSONAL DE ADMINISTRACIÓN]],Parámetros[#Headers],0))*Detalles[[#This Row],[HORAS DE TRABAJO ESTIMADAS]]</f>
        <v>9375</v>
      </c>
      <c r="R9" s="25">
        <f>INDEX(Parámetros[],MATCH(Detalles[[#This Row],[TIPO DE PROYECTO]],Parámetros[TIPO DE PROYECTO],0),MATCH(Detalles[[#Headers],[PARTNER GENERAL]],Parámetros[#Headers],0))*INDEX('PARÁMETROS DEL PROYECTO'!$B$12:$H$12,1,MATCH(Detalles[[#Headers],[PARTNER GENERAL]],Parámetros[#Headers],0))*Detalles[[#This Row],[TRABAJO REAL]]</f>
        <v>17850</v>
      </c>
      <c r="S9" s="25">
        <f>INDEX(Parámetros[],MATCH(Detalles[[#This Row],[TIPO DE PROYECTO]],Parámetros[TIPO DE PROYECTO],0),MATCH(Detalles[[#Headers],[ABOGADO DE EMPRESA]],Parámetros[#Headers],0))*INDEX('PARÁMETROS DEL PROYECTO'!$B$12:$H$12,1,MATCH(Detalles[[#Headers],[ABOGADO DE EMPRESA]],Parámetros[#Headers],0))*Detalles[[#This Row],[TRABAJO REAL]]</f>
        <v>6375</v>
      </c>
      <c r="T9" s="25">
        <f>INDEX(Parámetros[],MATCH(Detalles[[#This Row],[TIPO DE PROYECTO]],Parámetros[TIPO DE PROYECTO],0),MATCH(Detalles[[#Headers],[FISCAL DE DEFENSA]],Parámetros[#Headers],0))*INDEX('PARÁMETROS DEL PROYECTO'!$B$12:$H$12,1,MATCH(Detalles[[#Headers],[FISCAL DE DEFENSA]],Parámetros[#Headers],0))*Detalles[[#This Row],[TRABAJO REAL]]</f>
        <v>30600</v>
      </c>
      <c r="U9" s="25">
        <f>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REAL]]</f>
        <v>0</v>
      </c>
      <c r="V9" s="25">
        <f>INDEX(Parámetros[],MATCH(Detalles[[#This Row],[TIPO DE PROYECTO]],Parámetros[TIPO DE PROYECTO],0),MATCH(Detalles[[#Headers],[ABOGADO QUIEBRA]],Parámetros[#Headers],0))*INDEX('PARÁMETROS DEL PROYECTO'!$B$12:$H$12,1,MATCH(Detalles[[#Headers],[ABOGADO QUIEBRA]],Parámetros[#Headers],0))*Detalles[[#This Row],[TRABAJO REAL]]</f>
        <v>0</v>
      </c>
      <c r="W9" s="25">
        <f>INDEX(Parámetros[],MATCH(Detalles[[#This Row],[TIPO DE PROYECTO]],Parámetros[TIPO DE PROYECTO],0),MATCH(Detalles[[#Headers],[PERSONAL DE ADMINISTRACIÓN]],Parámetros[#Headers],0))*INDEX('PARÁMETROS DEL PROYECTO'!$B$12:$H$12,1,MATCH(Detalles[[#Headers],[PERSONAL DE ADMINISTRACIÓN]],Parámetros[#Headers],0))*Detalles[[#This Row],[TRABAJO REAL]]</f>
        <v>9562.5</v>
      </c>
      <c r="Y9" s="28"/>
      <c r="Z9" s="28"/>
      <c r="AA9" s="28"/>
      <c r="AB9" s="28"/>
      <c r="AC9" s="28"/>
    </row>
    <row r="10" spans="1:29" x14ac:dyDescent="0.2">
      <c r="B10" s="1" t="s">
        <v>34</v>
      </c>
      <c r="H10" s="1">
        <f>SUBTOTAL(109,Detalles[HORAS DE TRABAJO ESTIMADAS])</f>
        <v>1500</v>
      </c>
      <c r="I10" s="1">
        <f>SUBTOTAL(109,Detalles[TRABAJO REAL])</f>
        <v>1510</v>
      </c>
      <c r="J10" s="1">
        <f ca="1">SUBTOTAL(109,Detalles[DURACIÓN ESTIMADA])</f>
        <v>190</v>
      </c>
      <c r="K10" s="1">
        <f ca="1">SUBTOTAL(109,Detalles[DURACIÓN REAL])</f>
        <v>169</v>
      </c>
    </row>
  </sheetData>
  <mergeCells count="1">
    <mergeCell ref="Y2:AC9"/>
  </mergeCells>
  <dataValidations count="1">
    <dataValidation type="list" allowBlank="1" showInputMessage="1" showErrorMessage="1" sqref="C5:C9" xr:uid="{00000000-0002-0000-0100-000000000000}">
      <formula1>Tipo_de_proyecto</formula1>
    </dataValidation>
  </dataValidations>
  <printOptions horizontalCentered="1"/>
  <pageMargins left="0.4" right="0.4" top="0.4" bottom="0.4" header="0.3" footer="0.3"/>
  <pageSetup paperSize="9" scale="75" fitToHeight="0" orientation="landscape" horizontalDpi="4294967293" verticalDpi="4294967295"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T28"/>
  <sheetViews>
    <sheetView showGridLines="0" workbookViewId="0"/>
  </sheetViews>
  <sheetFormatPr baseColWidth="10" defaultColWidth="9.140625" defaultRowHeight="14.25" x14ac:dyDescent="0.2"/>
  <cols>
    <col min="1" max="1" width="1.85546875" style="12" customWidth="1"/>
    <col min="2" max="2" width="24" style="1" bestFit="1" customWidth="1"/>
    <col min="3" max="4" width="11.42578125" style="1" bestFit="1" customWidth="1"/>
    <col min="5" max="5" width="12.5703125" style="1" bestFit="1" customWidth="1"/>
    <col min="6" max="6" width="12.42578125" style="1" bestFit="1" customWidth="1"/>
    <col min="7" max="7" width="8.42578125" style="1" bestFit="1" customWidth="1"/>
    <col min="8" max="8" width="15.85546875" style="1" customWidth="1"/>
    <col min="9" max="10" width="11.42578125" style="1" bestFit="1" customWidth="1"/>
    <col min="11" max="11" width="12.5703125" style="1" bestFit="1" customWidth="1"/>
    <col min="12" max="12" width="11.42578125" style="1" bestFit="1" customWidth="1"/>
    <col min="13" max="13" width="12.42578125" style="1" bestFit="1" customWidth="1"/>
    <col min="14" max="14" width="15.85546875" style="1" bestFit="1" customWidth="1"/>
    <col min="15" max="15" width="2.7109375" style="1" customWidth="1"/>
    <col min="16" max="16384" width="9.140625" style="1"/>
  </cols>
  <sheetData>
    <row r="1" spans="1:20" ht="35.450000000000003" customHeight="1" x14ac:dyDescent="0.35">
      <c r="A1" s="12" t="s">
        <v>57</v>
      </c>
      <c r="B1" s="2" t="str">
        <f>'PARÁMETROS DEL PROYECTO'!B1</f>
        <v>Nombre de la empresa</v>
      </c>
      <c r="C1" s="2"/>
      <c r="D1" s="2"/>
      <c r="E1" s="2"/>
      <c r="F1" s="2"/>
      <c r="G1" s="2"/>
      <c r="H1" s="2"/>
      <c r="I1" s="2"/>
      <c r="J1" s="2"/>
      <c r="K1" s="2"/>
      <c r="L1" s="2"/>
      <c r="M1" s="2"/>
      <c r="N1" s="2"/>
    </row>
    <row r="2" spans="1:20" ht="19.5" x14ac:dyDescent="0.25">
      <c r="A2" s="12" t="s">
        <v>6</v>
      </c>
      <c r="B2" s="3" t="str">
        <f>'PARÁMETROS DEL PROYECTO'!B2</f>
        <v>Plan de proyecto para bufetes de abogados</v>
      </c>
      <c r="C2" s="3"/>
      <c r="D2" s="3"/>
      <c r="E2" s="3"/>
      <c r="F2" s="3"/>
      <c r="G2" s="3"/>
      <c r="H2" s="3"/>
      <c r="I2" s="3"/>
      <c r="J2" s="3"/>
      <c r="K2" s="3"/>
    </row>
    <row r="3" spans="1:20" ht="15" x14ac:dyDescent="0.2">
      <c r="A3" s="12" t="s">
        <v>7</v>
      </c>
      <c r="B3" s="4" t="str">
        <f>'PARÁMETROS DEL PROYECTO'!B3</f>
        <v>Nombre de la empresa confidencial</v>
      </c>
      <c r="C3" s="4"/>
      <c r="D3" s="4"/>
      <c r="E3" s="4"/>
      <c r="F3" s="4"/>
      <c r="G3" s="4"/>
      <c r="H3" s="4"/>
      <c r="I3" s="4"/>
      <c r="J3" s="4"/>
      <c r="K3" s="4"/>
    </row>
    <row r="4" spans="1:20" x14ac:dyDescent="0.2">
      <c r="A4" s="12" t="s">
        <v>79</v>
      </c>
      <c r="C4" s="29" t="s">
        <v>60</v>
      </c>
      <c r="D4" s="30"/>
      <c r="E4" s="30"/>
      <c r="F4" s="30"/>
      <c r="G4" s="30"/>
      <c r="H4" s="31"/>
      <c r="I4" s="29" t="s">
        <v>67</v>
      </c>
      <c r="J4" s="30"/>
      <c r="K4" s="30"/>
      <c r="L4" s="30"/>
      <c r="M4" s="30"/>
      <c r="N4" s="31"/>
      <c r="P4" s="32" t="s">
        <v>71</v>
      </c>
      <c r="Q4" s="33"/>
      <c r="R4" s="33"/>
      <c r="S4" s="33"/>
      <c r="T4" s="33"/>
    </row>
    <row r="5" spans="1:20" s="11" customFormat="1" ht="38.25" x14ac:dyDescent="0.2">
      <c r="A5" s="21" t="s">
        <v>58</v>
      </c>
      <c r="B5" s="22" t="s">
        <v>37</v>
      </c>
      <c r="C5" s="10" t="s">
        <v>61</v>
      </c>
      <c r="D5" s="10" t="s">
        <v>62</v>
      </c>
      <c r="E5" s="10" t="s">
        <v>63</v>
      </c>
      <c r="F5" s="10" t="s">
        <v>64</v>
      </c>
      <c r="G5" s="10" t="s">
        <v>65</v>
      </c>
      <c r="H5" s="10" t="s">
        <v>66</v>
      </c>
      <c r="I5" s="10" t="s">
        <v>68</v>
      </c>
      <c r="J5" s="10" t="s">
        <v>27</v>
      </c>
      <c r="K5" s="10" t="s">
        <v>69</v>
      </c>
      <c r="L5" s="10" t="s">
        <v>32</v>
      </c>
      <c r="M5" s="10" t="s">
        <v>72</v>
      </c>
      <c r="N5" s="10" t="s">
        <v>70</v>
      </c>
      <c r="P5" s="33"/>
      <c r="Q5" s="33"/>
      <c r="R5" s="33"/>
      <c r="S5" s="33"/>
      <c r="T5" s="33"/>
    </row>
    <row r="6" spans="1:20" x14ac:dyDescent="0.2">
      <c r="B6" t="s">
        <v>38</v>
      </c>
      <c r="C6" s="26">
        <v>7000</v>
      </c>
      <c r="D6" s="26">
        <v>20000</v>
      </c>
      <c r="E6" s="26">
        <v>0</v>
      </c>
      <c r="F6" s="26">
        <v>0</v>
      </c>
      <c r="G6" s="26">
        <v>0</v>
      </c>
      <c r="H6" s="26">
        <v>12500</v>
      </c>
      <c r="I6" s="26">
        <v>7700</v>
      </c>
      <c r="J6" s="26">
        <v>22000</v>
      </c>
      <c r="K6" s="26">
        <v>0</v>
      </c>
      <c r="L6" s="26">
        <v>0</v>
      </c>
      <c r="M6" s="26">
        <v>0</v>
      </c>
      <c r="N6" s="26">
        <v>13750</v>
      </c>
      <c r="P6" s="33"/>
      <c r="Q6" s="33"/>
      <c r="R6" s="33"/>
      <c r="S6" s="33"/>
      <c r="T6" s="33"/>
    </row>
    <row r="7" spans="1:20" x14ac:dyDescent="0.2">
      <c r="B7" t="s">
        <v>39</v>
      </c>
      <c r="C7" s="26">
        <v>14000</v>
      </c>
      <c r="D7" s="26">
        <v>40000</v>
      </c>
      <c r="E7" s="26">
        <v>0</v>
      </c>
      <c r="F7" s="26">
        <v>11000</v>
      </c>
      <c r="G7" s="26">
        <v>0</v>
      </c>
      <c r="H7" s="26">
        <v>20000</v>
      </c>
      <c r="I7" s="26">
        <v>13650</v>
      </c>
      <c r="J7" s="26">
        <v>39000</v>
      </c>
      <c r="K7" s="26">
        <v>0</v>
      </c>
      <c r="L7" s="26">
        <v>10725</v>
      </c>
      <c r="M7" s="26">
        <v>0</v>
      </c>
      <c r="N7" s="26">
        <v>19500</v>
      </c>
      <c r="P7" s="33"/>
      <c r="Q7" s="33"/>
      <c r="R7" s="33"/>
      <c r="S7" s="33"/>
      <c r="T7" s="33"/>
    </row>
    <row r="8" spans="1:20" x14ac:dyDescent="0.2">
      <c r="B8" t="s">
        <v>40</v>
      </c>
      <c r="C8" s="26">
        <v>35000</v>
      </c>
      <c r="D8" s="26">
        <v>0</v>
      </c>
      <c r="E8" s="26">
        <v>75000</v>
      </c>
      <c r="F8" s="26">
        <v>0</v>
      </c>
      <c r="G8" s="26">
        <v>0</v>
      </c>
      <c r="H8" s="26">
        <v>18750</v>
      </c>
      <c r="I8" s="26">
        <v>35000</v>
      </c>
      <c r="J8" s="26">
        <v>0</v>
      </c>
      <c r="K8" s="26">
        <v>75000</v>
      </c>
      <c r="L8" s="26">
        <v>0</v>
      </c>
      <c r="M8" s="26">
        <v>0</v>
      </c>
      <c r="N8" s="26">
        <v>18750</v>
      </c>
      <c r="P8" s="33"/>
      <c r="Q8" s="33"/>
      <c r="R8" s="33"/>
      <c r="S8" s="33"/>
      <c r="T8" s="33"/>
    </row>
    <row r="9" spans="1:20" x14ac:dyDescent="0.2">
      <c r="B9" t="s">
        <v>41</v>
      </c>
      <c r="C9" s="26">
        <v>5250</v>
      </c>
      <c r="D9" s="26">
        <v>0</v>
      </c>
      <c r="E9" s="26">
        <v>0</v>
      </c>
      <c r="F9" s="26">
        <v>24750</v>
      </c>
      <c r="G9" s="26">
        <v>0</v>
      </c>
      <c r="H9" s="26">
        <v>5625</v>
      </c>
      <c r="I9" s="26">
        <v>5075</v>
      </c>
      <c r="J9" s="26">
        <v>0</v>
      </c>
      <c r="K9" s="26">
        <v>0</v>
      </c>
      <c r="L9" s="26">
        <v>23925</v>
      </c>
      <c r="M9" s="26">
        <v>0</v>
      </c>
      <c r="N9" s="26">
        <v>5437.5</v>
      </c>
      <c r="P9" s="33"/>
      <c r="Q9" s="33"/>
      <c r="R9" s="33"/>
      <c r="S9" s="33"/>
      <c r="T9" s="33"/>
    </row>
    <row r="10" spans="1:20" x14ac:dyDescent="0.2">
      <c r="B10" t="s">
        <v>42</v>
      </c>
      <c r="C10" s="26">
        <v>17500</v>
      </c>
      <c r="D10" s="26">
        <v>6250</v>
      </c>
      <c r="E10" s="26">
        <v>30000</v>
      </c>
      <c r="F10" s="26">
        <v>0</v>
      </c>
      <c r="G10" s="26">
        <v>0</v>
      </c>
      <c r="H10" s="26">
        <v>9375</v>
      </c>
      <c r="I10" s="26">
        <v>17850</v>
      </c>
      <c r="J10" s="26">
        <v>6375</v>
      </c>
      <c r="K10" s="26">
        <v>30600</v>
      </c>
      <c r="L10" s="26">
        <v>0</v>
      </c>
      <c r="M10" s="26">
        <v>0</v>
      </c>
      <c r="N10" s="26">
        <v>9562.5</v>
      </c>
      <c r="P10" s="33"/>
      <c r="Q10" s="33"/>
      <c r="R10" s="33"/>
      <c r="S10" s="33"/>
      <c r="T10" s="33"/>
    </row>
    <row r="11" spans="1:20" x14ac:dyDescent="0.2">
      <c r="B11" t="s">
        <v>59</v>
      </c>
      <c r="C11" s="26">
        <v>78750</v>
      </c>
      <c r="D11" s="26">
        <v>66250</v>
      </c>
      <c r="E11" s="26">
        <v>105000</v>
      </c>
      <c r="F11" s="26">
        <v>35750</v>
      </c>
      <c r="G11" s="26">
        <v>0</v>
      </c>
      <c r="H11" s="26">
        <v>66250</v>
      </c>
      <c r="I11" s="26">
        <v>79275</v>
      </c>
      <c r="J11" s="26">
        <v>67375</v>
      </c>
      <c r="K11" s="26">
        <v>105600</v>
      </c>
      <c r="L11" s="26">
        <v>34650</v>
      </c>
      <c r="M11" s="26">
        <v>0</v>
      </c>
      <c r="N11" s="26">
        <v>67000</v>
      </c>
      <c r="P11" s="33"/>
      <c r="Q11" s="33"/>
      <c r="R11" s="33"/>
      <c r="S11" s="33"/>
      <c r="T11" s="33"/>
    </row>
    <row r="12" spans="1:20" x14ac:dyDescent="0.2">
      <c r="B12"/>
      <c r="C12"/>
      <c r="D12"/>
      <c r="E12"/>
      <c r="F12"/>
      <c r="G12"/>
      <c r="H12"/>
      <c r="I12"/>
      <c r="J12"/>
      <c r="K12"/>
      <c r="L12"/>
      <c r="M12"/>
      <c r="N12"/>
      <c r="P12" s="33"/>
      <c r="Q12" s="33"/>
      <c r="R12" s="33"/>
      <c r="S12" s="33"/>
      <c r="T12" s="33"/>
    </row>
    <row r="13" spans="1:20" x14ac:dyDescent="0.2">
      <c r="B13"/>
      <c r="C13"/>
      <c r="D13"/>
      <c r="E13"/>
      <c r="F13"/>
      <c r="G13"/>
      <c r="H13"/>
      <c r="I13"/>
      <c r="J13"/>
      <c r="K13"/>
      <c r="L13"/>
      <c r="M13"/>
      <c r="N13"/>
      <c r="P13" s="33"/>
      <c r="Q13" s="33"/>
      <c r="R13" s="33"/>
      <c r="S13" s="33"/>
      <c r="T13" s="33"/>
    </row>
    <row r="14" spans="1:20" x14ac:dyDescent="0.2">
      <c r="B14"/>
      <c r="C14"/>
      <c r="D14"/>
      <c r="E14"/>
      <c r="F14"/>
      <c r="G14"/>
      <c r="H14"/>
      <c r="I14"/>
      <c r="J14"/>
      <c r="K14"/>
      <c r="L14"/>
      <c r="M14"/>
      <c r="N14"/>
      <c r="P14" s="33"/>
      <c r="Q14" s="33"/>
      <c r="R14" s="33"/>
      <c r="S14" s="33"/>
      <c r="T14" s="33"/>
    </row>
    <row r="15" spans="1:20" x14ac:dyDescent="0.2">
      <c r="B15"/>
      <c r="C15"/>
      <c r="D15"/>
      <c r="E15"/>
      <c r="F15"/>
      <c r="G15"/>
      <c r="H15"/>
      <c r="I15"/>
      <c r="J15"/>
      <c r="K15"/>
      <c r="L15"/>
      <c r="M15"/>
      <c r="N15"/>
      <c r="P15" s="33"/>
      <c r="Q15" s="33"/>
      <c r="R15" s="33"/>
      <c r="S15" s="33"/>
      <c r="T15" s="33"/>
    </row>
    <row r="16" spans="1:20"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row r="28" spans="2:14" x14ac:dyDescent="0.2">
      <c r="B28"/>
      <c r="C28"/>
      <c r="D28"/>
      <c r="E28"/>
      <c r="F28"/>
      <c r="G28"/>
      <c r="H28"/>
      <c r="I28"/>
      <c r="J28"/>
      <c r="K28"/>
      <c r="L28"/>
      <c r="M28"/>
      <c r="N28"/>
    </row>
  </sheetData>
  <mergeCells count="3">
    <mergeCell ref="I4:N4"/>
    <mergeCell ref="C4:H4"/>
    <mergeCell ref="P4:T15"/>
  </mergeCells>
  <printOptions horizontalCentered="1"/>
  <pageMargins left="0.4" right="0.4" top="0.4" bottom="0.4" header="0.3" footer="0.3"/>
  <pageSetup paperSize="9" scale="66" fitToHeight="0" orientation="landscape" horizontalDpi="4294967293"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Inicio</vt:lpstr>
      <vt:lpstr>PARÁMETROS DEL PROYECTO</vt:lpstr>
      <vt:lpstr>DETALLES DEL PROYECTO</vt:lpstr>
      <vt:lpstr>TOTALES DEL PROYECTO</vt:lpstr>
      <vt:lpstr>Tipo_de_proyecto</vt:lpstr>
      <vt:lpstr>'DETALLES DEL PROYECTO'!Títulos_a_imprimir</vt:lpstr>
      <vt:lpstr>'TOTALES DEL PROYECTO'!Títulos_a_imprimir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2018-05-29T11:56:34Z</dcterms:created>
  <dcterms:modified xsi:type="dcterms:W3CDTF">2019-02-18T07:00:30Z</dcterms:modified>
</cp:coreProperties>
</file>

<file path=docProps/custom.xml><?xml version="1.0" encoding="utf-8"?>
<Properties xmlns="http://schemas.openxmlformats.org/officeDocument/2006/custom-properties" xmlns:vt="http://schemas.openxmlformats.org/officeDocument/2006/docPropsVTypes"/>
</file>