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00" windowHeight="16155" xr2:uid="{00000000-000D-0000-FFFF-FFFF00000000}"/>
  </bookViews>
  <sheets>
    <sheet name="INÍCIO" sheetId="4" r:id="rId1"/>
    <sheet name="PARÂMETROS DE PROJETO" sheetId="1" r:id="rId2"/>
    <sheet name="DETALHES DO PROJETO" sheetId="2" r:id="rId3"/>
    <sheet name="TOTAIS DO PROJETO" sheetId="3" r:id="rId4"/>
  </sheets>
  <definedNames>
    <definedName name="TipoProjeto">Parâmetros[TIPO DE PROJETO]</definedName>
    <definedName name="_xlnm.Print_Titles" localSheetId="2">'DETALHES DO PROJETO'!$4:$4</definedName>
    <definedName name="_xlnm.Print_Titles" localSheetId="3">'TOTAIS DO PROJETO'!$4:$4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<sst xmlns="http://schemas.openxmlformats.org/spreadsheetml/2006/main" count="106" uniqueCount="76">
  <si>
    <t>SOBRE ESTE MODELO</t>
  </si>
  <si>
    <t>Controle os parâmetros de projeto, detalhes do projeto e totais do projeto nessa pasta de trabalho do controlador de planejamento de eventos.</t>
  </si>
  <si>
    <t>Insira informações na planilha parâmetros de projeto para atualizar os gráficos de coluna e na planilha de detalhes do projeto. A Tabela dinâmica na planilha totais do projeto é atualizada automaticamente.</t>
  </si>
  <si>
    <t>Preencha o nome da empresa na planilha parâmetros e ela será atualizada automaticamente em outras planilhas.</t>
  </si>
  <si>
    <t xml:space="preserve">Observação:  </t>
  </si>
  <si>
    <t>Instruções adicionais tem sido fornecidas na coluna A cada planilha na pasta de trabalho do controlador de planejamento de eventos. Este texto está oculto de propósito. Para removê-lo, selecione a coluna A e selecione Excluir. Para reexibir o texto, selecione a coluna A e altere a cor da fonte.</t>
  </si>
  <si>
    <t>Para saber mais sobre as tabelas na planilha, pressione Shift e F10 em uma tabela, selecione a opção TABELA e depois TEXTO ALTERNATIVO.</t>
  </si>
  <si>
    <t>Crie parâmetros de projeto nesta planilha. Insira o Nome da empresa na célula à direita. Há instruções úteis nas células desta coluna. Pressione Seta para baixo para começar.</t>
  </si>
  <si>
    <t>O título desta planilha está na célula à direita.</t>
  </si>
  <si>
    <t>A mensagem de confidencialidade está na célula à direita.</t>
  </si>
  <si>
    <t>A dica está na célula à direita.</t>
  </si>
  <si>
    <t>Insira os detalhes na tabela Parâmetros, começando na célula à direita. A próxima instrução está na célula A12.</t>
  </si>
  <si>
    <t>Nome da empresa</t>
  </si>
  <si>
    <t>O controlador de projeto de gerenciamento do evento</t>
  </si>
  <si>
    <t>As células azuis são calculadas para você. Não é necessário digitar nada nelas.</t>
  </si>
  <si>
    <t>TIPO DE PROJETO</t>
  </si>
  <si>
    <t>Desenvolvimento de estratégia de evento</t>
  </si>
  <si>
    <t>PLANEJADOR DE EVENTOS</t>
  </si>
  <si>
    <t>Design do evento</t>
  </si>
  <si>
    <t>Logística do evento</t>
  </si>
  <si>
    <t>Equipe do evento</t>
  </si>
  <si>
    <t>Avaliação do aluno</t>
  </si>
  <si>
    <t>Taxas misturadas</t>
  </si>
  <si>
    <t>CUSTOS PLANEJADOS</t>
  </si>
  <si>
    <t>CUSTO REAL</t>
  </si>
  <si>
    <t>HORAS PLANEJADAS</t>
  </si>
  <si>
    <t>HORAS REAIS</t>
  </si>
  <si>
    <t>Gráfico de colunas mostrando o custo planejado em comparação ao custo real.</t>
  </si>
  <si>
    <t>GERENTE DE CONTAS</t>
  </si>
  <si>
    <t>GERENTE DE PROJETOS</t>
  </si>
  <si>
    <t>GERENCIADOR DE ESTRATÉGIA</t>
  </si>
  <si>
    <t>ESPECIALISTA EM DESIGN</t>
  </si>
  <si>
    <t>O gráfico de colunas mostrando as horas planejadas em comparação às horas reais.</t>
  </si>
  <si>
    <t>EQUIPE DO EVENTO</t>
  </si>
  <si>
    <t>ADMINISTRADOR DE EQUIPE</t>
  </si>
  <si>
    <t>Total</t>
  </si>
  <si>
    <t>Insira informações na tabela detalhes do projeto iniciando na célula à direita.
INFORMAÇÕES
Para adicionar uma linha na tabela à direita, selecione o botão inferior direito da células no corpo da tabela (não o total de linha) e pressione a tecla Tab ou pressione a tecla SHIFT + F10 onde você deseja a linha inserida e selecione Inserir | Linhas da tabela acima/abaixo.
Verifique se todas as linhas não utilizadas foram excluídas, como a tabela dinâmica totais do projeto usará todas as células de tabelas e, caso contrário, daria resultados incorretos.</t>
  </si>
  <si>
    <t>NOME DO PROJETO</t>
  </si>
  <si>
    <t>Projeto 1</t>
  </si>
  <si>
    <t>Projeto 2</t>
  </si>
  <si>
    <t>Projeto 3</t>
  </si>
  <si>
    <t>Projeto 4</t>
  </si>
  <si>
    <t>Projeto 5</t>
  </si>
  <si>
    <t>TOTAL</t>
  </si>
  <si>
    <t>INÍCIO ESTIMADO</t>
  </si>
  <si>
    <t>TÉRMINO ESTIMADO</t>
  </si>
  <si>
    <t>INÍCIO REAL</t>
  </si>
  <si>
    <t>TÉRMINO REAL</t>
  </si>
  <si>
    <t>TRABALHO REAL</t>
  </si>
  <si>
    <t>DURAÇÃO ESTIMADA</t>
  </si>
  <si>
    <t>DURAÇÃO REAL</t>
  </si>
  <si>
    <t xml:space="preserve">GERENTE DE CONTAS </t>
  </si>
  <si>
    <t xml:space="preserve">GERENTE DE PROJETOS </t>
  </si>
  <si>
    <t xml:space="preserve">GERENCIADOR DE ESTRATÉGIA </t>
  </si>
  <si>
    <t xml:space="preserve">ESPECIALISTA EM DESIGN </t>
  </si>
  <si>
    <t xml:space="preserve">EQUIPE DO EVENTO </t>
  </si>
  <si>
    <t xml:space="preserve">ADMINISTRADOR DE EQUIPE </t>
  </si>
  <si>
    <t>A tabela dinâmica que começa na célula à direita é atualizada automaticamente.
INFORMAÇÕES
Para atualizar a tabela dinâmica à direita, selecione-a (qualquer célula dentro da tabela dinâmica) com as ferramentas de tabela dinâmica | guia faixa de ANÁLISE, selecione Atualizar ou pressione a tecla SHIFT+F10 em qualquer célula na tabela dinâmica e selecione Atualizar.</t>
  </si>
  <si>
    <t>Total Geral</t>
  </si>
  <si>
    <t>ESTIMATIVA DE GERENTE DE CONTAS</t>
  </si>
  <si>
    <t>ESTIMATIVA DE GERENTE DE PROJETO</t>
  </si>
  <si>
    <t>ESTIMATIVA DO GERENCIADOR DE ESTRATÉGIA</t>
  </si>
  <si>
    <t>ESTIMATIVA DE ESPECIALISTA EM DESIGN</t>
  </si>
  <si>
    <t>ESTIMATIVA DE EQUIPE DO EVENTO</t>
  </si>
  <si>
    <t>ESTIMATIVA DE FUNCIONÁRIOS DO ADMINISTRATIVO</t>
  </si>
  <si>
    <t>GERENTE DE CONTAS REAL</t>
  </si>
  <si>
    <t>GERENTE DE PROJETO REAL</t>
  </si>
  <si>
    <t>GERENCIADOR DE ESTRATÉGIA REAL</t>
  </si>
  <si>
    <t>ESPECIALISTA EM DESIGN REAL</t>
  </si>
  <si>
    <t>ADMINISTRADOR DE EQUIPE REAL</t>
  </si>
  <si>
    <t>HORAS DE TRABALHO ESTIMADAS</t>
  </si>
  <si>
    <t>EQUIPE DO EVENTO REAL</t>
  </si>
  <si>
    <t>Insira taxas misturadas nas células à direita, células C12 a H12. A próxima instrução está na célula A14.</t>
  </si>
  <si>
    <t>O gráfico de coluna mostrando planejada versus custo real está na célula à direita e gráfico de colunas mostrando horas planejada versus horas reais fica na célula F14.</t>
  </si>
  <si>
    <t>Crie detalhes do projeto nesta planilha. O nome da empresa é atualizado automaticamente na célula à direita. Há instruções úteis nas células desta coluna. Pressione Seta para baixo para começar.</t>
  </si>
  <si>
    <t>Obtenha os totais do projeto nesta planilha. O nome da empresa é atualizado automaticamente na célula à direita. Há instruções úteis nas células desta coluna. Pressione Seta para baixo para começar.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</si>
</sst>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8" formatCode="&quot;R$&quot;\ #,##0"/>
    <numFmt numFmtId="169" formatCode="&quot;R$&quot;\ #,##0.00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168" fontId="6" fillId="0" borderId="0" xfId="0" applyNumberFormat="1" applyFont="1"/>
    <xf numFmtId="169" fontId="8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8" fillId="0" borderId="0" xfId="0" applyFont="1" applyAlignment="1">
      <alignment horizont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6" builtinId="4" customBuiltin="1"/>
    <cellStyle name="Moeda [0]" xfId="7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8" builtinId="5" customBuiltin="1"/>
    <cellStyle name="Ruim" xfId="12" builtinId="27" customBuiltin="1"/>
    <cellStyle name="Saída" xfId="15" builtinId="21" customBuiltin="1"/>
    <cellStyle name="Separador de milhares [0]" xfId="5" builtinId="6" customBuiltin="1"/>
    <cellStyle name="Texto de Aviso" xfId="19" builtinId="11" customBuiltin="1"/>
    <cellStyle name="Texto Explicativo" xfId="21" builtinId="53" customBuiltin="1"/>
    <cellStyle name="Título" xfId="9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10" builtinId="19" customBuiltin="1"/>
    <cellStyle name="Total" xfId="22" builtinId="25" customBuiltin="1"/>
    <cellStyle name="Vírgula" xfId="4" builtinId="3" customBuiltin="1"/>
  </cellStyles>
  <dxfs count="963"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7" formatCode="&quot;$&quot;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7" formatCode="&quot;$&quot;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7" formatCode="&quot;$&quot;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7" formatCode="&quot;$&quot;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9" formatCode="&quot;R$&quot;\ #,##0.00"/>
    </dxf>
    <dxf>
      <numFmt numFmtId="167" formatCode="&quot;$&quot;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9" formatCode="&quot;R$&quot;\ #,##0.00"/>
    </dxf>
    <dxf>
      <numFmt numFmtId="167" formatCode="&quot;$&quot;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68" formatCode="&quot;R$&quot;\ 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numFmt numFmtId="169" formatCode="&quot;R$&quot;\ #,##0.00"/>
    </dxf>
    <dxf>
      <alignment wrapText="1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PLANEJADA versus CUSTO 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'PARÂMETROS DE PROJETO'!$B$16</c:f>
              <c:strCache>
                <c:ptCount val="1"/>
                <c:pt idx="0">
                  <c:v>CUSTOS PLANEJADOS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'PARÂMETROS DE PROJETO'!$C$15:$H$15</c:f>
              <c:strCache>
                <c:ptCount val="6"/>
                <c:pt idx="0">
                  <c:v>GERENTE DE CONTAS</c:v>
                </c:pt>
                <c:pt idx="1">
                  <c:v>GERENTE DE PROJETOS</c:v>
                </c:pt>
                <c:pt idx="2">
                  <c:v>GERENCIADOR DE ESTRATÉGIA</c:v>
                </c:pt>
                <c:pt idx="3">
                  <c:v>ESPECIALISTA EM DESIGN</c:v>
                </c:pt>
                <c:pt idx="4">
                  <c:v>EQUIPE DO EVENTO</c:v>
                </c:pt>
                <c:pt idx="5">
                  <c:v>ADMINISTRADOR DE EQUIPE</c:v>
                </c:pt>
              </c:strCache>
            </c:strRef>
          </c:cat>
          <c:val>
            <c:numRef>
              <c:f>'PARÂMETROS DE PROJETO'!$C$16:$H$16</c:f>
              <c:numCache>
                <c:formatCode>"R$"\ #,##0.00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'PARÂMETROS DE PROJETO'!$B$17</c:f>
              <c:strCache>
                <c:ptCount val="1"/>
                <c:pt idx="0">
                  <c:v>CUSTO REAL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'PARÂMETROS DE PROJETO'!$C$15:$H$15</c:f>
              <c:strCache>
                <c:ptCount val="6"/>
                <c:pt idx="0">
                  <c:v>GERENTE DE CONTAS</c:v>
                </c:pt>
                <c:pt idx="1">
                  <c:v>GERENTE DE PROJETOS</c:v>
                </c:pt>
                <c:pt idx="2">
                  <c:v>GERENCIADOR DE ESTRATÉGIA</c:v>
                </c:pt>
                <c:pt idx="3">
                  <c:v>ESPECIALISTA EM DESIGN</c:v>
                </c:pt>
                <c:pt idx="4">
                  <c:v>EQUIPE DO EVENTO</c:v>
                </c:pt>
                <c:pt idx="5">
                  <c:v>ADMINISTRADOR DE EQUIPE</c:v>
                </c:pt>
              </c:strCache>
            </c:strRef>
          </c:cat>
          <c:val>
            <c:numRef>
              <c:f>'PARÂMETROS DE PROJETO'!$C$17:$H$17</c:f>
              <c:numCache>
                <c:formatCode>"R$"\ #,##0.00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PLANEJADA versus HORAS REAIS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'PARÂMETROS DE PROJETO'!$B$18</c:f>
              <c:strCache>
                <c:ptCount val="1"/>
                <c:pt idx="0">
                  <c:v>HORAS PLANEJADAS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'PARÂMETROS DE PROJETO'!$C$15:$H$15</c:f>
              <c:strCache>
                <c:ptCount val="6"/>
                <c:pt idx="0">
                  <c:v>GERENTE DE CONTAS</c:v>
                </c:pt>
                <c:pt idx="1">
                  <c:v>GERENTE DE PROJETOS</c:v>
                </c:pt>
                <c:pt idx="2">
                  <c:v>GERENCIADOR DE ESTRATÉGIA</c:v>
                </c:pt>
                <c:pt idx="3">
                  <c:v>ESPECIALISTA EM DESIGN</c:v>
                </c:pt>
                <c:pt idx="4">
                  <c:v>EQUIPE DO EVENTO</c:v>
                </c:pt>
                <c:pt idx="5">
                  <c:v>ADMINISTRADOR DE EQUIPE</c:v>
                </c:pt>
              </c:strCache>
            </c:strRef>
          </c:cat>
          <c:val>
            <c:numRef>
              <c:f>'PARÂMETROS DE PROJETO'!$C$18:$H$18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'PARÂMETROS DE PROJETO'!$B$19</c:f>
              <c:strCache>
                <c:ptCount val="1"/>
                <c:pt idx="0">
                  <c:v>HORAS REAIS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'PARÂMETROS DE PROJETO'!$C$15:$H$15</c:f>
              <c:strCache>
                <c:ptCount val="6"/>
                <c:pt idx="0">
                  <c:v>GERENTE DE CONTAS</c:v>
                </c:pt>
                <c:pt idx="1">
                  <c:v>GERENTE DE PROJETOS</c:v>
                </c:pt>
                <c:pt idx="2">
                  <c:v>GERENCIADOR DE ESTRATÉGIA</c:v>
                </c:pt>
                <c:pt idx="3">
                  <c:v>ESPECIALISTA EM DESIGN</c:v>
                </c:pt>
                <c:pt idx="4">
                  <c:v>EQUIPE DO EVENTO</c:v>
                </c:pt>
                <c:pt idx="5">
                  <c:v>ADMINISTRADOR DE EQUIPE</c:v>
                </c:pt>
              </c:strCache>
            </c:strRef>
          </c:cat>
          <c:val>
            <c:numRef>
              <c:f>'PARÂMETROS DE PROJETO'!$C$19:$H$19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12</xdr:row>
      <xdr:rowOff>180974</xdr:rowOff>
    </xdr:from>
    <xdr:to>
      <xdr:col>4</xdr:col>
      <xdr:colOff>495749</xdr:colOff>
      <xdr:row>42</xdr:row>
      <xdr:rowOff>76200</xdr:rowOff>
    </xdr:to>
    <xdr:graphicFrame macro="">
      <xdr:nvGraphicFramePr>
        <xdr:cNvPr id="7" name="Gráfico 6" descr="Gráfico de colunas mostrando o custo planejado em comparação ao custo real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628650</xdr:colOff>
      <xdr:row>12</xdr:row>
      <xdr:rowOff>180974</xdr:rowOff>
    </xdr:from>
    <xdr:to>
      <xdr:col>8</xdr:col>
      <xdr:colOff>514800</xdr:colOff>
      <xdr:row>42</xdr:row>
      <xdr:rowOff>76200</xdr:rowOff>
    </xdr:to>
    <xdr:graphicFrame macro="">
      <xdr:nvGraphicFramePr>
        <xdr:cNvPr id="8" name="Gráfico 7" descr="Gráfico de colunas mostrando as horas planejadas em comparação às horas reais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19</xdr:row>
      <xdr:rowOff>66675</xdr:rowOff>
    </xdr:to>
    <xdr:sp macro="" textlink="">
      <xdr:nvSpPr>
        <xdr:cNvPr id="2" name="Retângulo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29950" y="1066800"/>
          <a:ext cx="3028950" cy="3105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t-br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INFORMAÇÕES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</a:rPr>
            <a:t>Para adicionar uma linha, selecione</a:t>
          </a:r>
          <a:r>
            <a:rPr lang="pt-br" sz="1100" baseline="0">
              <a:solidFill>
                <a:schemeClr val="tx1">
                  <a:lumMod val="65000"/>
                  <a:lumOff val="35000"/>
                </a:schemeClr>
              </a:solidFill>
            </a:rPr>
            <a:t> a célula à direita inferior no corpo da tabela (não a linha de totais) e pressione a tecla Tab ou clique com botão direito onde você deseja que a linha inserida e selecione Inserir | Linhas da tabela acima/abaixo.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t-br" sz="1100" baseline="0">
              <a:solidFill>
                <a:schemeClr val="tx1">
                  <a:lumMod val="65000"/>
                  <a:lumOff val="35000"/>
                </a:schemeClr>
              </a:solidFill>
            </a:rPr>
            <a:t>Verifique se todas as linhas não utilizadas foram excluídas, como a tabela dinâmica totais do projeto usará todas as células de tabelas e, caso contrário, daria resultados incorretos.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t-br" sz="1100" baseline="0">
              <a:solidFill>
                <a:schemeClr val="tx1">
                  <a:lumMod val="65000"/>
                  <a:lumOff val="35000"/>
                </a:schemeClr>
              </a:solidFill>
            </a:rPr>
            <a:t>Para excluir esta dica de informação, selecione qualquer borda e pressione Excluir.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1</xdr:rowOff>
    </xdr:from>
    <xdr:to>
      <xdr:col>19</xdr:col>
      <xdr:colOff>590550</xdr:colOff>
      <xdr:row>15</xdr:row>
      <xdr:rowOff>1</xdr:rowOff>
    </xdr:to>
    <xdr:sp macro="" textlink="">
      <xdr:nvSpPr>
        <xdr:cNvPr id="2" name="Retângulo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182600" y="1066801"/>
          <a:ext cx="3028950" cy="2476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t-br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INFORMAÇÕES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</a:rPr>
            <a:t>Esta tabela dinâmica não será atualizada automaticamente.  Para atualizá-la, selecione</a:t>
          </a:r>
          <a:r>
            <a:rPr lang="pt-br" sz="1100" baseline="0">
              <a:solidFill>
                <a:schemeClr val="tx1">
                  <a:lumMod val="65000"/>
                  <a:lumOff val="35000"/>
                </a:schemeClr>
              </a:solidFill>
            </a:rPr>
            <a:t> (qualquer célula dentro da tabela dinâmica) nas ferramentas de tabela dinâmica | na guia faixa de opções análise, pressione Atualizar.  Ou clique com botão o direito de qualquer célula na tabela dinâmica e selecione Atualizar.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t-br" sz="1100" baseline="0">
              <a:solidFill>
                <a:schemeClr val="tx1">
                  <a:lumMod val="65000"/>
                  <a:lumOff val="35000"/>
                </a:schemeClr>
              </a:solidFill>
            </a:rPr>
            <a:t>Para excluir esta dica de informação, selecione qualquer borda e pressione Excluir.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5.570442476848" createdVersion="5" refreshedVersion="6" minRefreshableVersion="3" recordCount="5" xr:uid="{00000000-000A-0000-FFFF-FFFF00000000}">
  <cacheSource type="worksheet">
    <worksheetSource name="DetalhesProjeto"/>
  </cacheSource>
  <cacheFields count="22">
    <cacheField name="NOME DO PROJETO" numFmtId="0">
      <sharedItems count="5">
        <s v="Projeto 1"/>
        <s v="Projeto 2"/>
        <s v="Projeto 3"/>
        <s v="Projeto 4"/>
        <s v="Projeto 5"/>
      </sharedItems>
    </cacheField>
    <cacheField name="TIPO DE PROJETO" numFmtId="0">
      <sharedItems/>
    </cacheField>
    <cacheField name="INÍCIO ESTIMADO" numFmtId="14">
      <sharedItems containsSemiMixedTypes="0" containsNonDate="0" containsDate="1" containsString="0" minDate="2019-06-09T00:00:00" maxDate="2023-08-12T00:00:00"/>
    </cacheField>
    <cacheField name="TÉRMINO ESTIMADO" numFmtId="14">
      <sharedItems containsSemiMixedTypes="0" containsNonDate="0" containsDate="1" containsString="0" minDate="2019-08-07T00:00:00" maxDate="2023-08-22T00:00:00"/>
    </cacheField>
    <cacheField name="INÍCIO REAL" numFmtId="14">
      <sharedItems containsSemiMixedTypes="0" containsNonDate="0" containsDate="1" containsString="0" minDate="2019-06-29T00:00:00" maxDate="2025-08-08T00:00:00"/>
    </cacheField>
    <cacheField name="TÉRMINO REAL" numFmtId="14">
      <sharedItems containsSemiMixedTypes="0" containsNonDate="0" containsDate="1" containsString="0" minDate="2019-09-03T00:00:00" maxDate="2025-10-11T00:00:00"/>
    </cacheField>
    <cacheField name="HORAS DE TRABALHO ESTIMADAS:" numFmtId="0">
      <sharedItems containsSemiMixedTypes="0" containsString="0" containsNumber="1" containsInteger="1" minValue="150" maxValue="500"/>
    </cacheField>
    <cacheField name="TRABALHO REAL" numFmtId="0">
      <sharedItems containsSemiMixedTypes="0" containsString="0" containsNumber="1" containsInteger="1" minValue="145" maxValue="500"/>
    </cacheField>
    <cacheField name="DURAÇÃO ESTIMADA" numFmtId="0">
      <sharedItems containsSemiMixedTypes="0" containsString="0" containsNumber="1" containsInteger="1" minValue="10" maxValue="67"/>
    </cacheField>
    <cacheField name="DURAÇÃO REAL" numFmtId="0">
      <sharedItems containsSemiMixedTypes="0" containsString="0" containsNumber="1" containsInteger="1" minValue="11" maxValue="400"/>
    </cacheField>
    <cacheField name="GERENTE DE CONTAS" numFmtId="168">
      <sharedItems containsSemiMixedTypes="0" containsString="0" containsNumber="1" containsInteger="1" minValue="5400" maxValue="18000"/>
    </cacheField>
    <cacheField name="GERENTE DE PROJETOS" numFmtId="168">
      <sharedItems containsSemiMixedTypes="0" containsString="0" containsNumber="1" containsInteger="1" minValue="2400" maxValue="24000"/>
    </cacheField>
    <cacheField name="GERENCIADOR DE ESTRATÉGIA" numFmtId="168">
      <sharedItems containsSemiMixedTypes="0" containsString="0" containsNumber="1" containsInteger="1" minValue="0" maxValue="18000"/>
    </cacheField>
    <cacheField name="ESPECIALISTA EM DESIGN" numFmtId="168">
      <sharedItems containsSemiMixedTypes="0" containsString="0" containsNumber="1" containsInteger="1" minValue="0" maxValue="25000"/>
    </cacheField>
    <cacheField name="EQUIPE DO EVENTO" numFmtId="168">
      <sharedItems containsSemiMixedTypes="0" containsString="0" containsNumber="1" containsInteger="1" minValue="0" maxValue="12000"/>
    </cacheField>
    <cacheField name="ADMINISTRADOR DE EQUIPE" numFmtId="168">
      <sharedItems containsSemiMixedTypes="0" containsString="0" containsNumber="1" containsInteger="1" minValue="900" maxValue="3000"/>
    </cacheField>
    <cacheField name="GERENTE DE CONTAS " numFmtId="168">
      <sharedItems containsSemiMixedTypes="0" containsString="0" containsNumber="1" containsInteger="1" minValue="5220" maxValue="18000"/>
    </cacheField>
    <cacheField name="GERENTE DE PROJETOS " numFmtId="168">
      <sharedItems containsSemiMixedTypes="0" containsString="0" containsNumber="1" containsInteger="1" minValue="2640" maxValue="23400"/>
    </cacheField>
    <cacheField name="GERENCIADOR DE ESTRATÉGIA " numFmtId="168">
      <sharedItems containsSemiMixedTypes="0" containsString="0" containsNumber="1" containsInteger="1" minValue="0" maxValue="19800"/>
    </cacheField>
    <cacheField name="ESPECIALISTA EM DESIGN " numFmtId="168">
      <sharedItems containsSemiMixedTypes="0" containsString="0" containsNumber="1" containsInteger="1" minValue="0" maxValue="25000"/>
    </cacheField>
    <cacheField name="EQUIPE DO EVENTO " numFmtId="168">
      <sharedItems containsSemiMixedTypes="0" containsString="0" containsNumber="1" containsInteger="1" minValue="0" maxValue="12240"/>
    </cacheField>
    <cacheField name="ADMINISTRADOR DE EQUIPE " numFmtId="168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Desenvolvimento de estratégia de evento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PLANEJADOR DE EVENTOS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Design do evento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Logística do evento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Equipe do evento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otais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ESTIMATIVA DE GERENTE DE CONTAS" fld="10" baseField="0" baseItem="0" numFmtId="169"/>
    <dataField name="ESTIMATIVA DE GERENTE DE PROJETO" fld="11" baseField="0" baseItem="0" numFmtId="169"/>
    <dataField name="ESTIMATIVA DO GERENCIADOR DE ESTRATÉGIA" fld="12" baseField="0" baseItem="0" numFmtId="169"/>
    <dataField name="ESTIMATIVA DE ESPECIALISTA EM DESIGN" fld="13" baseField="0" baseItem="0" numFmtId="169"/>
    <dataField name="ESTIMATIVA DE EQUIPE DO EVENTO" fld="14" baseField="0" baseItem="0" numFmtId="169"/>
    <dataField name="ESTIMATIVA DE FUNCIONÁRIOS DO ADMINISTRATIVO" fld="15" baseField="0" baseItem="0" numFmtId="169"/>
    <dataField name="GERENTE DE CONTAS REAL" fld="16" baseField="0" baseItem="0" numFmtId="169"/>
    <dataField name="GERENTE DE PROJETO REAL" fld="17" baseField="0" baseItem="0" numFmtId="169"/>
    <dataField name="GERENCIADOR DE ESTRATÉGIA REAL" fld="18" baseField="0" baseItem="0" numFmtId="169"/>
    <dataField name="ESPECIALISTA EM DESIGN REAL" fld="19" baseField="0" baseItem="0" numFmtId="169"/>
    <dataField name="EQUIPE DO EVENTO REAL" fld="20" baseField="0" baseItem="0" numFmtId="169"/>
    <dataField name="ADMINISTRADOR DE EQUIPE REAL" fld="21" baseField="0" baseItem="0" numFmtId="169"/>
  </dataFields>
  <formats count="50">
    <format dxfId="94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40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939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938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937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936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935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934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933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932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931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930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929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928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927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926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925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924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923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922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921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920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919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918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917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916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915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914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913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912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911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910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909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908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907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906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905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608">
      <pivotArea dataOnly="0" labelOnly="1" outline="0" fieldPosition="0">
        <references count="1">
          <reference field="4294967294" count="6">
            <x v="6"/>
            <x v="7"/>
            <x v="8"/>
            <x v="9"/>
            <x v="10"/>
            <x v="11"/>
          </reference>
        </references>
      </pivotArea>
    </format>
    <format dxfId="563">
      <pivotArea outline="0" fieldPosition="0">
        <references count="1">
          <reference field="4294967294" count="1">
            <x v="0"/>
          </reference>
        </references>
      </pivotArea>
    </format>
    <format dxfId="517">
      <pivotArea outline="0" fieldPosition="0">
        <references count="1">
          <reference field="4294967294" count="1">
            <x v="1"/>
          </reference>
        </references>
      </pivotArea>
    </format>
    <format dxfId="471">
      <pivotArea outline="0" fieldPosition="0">
        <references count="1">
          <reference field="4294967294" count="1">
            <x v="2"/>
          </reference>
        </references>
      </pivotArea>
    </format>
    <format dxfId="425">
      <pivotArea outline="0" fieldPosition="0">
        <references count="1">
          <reference field="4294967294" count="1">
            <x v="3"/>
          </reference>
        </references>
      </pivotArea>
    </format>
    <format dxfId="379">
      <pivotArea outline="0" fieldPosition="0">
        <references count="1">
          <reference field="4294967294" count="1">
            <x v="4"/>
          </reference>
        </references>
      </pivotArea>
    </format>
    <format dxfId="333">
      <pivotArea outline="0" fieldPosition="0">
        <references count="1">
          <reference field="4294967294" count="1">
            <x v="5"/>
          </reference>
        </references>
      </pivotArea>
    </format>
    <format dxfId="287">
      <pivotArea outline="0" fieldPosition="0">
        <references count="1">
          <reference field="4294967294" count="1">
            <x v="6"/>
          </reference>
        </references>
      </pivotArea>
    </format>
    <format dxfId="241">
      <pivotArea outline="0" fieldPosition="0">
        <references count="1">
          <reference field="4294967294" count="1">
            <x v="7"/>
          </reference>
        </references>
      </pivotArea>
    </format>
    <format dxfId="194">
      <pivotArea outline="0" fieldPosition="0">
        <references count="1">
          <reference field="4294967294" count="1">
            <x v="8"/>
          </reference>
        </references>
      </pivotArea>
    </format>
    <format dxfId="99">
      <pivotArea outline="0" fieldPosition="0">
        <references count="1">
          <reference field="4294967294" count="1">
            <x v="10"/>
          </reference>
        </references>
      </pivotArea>
    </format>
    <format dxfId="50">
      <pivotArea outline="0" fieldPosition="0">
        <references count="1">
          <reference field="4294967294" count="1">
            <x v="9"/>
          </reference>
        </references>
      </pivotArea>
    </format>
    <format dxfId="0">
      <pivotArea outline="0" fieldPosition="0">
        <references count="1">
          <reference field="4294967294" count="1"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sta Tabela Dinâmica lista os Nomes de projetos e valores calculados para todos os itens na planilha PARÂMETROS DE PROJETO, calculada pela multiplicação da duração horas na planilha DETALHES DO PROJETO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âmetros" displayName="Parâmetros" ref="B5:I11" headerRowDxfId="962" dataDxfId="961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TIPO DE PROJETO" totalsRowLabel="Total" dataDxfId="960" totalsRowDxfId="959"/>
    <tableColumn id="2" xr3:uid="{00000000-0010-0000-0000-000002000000}" name="GERENTE DE CONTAS" dataDxfId="958" totalsRowDxfId="957"/>
    <tableColumn id="3" xr3:uid="{00000000-0010-0000-0000-000003000000}" name="GERENTE DE PROJETOS" dataDxfId="956" totalsRowDxfId="955"/>
    <tableColumn id="4" xr3:uid="{00000000-0010-0000-0000-000004000000}" name="GERENCIADOR DE ESTRATÉGIA" dataDxfId="954" totalsRowDxfId="953"/>
    <tableColumn id="5" xr3:uid="{00000000-0010-0000-0000-000005000000}" name="ESPECIALISTA EM DESIGN" dataDxfId="952" totalsRowDxfId="951"/>
    <tableColumn id="6" xr3:uid="{00000000-0010-0000-0000-000006000000}" name="EQUIPE DO EVENTO" dataDxfId="950" totalsRowDxfId="949"/>
    <tableColumn id="7" xr3:uid="{00000000-0010-0000-0000-000007000000}" name="ADMINISTRADOR DE EQUIPE" dataDxfId="948" totalsRowDxfId="947"/>
    <tableColumn id="8" xr3:uid="{00000000-0010-0000-0000-000008000000}" name="Total" totalsRowFunction="sum" dataDxfId="946" totalsRowDxfId="945">
      <calculatedColumnFormula>SUM(Parâmetros[[#This Row],[GERENTE DE CONTAS]:[ADMINISTRADOR DE EQUIPE]])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Insira o tipo de projeto, as porcentagens do gerente de contas, gerente de projetos, gerente de estratégias, especialista em design, equipe de eventos e equipe de administração. O total é calculado automa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talhesProjeto" displayName="DetalhesProjeto" ref="B4:W10" totalsRowCount="1" headerRowDxfId="944" dataCellStyle="Normal">
  <tableColumns count="22">
    <tableColumn id="1" xr3:uid="{00000000-0010-0000-0100-000001000000}" name="NOME DO PROJETO" totalsRowLabel="TOTAL" totalsRowDxfId="888" dataCellStyle="Normal"/>
    <tableColumn id="2" xr3:uid="{00000000-0010-0000-0100-000002000000}" name="TIPO DE PROJETO" totalsRowDxfId="887" dataCellStyle="Normal"/>
    <tableColumn id="3" xr3:uid="{00000000-0010-0000-0100-000003000000}" name="INÍCIO ESTIMADO" dataDxfId="904" totalsRowDxfId="886" dataCellStyle="Normal"/>
    <tableColumn id="4" xr3:uid="{00000000-0010-0000-0100-000004000000}" name="TÉRMINO ESTIMADO" dataDxfId="903" totalsRowDxfId="885" dataCellStyle="Normal"/>
    <tableColumn id="7" xr3:uid="{00000000-0010-0000-0100-000007000000}" name="INÍCIO REAL" dataDxfId="902" totalsRowDxfId="884" dataCellStyle="Normal"/>
    <tableColumn id="8" xr3:uid="{00000000-0010-0000-0100-000008000000}" name="TÉRMINO REAL" dataDxfId="901" totalsRowDxfId="883" dataCellStyle="Normal"/>
    <tableColumn id="5" xr3:uid="{00000000-0010-0000-0100-000005000000}" name="HORAS DE TRABALHO ESTIMADAS" totalsRowFunction="sum" totalsRowDxfId="882" dataCellStyle="Normal"/>
    <tableColumn id="9" xr3:uid="{00000000-0010-0000-0100-000009000000}" name="TRABALHO REAL" totalsRowFunction="sum" totalsRowDxfId="881" dataCellStyle="Normal"/>
    <tableColumn id="6" xr3:uid="{00000000-0010-0000-0100-000006000000}" name="DURAÇÃO ESTIMADA" totalsRowFunction="sum" dataDxfId="943" totalsRowDxfId="880" dataCellStyle="Normal">
      <calculatedColumnFormula>DAYS360(DetalhesProjeto[[#This Row],[INÍCIO ESTIMADO]],DetalhesProjeto[[#This Row],[TÉRMINO ESTIMADO]],FALSE)</calculatedColumnFormula>
    </tableColumn>
    <tableColumn id="10" xr3:uid="{00000000-0010-0000-0100-00000A000000}" name="DURAÇÃO REAL" totalsRowFunction="sum" dataDxfId="942" totalsRowDxfId="879" dataCellStyle="Normal">
      <calculatedColumnFormula>DAYS360(DetalhesProjeto[[#This Row],[INÍCIO REAL]],DetalhesProjeto[[#This Row],[TÉRMINO REAL]],FALSE)</calculatedColumnFormula>
    </tableColumn>
    <tableColumn id="11" xr3:uid="{00000000-0010-0000-0100-00000B000000}" name="GERENTE DE CONTAS" dataDxfId="900" totalsRowDxfId="878" dataCellStyle="Normal">
      <calculatedColumnFormula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Row],[HORAS DE TRABALHO ESTIMADAS]]</calculatedColumnFormula>
    </tableColumn>
    <tableColumn id="12" xr3:uid="{00000000-0010-0000-0100-00000C000000}" name="GERENTE DE PROJETOS" dataDxfId="899" totalsRowDxfId="877" dataCellStyle="Normal">
      <calculatedColumnFormula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Row],[HORAS DE TRABALHO ESTIMADAS]]</calculatedColumnFormula>
    </tableColumn>
    <tableColumn id="13" xr3:uid="{00000000-0010-0000-0100-00000D000000}" name="GERENCIADOR DE ESTRATÉGIA" dataDxfId="898" totalsRowDxfId="876" dataCellStyle="Normal">
      <calculatedColumnFormula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Row],[HORAS DE TRABALHO ESTIMADAS]]</calculatedColumnFormula>
    </tableColumn>
    <tableColumn id="14" xr3:uid="{00000000-0010-0000-0100-00000E000000}" name="ESPECIALISTA EM DESIGN" dataDxfId="897" totalsRowDxfId="875" dataCellStyle="Normal">
      <calculatedColumnFormula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Row],[HORAS DE TRABALHO ESTIMADAS]]</calculatedColumnFormula>
    </tableColumn>
    <tableColumn id="15" xr3:uid="{00000000-0010-0000-0100-00000F000000}" name="EQUIPE DO EVENTO" dataDxfId="896" totalsRowDxfId="874" dataCellStyle="Normal">
      <calculatedColumnFormula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Row],[HORAS DE TRABALHO ESTIMADAS]]</calculatedColumnFormula>
    </tableColumn>
    <tableColumn id="16" xr3:uid="{00000000-0010-0000-0100-000010000000}" name="ADMINISTRADOR DE EQUIPE" dataDxfId="895" totalsRowDxfId="873" dataCellStyle="Normal">
      <calculatedColumnFormula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Row],[HORAS DE TRABALHO ESTIMADAS]]</calculatedColumnFormula>
    </tableColumn>
    <tableColumn id="17" xr3:uid="{00000000-0010-0000-0100-000011000000}" name="GERENTE DE CONTAS " dataDxfId="894" totalsRowDxfId="872" dataCellStyle="Normal">
      <calculatedColumnFormula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Row],[TRABALHO REAL]]</calculatedColumnFormula>
    </tableColumn>
    <tableColumn id="18" xr3:uid="{00000000-0010-0000-0100-000012000000}" name="GERENTE DE PROJETOS " dataDxfId="893" totalsRowDxfId="871" dataCellStyle="Normal">
      <calculatedColumnFormula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Row],[TRABALHO REAL]]</calculatedColumnFormula>
    </tableColumn>
    <tableColumn id="19" xr3:uid="{00000000-0010-0000-0100-000013000000}" name="GERENCIADOR DE ESTRATÉGIA " dataDxfId="892" totalsRowDxfId="870" dataCellStyle="Normal">
      <calculatedColumnFormula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Row],[TRABALHO REAL]]</calculatedColumnFormula>
    </tableColumn>
    <tableColumn id="20" xr3:uid="{00000000-0010-0000-0100-000014000000}" name="ESPECIALISTA EM DESIGN " dataDxfId="891" totalsRowDxfId="869" dataCellStyle="Normal">
      <calculatedColumnFormula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Row],[TRABALHO REAL]]</calculatedColumnFormula>
    </tableColumn>
    <tableColumn id="21" xr3:uid="{00000000-0010-0000-0100-000015000000}" name="EQUIPE DO EVENTO " dataDxfId="890" totalsRowDxfId="868" dataCellStyle="Normal">
      <calculatedColumnFormula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Row],[TRABALHO REAL]]</calculatedColumnFormula>
    </tableColumn>
    <tableColumn id="22" xr3:uid="{00000000-0010-0000-0100-000016000000}" name="ADMINISTRADOR DE EQUIPE " dataDxfId="889" totalsRowDxfId="867" dataCellStyle="Normal">
      <calculatedColumnFormula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Row],[TRABALHO REAL]]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Nesta tabela, insira o nome do projeto, as datas estimadas de início e término, as datas reais de início e término e trabalho real e estimado, trabalho estimado e real, e selecione o tipo de projeto. As durações estimada e real são calculadas automaticamente.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7" t="s">
        <v>0</v>
      </c>
    </row>
    <row r="2" spans="2:2" ht="42.75" customHeight="1" x14ac:dyDescent="0.2">
      <c r="B2" s="19" t="s">
        <v>1</v>
      </c>
    </row>
    <row r="3" spans="2:2" ht="30" customHeight="1" x14ac:dyDescent="0.2">
      <c r="B3" s="19" t="s">
        <v>2</v>
      </c>
    </row>
    <row r="4" spans="2:2" ht="40.5" customHeight="1" x14ac:dyDescent="0.2">
      <c r="B4" s="19" t="s">
        <v>3</v>
      </c>
    </row>
    <row r="5" spans="2:2" ht="16.5" customHeight="1" x14ac:dyDescent="0.2">
      <c r="B5" s="21" t="s">
        <v>4</v>
      </c>
    </row>
    <row r="6" spans="2:2" ht="51" customHeight="1" x14ac:dyDescent="0.2">
      <c r="B6" s="20" t="s">
        <v>5</v>
      </c>
    </row>
    <row r="7" spans="2:2" ht="34.5" customHeight="1" x14ac:dyDescent="0.2">
      <c r="B7" s="2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38.140625" style="5" customWidth="1"/>
    <col min="3" max="3" width="21.42578125" style="5" bestFit="1" customWidth="1"/>
    <col min="4" max="4" width="16.140625" style="5" customWidth="1"/>
    <col min="5" max="5" width="18.85546875" style="5" customWidth="1"/>
    <col min="6" max="6" width="22.85546875" style="5" customWidth="1"/>
    <col min="7" max="7" width="20" style="5" customWidth="1"/>
    <col min="8" max="8" width="23.140625" style="5" customWidth="1"/>
    <col min="9" max="9" width="7.85546875" style="5" bestFit="1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11" t="s">
        <v>7</v>
      </c>
      <c r="B1" s="2" t="s">
        <v>12</v>
      </c>
      <c r="C1" s="2"/>
      <c r="D1" s="2"/>
      <c r="E1" s="2"/>
      <c r="F1" s="2"/>
      <c r="G1" s="2"/>
      <c r="H1" s="2"/>
      <c r="I1" s="2"/>
    </row>
    <row r="2" spans="1:9" ht="19.5" x14ac:dyDescent="0.25">
      <c r="A2" s="11" t="s">
        <v>8</v>
      </c>
      <c r="B2" s="3" t="s">
        <v>13</v>
      </c>
      <c r="C2" s="3"/>
      <c r="D2" s="3"/>
      <c r="E2" s="3"/>
      <c r="F2" s="3"/>
      <c r="G2" s="3"/>
      <c r="H2" s="3"/>
      <c r="I2" s="3"/>
    </row>
    <row r="3" spans="1:9" ht="15" x14ac:dyDescent="0.2">
      <c r="A3" s="11" t="s">
        <v>9</v>
      </c>
      <c r="B3" s="4" t="str">
        <f>"O "&amp;B1&amp;" é Confidencial"</f>
        <v>O Nome da empresa é Confidencial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11" t="s">
        <v>10</v>
      </c>
      <c r="B4" s="8" t="s">
        <v>14</v>
      </c>
    </row>
    <row r="5" spans="1:9" ht="25.5" x14ac:dyDescent="0.2">
      <c r="A5" s="11" t="s">
        <v>11</v>
      </c>
      <c r="B5" s="9" t="s">
        <v>15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33</v>
      </c>
      <c r="H5" s="9" t="s">
        <v>34</v>
      </c>
      <c r="I5" s="9" t="s">
        <v>35</v>
      </c>
    </row>
    <row r="6" spans="1:9" x14ac:dyDescent="0.2">
      <c r="B6" s="5" t="s">
        <v>16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SUM(Parâmetros[[#This Row],[GERENTE DE CONTAS]:[ADMINISTRADOR DE EQUIPE]])</f>
        <v>1</v>
      </c>
    </row>
    <row r="7" spans="1:9" x14ac:dyDescent="0.2">
      <c r="B7" s="5" t="s">
        <v>17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SUM(Parâmetros[[#This Row],[GERENTE DE CONTAS]:[ADMINISTRADOR DE EQUIPE]])</f>
        <v>0.99999999999999989</v>
      </c>
    </row>
    <row r="8" spans="1:9" x14ac:dyDescent="0.2">
      <c r="B8" s="5" t="s">
        <v>18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SUM(Parâmetros[[#This Row],[GERENTE DE CONTAS]:[ADMINISTRADOR DE EQUIPE]])</f>
        <v>1</v>
      </c>
    </row>
    <row r="9" spans="1:9" x14ac:dyDescent="0.2">
      <c r="B9" s="5" t="s">
        <v>19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SUM(Parâmetros[[#This Row],[GERENTE DE CONTAS]:[ADMINISTRADOR DE EQUIPE]])</f>
        <v>1</v>
      </c>
    </row>
    <row r="10" spans="1:9" x14ac:dyDescent="0.2">
      <c r="B10" s="5" t="s">
        <v>20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SUM(Parâmetros[[#This Row],[GERENTE DE CONTAS]:[ADMINISTRADOR DE EQUIPE]])</f>
        <v>1</v>
      </c>
    </row>
    <row r="11" spans="1:9" x14ac:dyDescent="0.2">
      <c r="B11" s="5" t="s">
        <v>21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SUM(Parâmetros[[#This Row],[GERENTE DE CONTAS]:[ADMINISTRADOR DE EQUIPE]])</f>
        <v>1</v>
      </c>
    </row>
    <row r="12" spans="1:9" x14ac:dyDescent="0.2">
      <c r="A12" s="11" t="s">
        <v>72</v>
      </c>
      <c r="B12" s="5" t="s">
        <v>22</v>
      </c>
      <c r="C12" s="24">
        <v>180</v>
      </c>
      <c r="D12" s="24">
        <v>120</v>
      </c>
      <c r="E12" s="24">
        <v>150</v>
      </c>
      <c r="F12" s="24">
        <v>100</v>
      </c>
      <c r="G12" s="24">
        <v>80</v>
      </c>
      <c r="H12" s="24">
        <v>60</v>
      </c>
      <c r="I12" s="6"/>
    </row>
    <row r="14" spans="1:9" x14ac:dyDescent="0.2">
      <c r="A14" s="11" t="s">
        <v>73</v>
      </c>
      <c r="F14" s="1" t="s">
        <v>32</v>
      </c>
    </row>
    <row r="15" spans="1:9" x14ac:dyDescent="0.2">
      <c r="B15" s="11"/>
      <c r="C15" s="11" t="s">
        <v>28</v>
      </c>
      <c r="D15" s="11" t="s">
        <v>29</v>
      </c>
      <c r="E15" s="11" t="s">
        <v>30</v>
      </c>
      <c r="F15" s="11" t="s">
        <v>31</v>
      </c>
      <c r="G15" s="11" t="s">
        <v>33</v>
      </c>
      <c r="H15" s="11" t="s">
        <v>34</v>
      </c>
    </row>
    <row r="16" spans="1:9" x14ac:dyDescent="0.2">
      <c r="B16" s="11" t="s">
        <v>23</v>
      </c>
      <c r="C16" s="25">
        <f>SUBTOTAL(109,DetalhesProjeto[GERENTE DE CONTAS])</f>
        <v>54000</v>
      </c>
      <c r="D16" s="25">
        <f>SUBTOTAL(109,DetalhesProjeto[GERENTE DE PROJETOS])</f>
        <v>52200</v>
      </c>
      <c r="E16" s="25">
        <f>SUBTOTAL(109,DetalhesProjeto[GERENCIADOR DE ESTRATÉGIA])</f>
        <v>24000</v>
      </c>
      <c r="F16" s="25">
        <f>SUBTOTAL(109,DetalhesProjeto[ESPECIALISTA EM DESIGN])</f>
        <v>29000</v>
      </c>
      <c r="G16" s="25">
        <f>SUBTOTAL(109,DetalhesProjeto[EQUIPE DO EVENTO])</f>
        <v>13200</v>
      </c>
      <c r="H16" s="25">
        <f>SUBTOTAL(109,DetalhesProjeto[ADMINISTRADOR DE EQUIPE])</f>
        <v>9000</v>
      </c>
    </row>
    <row r="17" spans="2:9" x14ac:dyDescent="0.2">
      <c r="B17" s="11" t="s">
        <v>24</v>
      </c>
      <c r="C17" s="25">
        <f>SUBTOTAL(109,DetalhesProjeto[[GERENTE DE CONTAS ]])</f>
        <v>54360</v>
      </c>
      <c r="D17" s="25">
        <f>SUBTOTAL(109,DetalhesProjeto[[GERENTE DE PROJETOS ]])</f>
        <v>51540</v>
      </c>
      <c r="E17" s="25">
        <f>SUBTOTAL(109,DetalhesProjeto[[GERENCIADOR DE ESTRATÉGIA ]])</f>
        <v>25650</v>
      </c>
      <c r="F17" s="25">
        <f>SUBTOTAL(109,DetalhesProjeto[[ESPECIALISTA EM DESIGN ]])</f>
        <v>28900</v>
      </c>
      <c r="G17" s="25">
        <f>SUBTOTAL(109,DetalhesProjeto[[EQUIPE DO EVENTO ]])</f>
        <v>13400</v>
      </c>
      <c r="H17" s="25">
        <f>SUBTOTAL(109,DetalhesProjeto[[ADMINISTRADOR DE EQUIPE ]])</f>
        <v>9060</v>
      </c>
    </row>
    <row r="18" spans="2:9" x14ac:dyDescent="0.2">
      <c r="B18" s="11" t="s">
        <v>25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26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F20" s="11"/>
      <c r="G20" s="11"/>
      <c r="H20" s="11"/>
      <c r="I20" s="11"/>
    </row>
    <row r="21" spans="2:9" x14ac:dyDescent="0.2">
      <c r="F21" s="11"/>
      <c r="G21" s="11"/>
      <c r="H21" s="11"/>
      <c r="I21" s="11"/>
    </row>
    <row r="22" spans="2:9" x14ac:dyDescent="0.2"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8" t="s">
        <v>27</v>
      </c>
      <c r="C24" s="28"/>
      <c r="D24" s="28"/>
      <c r="F24" s="11"/>
      <c r="G24" s="11"/>
      <c r="H24" s="11"/>
      <c r="I24" s="11"/>
    </row>
    <row r="25" spans="2:9" x14ac:dyDescent="0.2">
      <c r="B25" s="28"/>
      <c r="C25" s="28"/>
      <c r="D25" s="28"/>
      <c r="F25" s="11"/>
      <c r="G25" s="11"/>
      <c r="H25" s="11"/>
      <c r="I25" s="11"/>
    </row>
    <row r="26" spans="2:9" x14ac:dyDescent="0.2">
      <c r="B26" s="28"/>
      <c r="C26" s="28"/>
      <c r="D26" s="28"/>
      <c r="F26" s="11"/>
      <c r="G26" s="11"/>
      <c r="H26" s="11"/>
      <c r="I26" s="11"/>
    </row>
    <row r="27" spans="2:9" x14ac:dyDescent="0.2">
      <c r="B27" s="28"/>
      <c r="C27" s="28"/>
      <c r="D27" s="28"/>
      <c r="F27" s="11"/>
      <c r="G27" s="11"/>
      <c r="H27" s="11"/>
      <c r="I27" s="11"/>
    </row>
    <row r="28" spans="2:9" x14ac:dyDescent="0.2">
      <c r="B28" s="28"/>
      <c r="C28" s="28"/>
      <c r="D28" s="28"/>
      <c r="F28" s="11"/>
      <c r="G28" s="11"/>
      <c r="H28" s="11"/>
      <c r="I28" s="11"/>
    </row>
    <row r="29" spans="2:9" x14ac:dyDescent="0.2">
      <c r="B29" s="28"/>
      <c r="C29" s="28"/>
      <c r="D29" s="28"/>
      <c r="F29" s="11"/>
      <c r="G29" s="11"/>
      <c r="H29" s="11"/>
      <c r="I29" s="11"/>
    </row>
    <row r="30" spans="2:9" x14ac:dyDescent="0.2">
      <c r="B30" s="28"/>
      <c r="C30" s="28"/>
      <c r="D30" s="28"/>
      <c r="F30" s="11"/>
      <c r="G30" s="11"/>
      <c r="H30" s="11"/>
      <c r="I30" s="11"/>
    </row>
    <row r="31" spans="2:9" x14ac:dyDescent="0.2">
      <c r="B31" s="28"/>
      <c r="C31" s="28"/>
      <c r="D31" s="28"/>
      <c r="F31" s="11"/>
      <c r="G31" s="11"/>
      <c r="H31" s="11"/>
      <c r="I31" s="11"/>
    </row>
    <row r="32" spans="2:9" x14ac:dyDescent="0.2">
      <c r="B32" s="28"/>
      <c r="C32" s="28"/>
      <c r="D32" s="28"/>
      <c r="F32" s="11"/>
      <c r="G32" s="11"/>
      <c r="H32" s="11"/>
      <c r="I32" s="11"/>
    </row>
    <row r="33" spans="2:9" x14ac:dyDescent="0.2">
      <c r="B33" s="28"/>
      <c r="C33" s="28"/>
      <c r="D33" s="28"/>
      <c r="F33" s="11"/>
      <c r="G33" s="11"/>
      <c r="H33" s="11"/>
      <c r="I33" s="11"/>
    </row>
    <row r="34" spans="2:9" x14ac:dyDescent="0.2">
      <c r="B34" s="28"/>
      <c r="C34" s="28"/>
      <c r="D34" s="28"/>
      <c r="F34" s="11"/>
      <c r="G34" s="11"/>
      <c r="H34" s="11"/>
      <c r="I34" s="11"/>
    </row>
    <row r="35" spans="2:9" x14ac:dyDescent="0.2">
      <c r="B35" s="28"/>
      <c r="C35" s="28"/>
      <c r="D35" s="28"/>
      <c r="F35" s="11"/>
      <c r="G35" s="11"/>
      <c r="H35" s="11"/>
      <c r="I35" s="11"/>
    </row>
    <row r="36" spans="2:9" x14ac:dyDescent="0.2">
      <c r="B36" s="28"/>
      <c r="C36" s="28"/>
      <c r="D36" s="28"/>
      <c r="F36" s="11"/>
      <c r="G36" s="11"/>
      <c r="H36" s="11"/>
      <c r="I36" s="11"/>
    </row>
    <row r="37" spans="2:9" x14ac:dyDescent="0.2">
      <c r="B37" s="28"/>
      <c r="C37" s="28"/>
      <c r="D37" s="28"/>
      <c r="F37" s="11"/>
      <c r="G37" s="11"/>
      <c r="H37" s="11"/>
      <c r="I37" s="11"/>
    </row>
    <row r="38" spans="2:9" x14ac:dyDescent="0.2">
      <c r="B38" s="28"/>
      <c r="C38" s="28"/>
      <c r="D38" s="28"/>
      <c r="F38" s="11"/>
      <c r="G38" s="11"/>
      <c r="H38" s="11"/>
      <c r="I38" s="11"/>
    </row>
    <row r="39" spans="2:9" x14ac:dyDescent="0.2">
      <c r="B39" s="28"/>
      <c r="C39" s="28"/>
      <c r="D39" s="28"/>
      <c r="F39" s="11"/>
      <c r="G39" s="11"/>
      <c r="H39" s="11"/>
      <c r="I39" s="11"/>
    </row>
    <row r="40" spans="2:9" x14ac:dyDescent="0.2">
      <c r="B40" s="28"/>
      <c r="C40" s="28"/>
      <c r="D40" s="28"/>
      <c r="F40" s="11"/>
      <c r="G40" s="11"/>
      <c r="H40" s="11"/>
      <c r="I40" s="11"/>
    </row>
    <row r="41" spans="2:9" x14ac:dyDescent="0.2">
      <c r="B41" s="28"/>
      <c r="C41" s="28"/>
      <c r="D41" s="28"/>
      <c r="F41" s="11"/>
      <c r="G41" s="11"/>
      <c r="H41" s="11"/>
      <c r="I41" s="11"/>
    </row>
    <row r="42" spans="2:9" x14ac:dyDescent="0.2">
      <c r="B42" s="28"/>
      <c r="C42" s="28"/>
      <c r="D42" s="28"/>
      <c r="F42" s="11"/>
      <c r="G42" s="11"/>
      <c r="H42" s="11"/>
      <c r="I42" s="11"/>
    </row>
    <row r="43" spans="2:9" x14ac:dyDescent="0.2">
      <c r="B43" s="28"/>
      <c r="C43" s="28"/>
      <c r="D43" s="28"/>
      <c r="F43" s="11"/>
      <c r="G43" s="11"/>
      <c r="H43" s="11"/>
      <c r="I43" s="11"/>
    </row>
  </sheetData>
  <mergeCells count="1">
    <mergeCell ref="B24:D43"/>
  </mergeCells>
  <printOptions horizontalCentered="1"/>
  <pageMargins left="0.4" right="0.4" top="0.4" bottom="0.4" header="0.3" footer="0.3"/>
  <pageSetup paperSize="9" orientation="landscape" horizontalDpi="4294967293" verticalDpi="4294967295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34.140625" style="1" customWidth="1"/>
    <col min="4" max="7" width="11.85546875" style="1" customWidth="1"/>
    <col min="8" max="8" width="20.140625" style="1" customWidth="1"/>
    <col min="9" max="9" width="11.140625" style="1" customWidth="1"/>
    <col min="10" max="10" width="11.140625" style="1" bestFit="1" customWidth="1"/>
    <col min="11" max="11" width="11.42578125" style="1" customWidth="1"/>
    <col min="12" max="13" width="12.7109375" style="1" hidden="1" customWidth="1"/>
    <col min="14" max="14" width="15.5703125" style="1" hidden="1" customWidth="1"/>
    <col min="15" max="15" width="14" style="1" hidden="1" customWidth="1"/>
    <col min="16" max="16" width="11.42578125" style="1" hidden="1" customWidth="1"/>
    <col min="17" max="17" width="16.5703125" style="1" hidden="1" customWidth="1"/>
    <col min="18" max="19" width="12.28515625" style="1" hidden="1" customWidth="1"/>
    <col min="20" max="20" width="15.7109375" style="1" hidden="1" customWidth="1"/>
    <col min="21" max="21" width="13.7109375" style="1" hidden="1" customWidth="1"/>
    <col min="22" max="22" width="11.42578125" style="1" hidden="1" customWidth="1"/>
    <col min="23" max="23" width="17.8554687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11" t="s">
        <v>74</v>
      </c>
      <c r="B1" s="2" t="str">
        <f>'PARÂMETROS DE PROJETO'!B1</f>
        <v>Nome da empresa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x14ac:dyDescent="0.25">
      <c r="A2" s="11" t="s">
        <v>8</v>
      </c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</row>
    <row r="3" spans="1:23" s="15" customFormat="1" ht="29.25" customHeight="1" x14ac:dyDescent="0.2">
      <c r="A3" s="18" t="s">
        <v>9</v>
      </c>
      <c r="B3" s="16" t="str">
        <f>'PARÂMETROS DE PROJETO'!B3</f>
        <v>O Nome da empresa é Confidencial</v>
      </c>
      <c r="C3" s="16"/>
      <c r="D3" s="16"/>
      <c r="E3" s="16"/>
      <c r="F3" s="16"/>
      <c r="G3" s="16"/>
      <c r="H3" s="16"/>
      <c r="I3" s="16"/>
      <c r="J3" s="16"/>
      <c r="K3" s="16"/>
    </row>
    <row r="4" spans="1:23" ht="25.5" customHeight="1" x14ac:dyDescent="0.2">
      <c r="A4" s="22" t="s">
        <v>36</v>
      </c>
      <c r="B4" s="13" t="s">
        <v>37</v>
      </c>
      <c r="C4" s="13" t="s">
        <v>15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70</v>
      </c>
      <c r="I4" s="13" t="s">
        <v>48</v>
      </c>
      <c r="J4" s="13" t="s">
        <v>49</v>
      </c>
      <c r="K4" s="13" t="s">
        <v>50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33</v>
      </c>
      <c r="Q4" s="13" t="s">
        <v>34</v>
      </c>
      <c r="R4" s="13" t="s">
        <v>51</v>
      </c>
      <c r="S4" s="13" t="s">
        <v>52</v>
      </c>
      <c r="T4" s="13" t="s">
        <v>53</v>
      </c>
      <c r="U4" s="13" t="s">
        <v>54</v>
      </c>
      <c r="V4" s="13" t="s">
        <v>55</v>
      </c>
      <c r="W4" s="13" t="s">
        <v>56</v>
      </c>
    </row>
    <row r="5" spans="1:23" x14ac:dyDescent="0.2">
      <c r="B5" t="s">
        <v>38</v>
      </c>
      <c r="C5" t="s">
        <v>16</v>
      </c>
      <c r="D5" s="14">
        <f ca="1">DATE(YEAR(TODAY()),6,9)</f>
        <v>43625</v>
      </c>
      <c r="E5" s="14">
        <f ca="1">DATE(YEAR(TODAY()),8,7)</f>
        <v>43684</v>
      </c>
      <c r="F5" s="14">
        <f ca="1">DATE(YEAR(TODAY()),6,29)</f>
        <v>43645</v>
      </c>
      <c r="G5" s="14">
        <f ca="1">DATE(YEAR(TODAY()),9,3)</f>
        <v>43711</v>
      </c>
      <c r="H5">
        <v>200</v>
      </c>
      <c r="I5">
        <v>220</v>
      </c>
      <c r="J5">
        <f ca="1">DAYS360(DetalhesProjeto[[#This Row],[INÍCIO ESTIMADO]],DetalhesProjeto[[#This Row],[TÉRMINO ESTIMADO]],FALSE)</f>
        <v>58</v>
      </c>
      <c r="K5">
        <f ca="1">DAYS360(DetalhesProjeto[[#This Row],[INÍCIO REAL]],DetalhesProjeto[[#This Row],[TÉRMINO REAL]],FALSE)</f>
        <v>64</v>
      </c>
      <c r="L5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Row],[HORAS DE TRABALHO ESTIMADAS]]</f>
        <v>7200</v>
      </c>
      <c r="M5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Row],[HORAS DE TRABALHO ESTIMADAS]]</f>
        <v>2400</v>
      </c>
      <c r="N5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Row],[HORAS DE TRABALHO ESTIMADAS]]</f>
        <v>18000</v>
      </c>
      <c r="O5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Row],[HORAS DE TRABALHO ESTIMADAS]]</f>
        <v>0</v>
      </c>
      <c r="P5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Row],[HORAS DE TRABALHO ESTIMADAS]]</f>
        <v>0</v>
      </c>
      <c r="Q5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Row],[HORAS DE TRABALHO ESTIMADAS]]</f>
        <v>1200</v>
      </c>
      <c r="R5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Row],[TRABALHO REAL]]</f>
        <v>7920</v>
      </c>
      <c r="S5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Row],[TRABALHO REAL]]</f>
        <v>2640</v>
      </c>
      <c r="T5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Row],[TRABALHO REAL]]</f>
        <v>19800</v>
      </c>
      <c r="U5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Row],[TRABALHO REAL]]</f>
        <v>0</v>
      </c>
      <c r="V5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Row],[TRABALHO REAL]]</f>
        <v>0</v>
      </c>
      <c r="W5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Row],[TRABALHO REAL]]</f>
        <v>1320</v>
      </c>
    </row>
    <row r="6" spans="1:23" x14ac:dyDescent="0.2">
      <c r="B6" t="s">
        <v>39</v>
      </c>
      <c r="C6" t="s">
        <v>17</v>
      </c>
      <c r="D6" s="14">
        <f ca="1">DATE(YEAR(TODAY())+1,6,25)</f>
        <v>44007</v>
      </c>
      <c r="E6" s="14">
        <f ca="1">DATE(YEAR(TODAY())+1,7,27)</f>
        <v>44039</v>
      </c>
      <c r="F6" s="14">
        <f ca="1">DATE(YEAR(TODAY()),7,15)</f>
        <v>43661</v>
      </c>
      <c r="G6" s="14">
        <f ca="1">DATE(YEAR(TODAY())+1,8,25)</f>
        <v>44068</v>
      </c>
      <c r="H6">
        <v>400</v>
      </c>
      <c r="I6">
        <v>390</v>
      </c>
      <c r="J6">
        <f ca="1">DAYS360(DetalhesProjeto[[#This Row],[INÍCIO ESTIMADO]],DetalhesProjeto[[#This Row],[TÉRMINO ESTIMADO]],FALSE)</f>
        <v>32</v>
      </c>
      <c r="K6">
        <f ca="1">DAYS360(DetalhesProjeto[[#This Row],[INÍCIO REAL]],DetalhesProjeto[[#This Row],[TÉRMINO REAL]],FALSE)</f>
        <v>400</v>
      </c>
      <c r="L6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Row],[HORAS DE TRABALHO ESTIMADAS]]</f>
        <v>14400</v>
      </c>
      <c r="M6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Row],[HORAS DE TRABALHO ESTIMADAS]]</f>
        <v>24000</v>
      </c>
      <c r="N6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Row],[HORAS DE TRABALHO ESTIMADAS]]</f>
        <v>6000</v>
      </c>
      <c r="O6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Row],[HORAS DE TRABALHO ESTIMADAS]]</f>
        <v>4000</v>
      </c>
      <c r="P6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Row],[HORAS DE TRABALHO ESTIMADAS]]</f>
        <v>0</v>
      </c>
      <c r="Q6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Row],[HORAS DE TRABALHO ESTIMADAS]]</f>
        <v>2400</v>
      </c>
      <c r="R6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Row],[TRABALHO REAL]]</f>
        <v>14040</v>
      </c>
      <c r="S6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Row],[TRABALHO REAL]]</f>
        <v>23400</v>
      </c>
      <c r="T6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Row],[TRABALHO REAL]]</f>
        <v>5850</v>
      </c>
      <c r="U6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Row],[TRABALHO REAL]]</f>
        <v>3900</v>
      </c>
      <c r="V6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Row],[TRABALHO REAL]]</f>
        <v>0</v>
      </c>
      <c r="W6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Row],[TRABALHO REAL]]</f>
        <v>2340</v>
      </c>
    </row>
    <row r="7" spans="1:23" x14ac:dyDescent="0.2">
      <c r="B7" t="s">
        <v>40</v>
      </c>
      <c r="C7" t="s">
        <v>18</v>
      </c>
      <c r="D7" s="14">
        <f ca="1">DATE(YEAR(TODAY())+2,7,12)</f>
        <v>44389</v>
      </c>
      <c r="E7" s="14">
        <f ca="1">DATE(YEAR(TODAY())+2,9,19)</f>
        <v>44458</v>
      </c>
      <c r="F7" s="14">
        <f ca="1">DATE(YEAR(TODAY())+6,8,7)</f>
        <v>45876</v>
      </c>
      <c r="G7" s="14">
        <f ca="1">DATE(YEAR(TODAY())+6,10,10)</f>
        <v>45940</v>
      </c>
      <c r="H7">
        <v>500</v>
      </c>
      <c r="I7">
        <v>500</v>
      </c>
      <c r="J7">
        <f ca="1">DAYS360(DetalhesProjeto[[#This Row],[INÍCIO ESTIMADO]],DetalhesProjeto[[#This Row],[TÉRMINO ESTIMADO]],FALSE)</f>
        <v>67</v>
      </c>
      <c r="K7">
        <f ca="1">DAYS360(DetalhesProjeto[[#This Row],[INÍCIO REAL]],DetalhesProjeto[[#This Row],[TÉRMINO REAL]],FALSE)</f>
        <v>63</v>
      </c>
      <c r="L7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Row],[HORAS DE TRABALHO ESTIMADAS]]</f>
        <v>18000</v>
      </c>
      <c r="M7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Row],[HORAS DE TRABALHO ESTIMADAS]]</f>
        <v>12000</v>
      </c>
      <c r="N7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Row],[HORAS DE TRABALHO ESTIMADAS]]</f>
        <v>0</v>
      </c>
      <c r="O7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Row],[HORAS DE TRABALHO ESTIMADAS]]</f>
        <v>25000</v>
      </c>
      <c r="P7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Row],[HORAS DE TRABALHO ESTIMADAS]]</f>
        <v>0</v>
      </c>
      <c r="Q7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Row],[HORAS DE TRABALHO ESTIMADAS]]</f>
        <v>3000</v>
      </c>
      <c r="R7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Row],[TRABALHO REAL]]</f>
        <v>18000</v>
      </c>
      <c r="S7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Row],[TRABALHO REAL]]</f>
        <v>12000</v>
      </c>
      <c r="T7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Row],[TRABALHO REAL]]</f>
        <v>0</v>
      </c>
      <c r="U7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Row],[TRABALHO REAL]]</f>
        <v>25000</v>
      </c>
      <c r="V7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Row],[TRABALHO REAL]]</f>
        <v>0</v>
      </c>
      <c r="W7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Row],[TRABALHO REAL]]</f>
        <v>3000</v>
      </c>
    </row>
    <row r="8" spans="1:23" x14ac:dyDescent="0.2">
      <c r="B8" t="s">
        <v>41</v>
      </c>
      <c r="C8" t="s">
        <v>19</v>
      </c>
      <c r="D8" s="14">
        <f ca="1">DATE(YEAR(TODAY())+3,7,30)</f>
        <v>44772</v>
      </c>
      <c r="E8" s="14">
        <f ca="1">DATE(YEAR(TODAY())+3,9,28)</f>
        <v>44832</v>
      </c>
      <c r="F8" s="14">
        <f ca="1">DATE(YEAR(TODAY())+3,9,14)</f>
        <v>44818</v>
      </c>
      <c r="G8" s="14">
        <f ca="1">DATE(YEAR(TODAY())+3,11,13)</f>
        <v>44878</v>
      </c>
      <c r="H8">
        <v>150</v>
      </c>
      <c r="I8">
        <v>145</v>
      </c>
      <c r="J8">
        <f ca="1">DAYS360(DetalhesProjeto[[#This Row],[INÍCIO ESTIMADO]],DetalhesProjeto[[#This Row],[TÉRMINO ESTIMADO]],FALSE)</f>
        <v>58</v>
      </c>
      <c r="K8">
        <f ca="1">DAYS360(DetalhesProjeto[[#This Row],[INÍCIO REAL]],DetalhesProjeto[[#This Row],[TÉRMINO REAL]],FALSE)</f>
        <v>59</v>
      </c>
      <c r="L8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Row],[HORAS DE TRABALHO ESTIMADAS]]</f>
        <v>5400</v>
      </c>
      <c r="M8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Row],[HORAS DE TRABALHO ESTIMADAS]]</f>
        <v>10800</v>
      </c>
      <c r="N8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Row],[HORAS DE TRABALHO ESTIMADAS]]</f>
        <v>0</v>
      </c>
      <c r="O8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Row],[HORAS DE TRABALHO ESTIMADAS]]</f>
        <v>0</v>
      </c>
      <c r="P8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Row],[HORAS DE TRABALHO ESTIMADAS]]</f>
        <v>1200</v>
      </c>
      <c r="Q8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Row],[HORAS DE TRABALHO ESTIMADAS]]</f>
        <v>900</v>
      </c>
      <c r="R8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Row],[TRABALHO REAL]]</f>
        <v>5220</v>
      </c>
      <c r="S8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Row],[TRABALHO REAL]]</f>
        <v>10440</v>
      </c>
      <c r="T8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Row],[TRABALHO REAL]]</f>
        <v>0</v>
      </c>
      <c r="U8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Row],[TRABALHO REAL]]</f>
        <v>0</v>
      </c>
      <c r="V8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Row],[TRABALHO REAL]]</f>
        <v>1160</v>
      </c>
      <c r="W8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Row],[TRABALHO REAL]]</f>
        <v>870</v>
      </c>
    </row>
    <row r="9" spans="1:23" x14ac:dyDescent="0.2">
      <c r="B9" t="s">
        <v>42</v>
      </c>
      <c r="C9" t="s">
        <v>20</v>
      </c>
      <c r="D9" s="14">
        <f ca="1">DATE(YEAR(TODAY())+4,8,11)</f>
        <v>45149</v>
      </c>
      <c r="E9" s="14">
        <f ca="1">DATE(YEAR(TODAY())+4,8,21)</f>
        <v>45159</v>
      </c>
      <c r="F9" s="14">
        <f ca="1">DATE(YEAR(TODAY())+4,9,14)</f>
        <v>45183</v>
      </c>
      <c r="G9" s="14">
        <f ca="1">DATE(YEAR(TODAY())+4,9,25)</f>
        <v>45194</v>
      </c>
      <c r="H9">
        <v>250</v>
      </c>
      <c r="I9">
        <v>255</v>
      </c>
      <c r="J9">
        <f ca="1">DAYS360(DetalhesProjeto[[#This Row],[INÍCIO ESTIMADO]],DetalhesProjeto[[#This Row],[TÉRMINO ESTIMADO]],FALSE)</f>
        <v>10</v>
      </c>
      <c r="K9">
        <f ca="1">DAYS360(DetalhesProjeto[[#This Row],[INÍCIO REAL]],DetalhesProjeto[[#This Row],[TÉRMINO REAL]],FALSE)</f>
        <v>11</v>
      </c>
      <c r="L9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Row],[HORAS DE TRABALHO ESTIMADAS]]</f>
        <v>9000</v>
      </c>
      <c r="M9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Row],[HORAS DE TRABALHO ESTIMADAS]]</f>
        <v>3000</v>
      </c>
      <c r="N9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Row],[HORAS DE TRABALHO ESTIMADAS]]</f>
        <v>0</v>
      </c>
      <c r="O9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Row],[HORAS DE TRABALHO ESTIMADAS]]</f>
        <v>0</v>
      </c>
      <c r="P9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Row],[HORAS DE TRABALHO ESTIMADAS]]</f>
        <v>12000</v>
      </c>
      <c r="Q9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Row],[HORAS DE TRABALHO ESTIMADAS]]</f>
        <v>1500</v>
      </c>
      <c r="R9" s="26">
        <f>INDEX(Parâmetros[],MATCH(DetalhesProjeto[[#This Row],[TIPO DE PROJETO]],Parâmetros[TIPO DE PROJETO],0),MATCH(DetalhesProjeto[[#Headers],[GERENTE DE CONTAS]],Parâmetros[#Headers],0))*INDEX('PARÂMETROS DE PROJETO'!$B$12:$H$12,1,MATCH(DetalhesProjeto[[#Headers],[GERENTE DE CONTAS]],Parâmetros[#Headers],0))*DetalhesProjeto[[#This Row],[TRABALHO REAL]]</f>
        <v>9180</v>
      </c>
      <c r="S9" s="26">
        <f>INDEX(Parâmetros[],MATCH(DetalhesProjeto[[#This Row],[TIPO DE PROJETO]],Parâmetros[TIPO DE PROJETO],0),MATCH(DetalhesProjeto[[#Headers],[GERENTE DE PROJETOS]],Parâmetros[#Headers],0))*INDEX('PARÂMETROS DE PROJETO'!$B$12:$H$12,1,MATCH(DetalhesProjeto[[#Headers],[GERENTE DE PROJETOS]],Parâmetros[#Headers],0))*DetalhesProjeto[[#This Row],[TRABALHO REAL]]</f>
        <v>3060</v>
      </c>
      <c r="T9" s="26">
        <f>INDEX(Parâmetros[],MATCH(DetalhesProjeto[[#This Row],[TIPO DE PROJETO]],Parâmetros[TIPO DE PROJETO],0),MATCH(DetalhesProjeto[[#Headers],[GERENCIADOR DE ESTRATÉGIA]],Parâmetros[#Headers],0))*INDEX('PARÂMETROS DE PROJETO'!$B$12:$H$12,1,MATCH(DetalhesProjeto[[#Headers],[GERENCIADOR DE ESTRATÉGIA]],Parâmetros[#Headers],0))*DetalhesProjeto[[#This Row],[TRABALHO REAL]]</f>
        <v>0</v>
      </c>
      <c r="U9" s="26">
        <f>INDEX(Parâmetros[],MATCH(DetalhesProjeto[[#This Row],[TIPO DE PROJETO]],Parâmetros[TIPO DE PROJETO],0),MATCH(DetalhesProjeto[[#Headers],[ESPECIALISTA EM DESIGN]],Parâmetros[#Headers],0))*INDEX('PARÂMETROS DE PROJETO'!$B$12:$H$12,1,MATCH(DetalhesProjeto[[#Headers],[ESPECIALISTA EM DESIGN]],Parâmetros[#Headers],0))*DetalhesProjeto[[#This Row],[TRABALHO REAL]]</f>
        <v>0</v>
      </c>
      <c r="V9" s="26">
        <f>INDEX(Parâmetros[],MATCH(DetalhesProjeto[[#This Row],[TIPO DE PROJETO]],Parâmetros[TIPO DE PROJETO],0),MATCH(DetalhesProjeto[[#Headers],[EQUIPE DO EVENTO]],Parâmetros[#Headers],0))*INDEX('PARÂMETROS DE PROJETO'!$B$12:$H$12,1,MATCH(DetalhesProjeto[[#Headers],[EQUIPE DO EVENTO]],Parâmetros[#Headers],0))*DetalhesProjeto[[#This Row],[TRABALHO REAL]]</f>
        <v>12240</v>
      </c>
      <c r="W9" s="26">
        <f>INDEX(Parâmetros[],MATCH(DetalhesProjeto[[#This Row],[TIPO DE PROJETO]],Parâmetros[TIPO DE PROJETO],0),MATCH(DetalhesProjeto[[#Headers],[ADMINISTRADOR DE EQUIPE]],Parâmetros[#Headers],0))*INDEX('PARÂMETROS DE PROJETO'!$B$12:$H$12,1,MATCH(DetalhesProjeto[[#Headers],[ADMINISTRADOR DE EQUIPE]],Parâmetros[#Headers],0))*DetalhesProjeto[[#This Row],[TRABALHO REAL]]</f>
        <v>1530</v>
      </c>
    </row>
    <row r="10" spans="1:23" x14ac:dyDescent="0.2">
      <c r="B10" s="1" t="s">
        <v>43</v>
      </c>
      <c r="H10" s="1">
        <f>SUBTOTAL(109,DetalhesProjeto[HORAS DE TRABALHO ESTIMADAS])</f>
        <v>1500</v>
      </c>
      <c r="I10" s="1">
        <f>SUBTOTAL(109,DetalhesProjeto[TRABALHO REAL])</f>
        <v>1510</v>
      </c>
      <c r="J10" s="1">
        <f ca="1">SUBTOTAL(109,DetalhesProjeto[DURAÇÃO ESTIMADA])</f>
        <v>225</v>
      </c>
      <c r="K10" s="1">
        <f ca="1">SUBTOTAL(109,DetalhesProjeto[DURAÇÃO REAL])</f>
        <v>597</v>
      </c>
    </row>
  </sheetData>
  <dataValidations count="1">
    <dataValidation type="list" allowBlank="1" showInputMessage="1" showErrorMessage="1" sqref="C5:C9" xr:uid="{00000000-0002-0000-0100-000000000000}">
      <formula1>TipoProjeto</formula1>
    </dataValidation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zoomScaleNormal="100" workbookViewId="0"/>
  </sheetViews>
  <sheetFormatPr defaultColWidth="9.140625" defaultRowHeight="14.25" x14ac:dyDescent="0.2"/>
  <cols>
    <col min="1" max="1" width="1.7109375" style="11" customWidth="1"/>
    <col min="2" max="2" width="19.5703125" style="1" bestFit="1" customWidth="1"/>
    <col min="3" max="4" width="12.5703125" style="1" bestFit="1" customWidth="1"/>
    <col min="5" max="5" width="14.85546875" style="1" customWidth="1"/>
    <col min="6" max="6" width="14.140625" style="1" customWidth="1"/>
    <col min="7" max="7" width="12.7109375" style="1" customWidth="1"/>
    <col min="8" max="8" width="17.5703125" style="1" customWidth="1"/>
    <col min="9" max="9" width="13.42578125" style="1" customWidth="1"/>
    <col min="10" max="10" width="14.140625" style="1" customWidth="1"/>
    <col min="11" max="11" width="16.140625" style="1" customWidth="1"/>
    <col min="12" max="12" width="15.85546875" style="1" customWidth="1"/>
    <col min="13" max="13" width="13.7109375" style="1" customWidth="1"/>
    <col min="14" max="14" width="16" style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11" t="s">
        <v>75</v>
      </c>
      <c r="B1" s="2" t="str">
        <f>'PARÂMETROS DE PROJETO'!B1</f>
        <v>Nome da empresa</v>
      </c>
      <c r="C1" s="2"/>
      <c r="D1" s="2"/>
      <c r="E1" s="2"/>
      <c r="F1" s="2"/>
      <c r="G1" s="2"/>
      <c r="H1" s="2"/>
      <c r="I1" s="2"/>
      <c r="J1" s="2"/>
      <c r="K1" s="2"/>
    </row>
    <row r="2" spans="1:14" ht="19.5" x14ac:dyDescent="0.25">
      <c r="A2" s="11" t="s">
        <v>8</v>
      </c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</row>
    <row r="3" spans="1:14" s="15" customFormat="1" ht="29.25" customHeight="1" x14ac:dyDescent="0.2">
      <c r="A3" s="18" t="s">
        <v>9</v>
      </c>
      <c r="B3" s="16" t="str">
        <f>'PARÂMETROS DE PROJETO'!B3</f>
        <v>O Nome da empresa é Confidencial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s="10" customFormat="1" ht="38.25" customHeight="1" x14ac:dyDescent="0.2">
      <c r="A4" s="11" t="s">
        <v>57</v>
      </c>
      <c r="B4" s="23" t="s">
        <v>37</v>
      </c>
      <c r="C4" s="9" t="s">
        <v>59</v>
      </c>
      <c r="D4" s="9" t="s">
        <v>60</v>
      </c>
      <c r="E4" s="9" t="s">
        <v>61</v>
      </c>
      <c r="F4" s="9" t="s">
        <v>62</v>
      </c>
      <c r="G4" s="9" t="s">
        <v>63</v>
      </c>
      <c r="H4" s="9" t="s">
        <v>64</v>
      </c>
      <c r="I4" s="9" t="s">
        <v>65</v>
      </c>
      <c r="J4" s="9" t="s">
        <v>66</v>
      </c>
      <c r="K4" s="9" t="s">
        <v>67</v>
      </c>
      <c r="L4" s="9" t="s">
        <v>68</v>
      </c>
      <c r="M4" s="9" t="s">
        <v>71</v>
      </c>
      <c r="N4" s="9" t="s">
        <v>69</v>
      </c>
    </row>
    <row r="5" spans="1:14" x14ac:dyDescent="0.2">
      <c r="B5" t="s">
        <v>38</v>
      </c>
      <c r="C5" s="27">
        <v>7200</v>
      </c>
      <c r="D5" s="27">
        <v>2400</v>
      </c>
      <c r="E5" s="27">
        <v>18000</v>
      </c>
      <c r="F5" s="27">
        <v>0</v>
      </c>
      <c r="G5" s="27">
        <v>0</v>
      </c>
      <c r="H5" s="27">
        <v>1200</v>
      </c>
      <c r="I5" s="27">
        <v>7920</v>
      </c>
      <c r="J5" s="27">
        <v>2640</v>
      </c>
      <c r="K5" s="27">
        <v>19800</v>
      </c>
      <c r="L5" s="27">
        <v>0</v>
      </c>
      <c r="M5" s="27">
        <v>0</v>
      </c>
      <c r="N5" s="27">
        <v>1320</v>
      </c>
    </row>
    <row r="6" spans="1:14" x14ac:dyDescent="0.2">
      <c r="B6" t="s">
        <v>39</v>
      </c>
      <c r="C6" s="27">
        <v>14400</v>
      </c>
      <c r="D6" s="27">
        <v>24000</v>
      </c>
      <c r="E6" s="27">
        <v>6000</v>
      </c>
      <c r="F6" s="27">
        <v>4000</v>
      </c>
      <c r="G6" s="27">
        <v>0</v>
      </c>
      <c r="H6" s="27">
        <v>2400</v>
      </c>
      <c r="I6" s="27">
        <v>14040</v>
      </c>
      <c r="J6" s="27">
        <v>23400</v>
      </c>
      <c r="K6" s="27">
        <v>5850</v>
      </c>
      <c r="L6" s="27">
        <v>3900</v>
      </c>
      <c r="M6" s="27">
        <v>0</v>
      </c>
      <c r="N6" s="27">
        <v>2340</v>
      </c>
    </row>
    <row r="7" spans="1:14" x14ac:dyDescent="0.2">
      <c r="B7" t="s">
        <v>40</v>
      </c>
      <c r="C7" s="27">
        <v>18000</v>
      </c>
      <c r="D7" s="27">
        <v>12000</v>
      </c>
      <c r="E7" s="27">
        <v>0</v>
      </c>
      <c r="F7" s="27">
        <v>25000</v>
      </c>
      <c r="G7" s="27">
        <v>0</v>
      </c>
      <c r="H7" s="27">
        <v>3000</v>
      </c>
      <c r="I7" s="27">
        <v>18000</v>
      </c>
      <c r="J7" s="27">
        <v>12000</v>
      </c>
      <c r="K7" s="27">
        <v>0</v>
      </c>
      <c r="L7" s="27">
        <v>25000</v>
      </c>
      <c r="M7" s="27">
        <v>0</v>
      </c>
      <c r="N7" s="27">
        <v>3000</v>
      </c>
    </row>
    <row r="8" spans="1:14" x14ac:dyDescent="0.2">
      <c r="B8" t="s">
        <v>41</v>
      </c>
      <c r="C8" s="27">
        <v>5400</v>
      </c>
      <c r="D8" s="27">
        <v>10800</v>
      </c>
      <c r="E8" s="27">
        <v>0</v>
      </c>
      <c r="F8" s="27">
        <v>0</v>
      </c>
      <c r="G8" s="27">
        <v>1200</v>
      </c>
      <c r="H8" s="27">
        <v>900</v>
      </c>
      <c r="I8" s="27">
        <v>5220</v>
      </c>
      <c r="J8" s="27">
        <v>10440</v>
      </c>
      <c r="K8" s="27">
        <v>0</v>
      </c>
      <c r="L8" s="27">
        <v>0</v>
      </c>
      <c r="M8" s="27">
        <v>1160</v>
      </c>
      <c r="N8" s="27">
        <v>870</v>
      </c>
    </row>
    <row r="9" spans="1:14" x14ac:dyDescent="0.2">
      <c r="B9" t="s">
        <v>42</v>
      </c>
      <c r="C9" s="27">
        <v>9000</v>
      </c>
      <c r="D9" s="27">
        <v>3000</v>
      </c>
      <c r="E9" s="27">
        <v>0</v>
      </c>
      <c r="F9" s="27">
        <v>0</v>
      </c>
      <c r="G9" s="27">
        <v>12000</v>
      </c>
      <c r="H9" s="27">
        <v>1500</v>
      </c>
      <c r="I9" s="27">
        <v>9180</v>
      </c>
      <c r="J9" s="27">
        <v>3060</v>
      </c>
      <c r="K9" s="27">
        <v>0</v>
      </c>
      <c r="L9" s="27">
        <v>0</v>
      </c>
      <c r="M9" s="27">
        <v>12240</v>
      </c>
      <c r="N9" s="27">
        <v>1530</v>
      </c>
    </row>
    <row r="10" spans="1:14" x14ac:dyDescent="0.2">
      <c r="B10" t="s">
        <v>58</v>
      </c>
      <c r="C10" s="27">
        <v>54000</v>
      </c>
      <c r="D10" s="27">
        <v>52200</v>
      </c>
      <c r="E10" s="27">
        <v>24000</v>
      </c>
      <c r="F10" s="27">
        <v>29000</v>
      </c>
      <c r="G10" s="27">
        <v>13200</v>
      </c>
      <c r="H10" s="27">
        <v>9000</v>
      </c>
      <c r="I10" s="27">
        <v>54360</v>
      </c>
      <c r="J10" s="27">
        <v>51540</v>
      </c>
      <c r="K10" s="27">
        <v>25650</v>
      </c>
      <c r="L10" s="27">
        <v>28900</v>
      </c>
      <c r="M10" s="27">
        <v>13400</v>
      </c>
      <c r="N10" s="27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rintOptions horizontalCentered="1"/>
  <pageMargins left="0.4" right="0.4" top="0.4" bottom="0.4" header="0.3" footer="0.3"/>
  <pageSetup paperSize="9" scale="86" fitToHeight="0" orientation="landscape" horizontalDpi="4294967293" verticalDpi="4294967295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INÍCIO</vt:lpstr>
      <vt:lpstr>PARÂMETROS DE PROJETO</vt:lpstr>
      <vt:lpstr>DETALHES DO PROJETO</vt:lpstr>
      <vt:lpstr>TOTAIS DO PROJETO</vt:lpstr>
      <vt:lpstr>TipoProjeto</vt:lpstr>
      <vt:lpstr>'DETALHES DO PROJETO'!Titulos_de_impressao</vt:lpstr>
      <vt:lpstr>'TOTAIS DO PROJETO'!Titulos_de_impressao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2019-02-19T06:37:46Z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