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6"/>
  <workbookPr filterPrivacy="1"/>
  <xr:revisionPtr revIDLastSave="0" documentId="13_ncr:1_{568AA91D-4087-430F-B391-09CD4A1AB5FA}" xr6:coauthVersionLast="42" xr6:coauthVersionMax="42" xr10:uidLastSave="{00000000-0000-0000-0000-000000000000}"/>
  <bookViews>
    <workbookView xWindow="-120" yWindow="-120" windowWidth="28860" windowHeight="16110" tabRatio="853" xr2:uid="{00000000-000D-0000-FFFF-FFFF00000000}"/>
  </bookViews>
  <sheets>
    <sheet name="PODSUMOWANIE BUDŻETU OPR" sheetId="1" r:id="rId1"/>
    <sheet name="PODSUM. WYDATKÓW MIESIĘCZNYCH" sheetId="2" r:id="rId2"/>
    <sheet name="WYSZCZEGÓLNIONE WYDATKI" sheetId="3" r:id="rId3"/>
    <sheet name="CELE CHARYTATYWNE I SPONSORING" sheetId="4" r:id="rId4"/>
  </sheets>
  <definedNames>
    <definedName name="_ROK">'PODSUMOWANIE BUDŻETU OPR'!$G$2</definedName>
    <definedName name="Fragmentator_Nazwa_konta">#N/A</definedName>
    <definedName name="Fragmentator_Odbiorca">#N/A</definedName>
    <definedName name="Fragmentator_Odbiorca1">#N/A</definedName>
    <definedName name="Fragmentator_Zlecone_przez">#N/A</definedName>
    <definedName name="Fragmentator_Zlecone_przez1">#N/A</definedName>
    <definedName name="Region_tytułu_wiersza1..G2">'PODSUMOWANIE BUDŻETU OPR'!$F$2</definedName>
    <definedName name="Tytuł1">Tabela_Od_początku_roku[[#Headers],[Kod KG]]</definedName>
    <definedName name="Tytuł2">Podsumowanie_wydatków_miesięcznych[[#Headers],[Kod KG]]</definedName>
    <definedName name="Tytuł3">Wyszczególnione_wydatki[[#Headers],[Kod KG]]</definedName>
    <definedName name="Tytuł4">Inne[[#Headers],[Kod KG]]</definedName>
    <definedName name="_xlnm.Print_Titles" localSheetId="3">'CELE CHARYTATYWNE I SPONSORING'!$4:$4</definedName>
    <definedName name="_xlnm.Print_Titles" localSheetId="1">'PODSUM. WYDATKÓW MIESIĘCZNYCH'!$5:$5</definedName>
    <definedName name="_xlnm.Print_Titles" localSheetId="0">'PODSUMOWANIE BUDŻETU OPR'!$3:$3</definedName>
    <definedName name="_xlnm.Print_Titles" localSheetId="2">'WYSZCZEGÓLNIONE WYDATKI'!$4:$4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O3" i="2" s="1"/>
  <c r="E16" i="1"/>
  <c r="M3" i="2" l="1"/>
  <c r="N3" i="2"/>
  <c r="K3" i="2"/>
  <c r="L3" i="2"/>
  <c r="I3" i="2"/>
  <c r="J3" i="2"/>
  <c r="G3" i="2"/>
  <c r="H3" i="2"/>
  <c r="E3" i="2"/>
  <c r="F3" i="2"/>
  <c r="D3" i="2"/>
  <c r="E4" i="2" l="1"/>
  <c r="E6" i="2" s="1"/>
  <c r="G4" i="2"/>
  <c r="G6" i="2" s="1"/>
  <c r="M4" i="2"/>
  <c r="M6" i="2" s="1"/>
  <c r="F4" i="2"/>
  <c r="F6" i="2" s="1"/>
  <c r="H4" i="2"/>
  <c r="H6" i="2" s="1"/>
  <c r="J4" i="2"/>
  <c r="J6" i="2" s="1"/>
  <c r="L4" i="2"/>
  <c r="L6" i="2" s="1"/>
  <c r="N4" i="2"/>
  <c r="N6" i="2" s="1"/>
  <c r="D4" i="2"/>
  <c r="D6" i="2" s="1"/>
  <c r="I4" i="2"/>
  <c r="I6" i="2" s="1"/>
  <c r="K4" i="2"/>
  <c r="K6" i="2" s="1"/>
  <c r="O4" i="2"/>
  <c r="O6" i="2" l="1"/>
  <c r="O10" i="2"/>
  <c r="O14" i="2"/>
  <c r="O7" i="2"/>
  <c r="O11" i="2"/>
  <c r="O15" i="2"/>
  <c r="O8" i="2"/>
  <c r="O12" i="2"/>
  <c r="O16" i="2"/>
  <c r="O9" i="2"/>
  <c r="O13" i="2"/>
  <c r="O17" i="2"/>
  <c r="M17" i="2"/>
  <c r="M9" i="2"/>
  <c r="M12" i="2"/>
  <c r="N17" i="2"/>
  <c r="N13" i="2"/>
  <c r="N9" i="2"/>
  <c r="N16" i="2"/>
  <c r="N12" i="2"/>
  <c r="N8" i="2"/>
  <c r="M13" i="2"/>
  <c r="M16" i="2"/>
  <c r="M8" i="2"/>
  <c r="N15" i="2"/>
  <c r="N11" i="2"/>
  <c r="N7" i="2"/>
  <c r="N14" i="2"/>
  <c r="N10" i="2"/>
  <c r="M15" i="2"/>
  <c r="M11" i="2"/>
  <c r="M7" i="2"/>
  <c r="M14" i="2"/>
  <c r="M10" i="2"/>
  <c r="L16" i="2"/>
  <c r="L15" i="2"/>
  <c r="L11" i="2"/>
  <c r="L7" i="2"/>
  <c r="L12" i="2"/>
  <c r="L8" i="2"/>
  <c r="L17" i="2"/>
  <c r="L13" i="2"/>
  <c r="L9" i="2"/>
  <c r="L14" i="2"/>
  <c r="L10" i="2"/>
  <c r="K17" i="2"/>
  <c r="K13" i="2"/>
  <c r="K9" i="2"/>
  <c r="K16" i="2"/>
  <c r="K12" i="2"/>
  <c r="K8" i="2"/>
  <c r="K15" i="2"/>
  <c r="K11" i="2"/>
  <c r="K7" i="2"/>
  <c r="K14" i="2"/>
  <c r="K10" i="2"/>
  <c r="J17" i="2"/>
  <c r="J13" i="2"/>
  <c r="J9" i="2"/>
  <c r="J16" i="2"/>
  <c r="J12" i="2"/>
  <c r="J8" i="2"/>
  <c r="J15" i="2"/>
  <c r="J11" i="2"/>
  <c r="J7" i="2"/>
  <c r="J14" i="2"/>
  <c r="J10" i="2"/>
  <c r="I17" i="2"/>
  <c r="I13" i="2"/>
  <c r="I9" i="2"/>
  <c r="I16" i="2"/>
  <c r="I12" i="2"/>
  <c r="I8" i="2"/>
  <c r="I15" i="2"/>
  <c r="I11" i="2"/>
  <c r="I7" i="2"/>
  <c r="I14" i="2"/>
  <c r="I10" i="2"/>
  <c r="G11" i="2"/>
  <c r="H17" i="2"/>
  <c r="H13" i="2"/>
  <c r="H9" i="2"/>
  <c r="H16" i="2"/>
  <c r="H12" i="2"/>
  <c r="H8" i="2"/>
  <c r="G15" i="2"/>
  <c r="G7" i="2"/>
  <c r="H15" i="2"/>
  <c r="H11" i="2"/>
  <c r="H7" i="2"/>
  <c r="H14" i="2"/>
  <c r="H10" i="2"/>
  <c r="G17" i="2"/>
  <c r="G13" i="2"/>
  <c r="G9" i="2"/>
  <c r="G16" i="2"/>
  <c r="G12" i="2"/>
  <c r="G8" i="2"/>
  <c r="G14" i="2"/>
  <c r="G10" i="2"/>
  <c r="F7" i="2"/>
  <c r="F15" i="2"/>
  <c r="F11" i="2"/>
  <c r="F16" i="2"/>
  <c r="F12" i="2"/>
  <c r="F8" i="2"/>
  <c r="F17" i="2"/>
  <c r="F13" i="2"/>
  <c r="F9" i="2"/>
  <c r="F14" i="2"/>
  <c r="F10" i="2"/>
  <c r="E17" i="2"/>
  <c r="E13" i="2"/>
  <c r="E9" i="2"/>
  <c r="E16" i="2"/>
  <c r="E12" i="2"/>
  <c r="E8" i="2"/>
  <c r="E15" i="2"/>
  <c r="E11" i="2"/>
  <c r="E7" i="2"/>
  <c r="E14" i="2"/>
  <c r="E10" i="2"/>
  <c r="D17" i="2"/>
  <c r="D9" i="2"/>
  <c r="D12" i="2"/>
  <c r="D13" i="2"/>
  <c r="D16" i="2"/>
  <c r="D8" i="2"/>
  <c r="D15" i="2"/>
  <c r="D11" i="2"/>
  <c r="D7" i="2"/>
  <c r="D14" i="2"/>
  <c r="D10" i="2"/>
  <c r="N18" i="2" l="1"/>
  <c r="D18" i="2"/>
  <c r="G18" i="2"/>
  <c r="M18" i="2"/>
  <c r="E18" i="2"/>
  <c r="J18" i="2"/>
  <c r="P6" i="2"/>
  <c r="F18" i="2"/>
  <c r="L18" i="2"/>
  <c r="H18" i="2"/>
  <c r="P17" i="2"/>
  <c r="D15" i="1" s="1"/>
  <c r="F15" i="1" s="1"/>
  <c r="G15" i="1" s="1"/>
  <c r="P11" i="2"/>
  <c r="D9" i="1" s="1"/>
  <c r="F9" i="1" s="1"/>
  <c r="G9" i="1" s="1"/>
  <c r="O18" i="2"/>
  <c r="K18" i="2"/>
  <c r="I18" i="2"/>
  <c r="P16" i="2"/>
  <c r="D14" i="1" s="1"/>
  <c r="F14" i="1" s="1"/>
  <c r="G14" i="1" s="1"/>
  <c r="P7" i="2"/>
  <c r="D5" i="1" s="1"/>
  <c r="F5" i="1" s="1"/>
  <c r="G5" i="1" s="1"/>
  <c r="P10" i="2"/>
  <c r="D8" i="1" s="1"/>
  <c r="F8" i="1" s="1"/>
  <c r="G8" i="1" s="1"/>
  <c r="P12" i="2"/>
  <c r="D10" i="1" s="1"/>
  <c r="F10" i="1" s="1"/>
  <c r="G10" i="1" s="1"/>
  <c r="P14" i="2"/>
  <c r="D12" i="1" s="1"/>
  <c r="F12" i="1" s="1"/>
  <c r="G12" i="1" s="1"/>
  <c r="P9" i="2"/>
  <c r="D7" i="1" s="1"/>
  <c r="F7" i="1" s="1"/>
  <c r="G7" i="1" s="1"/>
  <c r="P13" i="2"/>
  <c r="D11" i="1" s="1"/>
  <c r="F11" i="1" s="1"/>
  <c r="G11" i="1" s="1"/>
  <c r="P8" i="2"/>
  <c r="D6" i="1" s="1"/>
  <c r="F6" i="1" s="1"/>
  <c r="G6" i="1" s="1"/>
  <c r="P15" i="2"/>
  <c r="D13" i="1" s="1"/>
  <c r="F13" i="1" s="1"/>
  <c r="G13" i="1" s="1"/>
  <c r="P18" i="2" l="1"/>
  <c r="D4" i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<sst xmlns="http://schemas.openxmlformats.org/spreadsheetml/2006/main" count="102" uniqueCount="69">
  <si>
    <t>RZECZYWISTE a BUDŻET OPR</t>
  </si>
  <si>
    <t>Kod KG</t>
  </si>
  <si>
    <t>Suma</t>
  </si>
  <si>
    <t>Nazwa konta</t>
  </si>
  <si>
    <t>Reklama</t>
  </si>
  <si>
    <t>Wyposażenie biura</t>
  </si>
  <si>
    <t>Drukarki</t>
  </si>
  <si>
    <t>Koszty serwerów</t>
  </si>
  <si>
    <t>Artykuły</t>
  </si>
  <si>
    <t>Wydatki dot. klientów</t>
  </si>
  <si>
    <t>Komputery</t>
  </si>
  <si>
    <t>Program opieki medycznej</t>
  </si>
  <si>
    <t>Koszty budynku</t>
  </si>
  <si>
    <t>Marketing</t>
  </si>
  <si>
    <t>Cele charytatywne</t>
  </si>
  <si>
    <t>Sponsorowanie</t>
  </si>
  <si>
    <t>Rzeczywiste</t>
  </si>
  <si>
    <t>Budżet</t>
  </si>
  <si>
    <t>ROK</t>
  </si>
  <si>
    <t>Pozostałe %</t>
  </si>
  <si>
    <t>PODSUMOWANIE WYDATKÓW MIESIĘCZNYCH</t>
  </si>
  <si>
    <t>W tej komórce znajduje się fragmentator do filtrowania danych według nazw kont.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</si>
  <si>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</si>
  <si>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</si>
  <si>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</si>
  <si>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</si>
  <si>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</si>
  <si>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</si>
  <si>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</si>
  <si>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</si>
  <si>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</si>
  <si>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</si>
  <si>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</si>
  <si>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</si>
  <si>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</si>
  <si>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WYSZCZEGÓLNIONE WYDATKI</t>
  </si>
  <si>
    <t>Data faktury</t>
  </si>
  <si>
    <t>Data</t>
  </si>
  <si>
    <t>Faktura nr</t>
  </si>
  <si>
    <t>Zlecone przez</t>
  </si>
  <si>
    <t>Artur Wieczorek</t>
  </si>
  <si>
    <t>Paweł Zawadzki</t>
  </si>
  <si>
    <t>Kwota przelewu</t>
  </si>
  <si>
    <t>Odbiorca</t>
  </si>
  <si>
    <t xml:space="preserve">Consolidated Messenger </t>
  </si>
  <si>
    <t xml:space="preserve">A. Datum Corporation </t>
  </si>
  <si>
    <t>Sprawdzanie użycia</t>
  </si>
  <si>
    <t>Program obsługi poczty</t>
  </si>
  <si>
    <t>2 komputery stacjonarne</t>
  </si>
  <si>
    <t>Metoda dystrybucji</t>
  </si>
  <si>
    <t>Adres do korespondencji</t>
  </si>
  <si>
    <t>Kredyt</t>
  </si>
  <si>
    <t>Data zaksięgowania</t>
  </si>
  <si>
    <t>CELE CHARYTATYWNE I SPONSORING</t>
  </si>
  <si>
    <t>Data zainicjowania zlecenia przelewu</t>
  </si>
  <si>
    <t>Luiza Bagińska</t>
  </si>
  <si>
    <t>Udział w poprzednim roku</t>
  </si>
  <si>
    <t xml:space="preserve">School of Fine Art </t>
  </si>
  <si>
    <t xml:space="preserve">Wingtip Toys </t>
  </si>
  <si>
    <t>Wykorzystanie</t>
  </si>
  <si>
    <t>Stypendia</t>
  </si>
  <si>
    <t>Społeczność</t>
  </si>
  <si>
    <t>Zatwierdzone przez</t>
  </si>
  <si>
    <t>Zofia Wiśniewska</t>
  </si>
  <si>
    <t>Joanna Krawczyk</t>
  </si>
  <si>
    <t>Kategoria</t>
  </si>
  <si>
    <t>Grafika</t>
  </si>
  <si>
    <t>Przelew</t>
  </si>
  <si>
    <t>Pozostałe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</si>
</sst>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0_ ;\-0\ "/>
  </numFmts>
  <fonts count="27" x14ac:knownFonts="1">
    <font>
      <sz val="11"/>
      <color theme="1" tint="-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u/>
      <sz val="11"/>
      <color theme="10"/>
      <name val="Gill Sans MT"/>
      <family val="2"/>
      <scheme val="minor"/>
    </font>
    <font>
      <u/>
      <sz val="11"/>
      <color theme="0"/>
      <name val="Gill Sans MT"/>
      <family val="2"/>
      <scheme val="minor"/>
    </font>
    <font>
      <sz val="11"/>
      <color theme="1" tint="-0.24994659260841701"/>
      <name val="Gill Sans MT"/>
      <family val="2"/>
      <scheme val="minor"/>
    </font>
    <font>
      <sz val="11"/>
      <color theme="1" tint="-0.24994659260841701"/>
      <name val="Gill Sans MT"/>
      <family val="2"/>
    </font>
    <font>
      <sz val="11"/>
      <color theme="1" tint="-0.249977111117893"/>
      <name val="Gill Sans MT"/>
      <family val="2"/>
    </font>
    <font>
      <b/>
      <sz val="12"/>
      <color theme="1" tint="-0.24994659260841701"/>
      <name val="Gill Sans MT"/>
      <family val="2"/>
    </font>
    <font>
      <sz val="12"/>
      <color theme="0"/>
      <name val="Gill Sans MT"/>
      <family val="2"/>
    </font>
    <font>
      <sz val="30"/>
      <color theme="1" tint="-0.24994659260841701"/>
      <name val="Gill Sans MT"/>
      <family val="2"/>
    </font>
    <font>
      <sz val="30"/>
      <color theme="2" tint="-0.89999084444715716"/>
      <name val="Gill Sans MT"/>
      <family val="2"/>
    </font>
    <font>
      <sz val="18"/>
      <color theme="0"/>
      <name val="Gill Sans MT"/>
      <family val="2"/>
    </font>
    <font>
      <sz val="12"/>
      <color theme="1" tint="-0.24994659260841701"/>
      <name val="Gill Sans MT"/>
      <family val="2"/>
      <scheme val="minor"/>
    </font>
    <font>
      <sz val="18"/>
      <color theme="3"/>
      <name val="Gill Sans MT"/>
      <family val="2"/>
      <scheme val="maj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rgb="FFFF0000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68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1" applyNumberFormat="0" applyFill="0" applyAlignment="0" applyProtection="0"/>
    <xf numFmtId="0" fontId="3" fillId="0" borderId="4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>
      <alignment vertical="center" wrapText="1"/>
    </xf>
    <xf numFmtId="165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4" fontId="6" fillId="0" borderId="0">
      <alignment horizontal="right" vertical="center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3" applyNumberFormat="0" applyAlignment="0" applyProtection="0"/>
    <xf numFmtId="0" fontId="20" fillId="12" borderId="14" applyNumberFormat="0" applyAlignment="0" applyProtection="0"/>
    <xf numFmtId="0" fontId="21" fillId="12" borderId="13" applyNumberFormat="0" applyAlignment="0" applyProtection="0"/>
    <xf numFmtId="0" fontId="22" fillId="0" borderId="15" applyNumberFormat="0" applyFill="0" applyAlignment="0" applyProtection="0"/>
    <xf numFmtId="0" fontId="23" fillId="13" borderId="16" applyNumberFormat="0" applyAlignment="0" applyProtection="0"/>
    <xf numFmtId="0" fontId="24" fillId="0" borderId="0" applyNumberFormat="0" applyFill="0" applyBorder="0" applyAlignment="0" applyProtection="0"/>
    <xf numFmtId="0" fontId="6" fillId="14" borderId="1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5">
    <xf numFmtId="0" fontId="0" fillId="0" borderId="0" xfId="0">
      <alignment vertical="center" wrapText="1"/>
    </xf>
    <xf numFmtId="14" fontId="2" fillId="0" borderId="0" xfId="0" applyNumberFormat="1" applyFont="1">
      <alignment vertical="center" wrapText="1"/>
    </xf>
    <xf numFmtId="0" fontId="2" fillId="0" borderId="0" xfId="0" applyFont="1">
      <alignment vertical="center" wrapText="1"/>
    </xf>
    <xf numFmtId="0" fontId="5" fillId="0" borderId="0" xfId="5" applyFont="1">
      <alignment vertical="center" wrapText="1"/>
    </xf>
    <xf numFmtId="0" fontId="2" fillId="0" borderId="0" xfId="0" applyFont="1" applyAlignment="1">
      <alignment horizontal="center" vertical="center" wrapText="1"/>
    </xf>
    <xf numFmtId="165" fontId="7" fillId="0" borderId="5" xfId="6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7" fontId="7" fillId="0" borderId="5" xfId="7" applyFont="1" applyBorder="1" applyAlignment="1">
      <alignment horizontal="center" vertical="center" wrapText="1"/>
    </xf>
    <xf numFmtId="165" fontId="7" fillId="3" borderId="5" xfId="6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7" fontId="7" fillId="3" borderId="5" xfId="7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65" fontId="7" fillId="3" borderId="7" xfId="6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7" fontId="7" fillId="3" borderId="7" xfId="7" applyFont="1" applyFill="1" applyBorder="1" applyAlignment="1">
      <alignment horizontal="center" vertical="center" wrapText="1"/>
    </xf>
    <xf numFmtId="165" fontId="8" fillId="4" borderId="8" xfId="6" applyFont="1" applyFill="1" applyBorder="1" applyAlignment="1">
      <alignment horizontal="center" vertical="center"/>
    </xf>
    <xf numFmtId="14" fontId="8" fillId="4" borderId="8" xfId="9" applyFont="1" applyFill="1" applyBorder="1" applyAlignment="1">
      <alignment horizontal="center" vertical="center" wrapText="1"/>
    </xf>
    <xf numFmtId="165" fontId="8" fillId="4" borderId="8" xfId="6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7" fontId="8" fillId="4" borderId="8" xfId="7" applyFont="1" applyFill="1" applyBorder="1" applyAlignment="1">
      <alignment horizontal="center" vertical="center" wrapText="1"/>
    </xf>
    <xf numFmtId="165" fontId="7" fillId="4" borderId="7" xfId="6" applyFont="1" applyFill="1" applyBorder="1" applyAlignment="1">
      <alignment horizontal="center" vertical="center"/>
    </xf>
    <xf numFmtId="14" fontId="7" fillId="4" borderId="7" xfId="9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7" fontId="7" fillId="4" borderId="7" xfId="7" applyFont="1" applyFill="1" applyBorder="1" applyAlignment="1">
      <alignment horizontal="center" vertical="center" wrapText="1"/>
    </xf>
    <xf numFmtId="165" fontId="7" fillId="4" borderId="5" xfId="6" applyFont="1" applyFill="1" applyBorder="1" applyAlignment="1">
      <alignment horizontal="center" vertical="center"/>
    </xf>
    <xf numFmtId="14" fontId="7" fillId="4" borderId="5" xfId="9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7" fontId="7" fillId="4" borderId="5" xfId="7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165" fontId="8" fillId="4" borderId="12" xfId="6" applyFont="1" applyFill="1" applyBorder="1" applyAlignment="1">
      <alignment horizontal="center" vertical="center"/>
    </xf>
    <xf numFmtId="14" fontId="8" fillId="4" borderId="12" xfId="9" applyFont="1" applyFill="1" applyBorder="1" applyAlignment="1">
      <alignment horizontal="center" vertical="center" wrapText="1"/>
    </xf>
    <xf numFmtId="165" fontId="8" fillId="4" borderId="12" xfId="6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7" fontId="8" fillId="4" borderId="12" xfId="7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65" fontId="6" fillId="0" borderId="7" xfId="6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7" fontId="6" fillId="0" borderId="7" xfId="7" applyBorder="1" applyAlignment="1">
      <alignment horizontal="center" vertical="center" wrapText="1"/>
    </xf>
    <xf numFmtId="7" fontId="6" fillId="0" borderId="7" xfId="7" applyBorder="1" applyAlignment="1">
      <alignment horizontal="right" vertical="center" wrapText="1"/>
    </xf>
    <xf numFmtId="10" fontId="6" fillId="0" borderId="7" xfId="8" applyBorder="1" applyAlignment="1">
      <alignment horizontal="center" vertical="center" wrapText="1"/>
    </xf>
    <xf numFmtId="165" fontId="6" fillId="0" borderId="5" xfId="6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 indent="2"/>
    </xf>
    <xf numFmtId="7" fontId="6" fillId="0" borderId="5" xfId="7" applyBorder="1" applyAlignment="1">
      <alignment horizontal="center" vertical="center" wrapText="1"/>
    </xf>
    <xf numFmtId="7" fontId="6" fillId="0" borderId="5" xfId="7" applyBorder="1" applyAlignment="1">
      <alignment horizontal="right" vertical="center" wrapText="1"/>
    </xf>
    <xf numFmtId="10" fontId="6" fillId="0" borderId="5" xfId="8" applyBorder="1" applyAlignment="1">
      <alignment horizontal="center" vertical="center" wrapText="1"/>
    </xf>
    <xf numFmtId="165" fontId="6" fillId="0" borderId="6" xfId="6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2"/>
    </xf>
    <xf numFmtId="7" fontId="6" fillId="0" borderId="6" xfId="7" applyBorder="1" applyAlignment="1">
      <alignment horizontal="center" vertical="center" wrapText="1"/>
    </xf>
    <xf numFmtId="7" fontId="6" fillId="0" borderId="6" xfId="7" applyBorder="1" applyAlignment="1">
      <alignment horizontal="right" vertical="center" wrapText="1"/>
    </xf>
    <xf numFmtId="10" fontId="6" fillId="0" borderId="6" xfId="8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>
      <alignment vertical="center" wrapText="1"/>
    </xf>
    <xf numFmtId="0" fontId="14" fillId="0" borderId="11" xfId="0" applyFont="1" applyBorder="1">
      <alignment vertical="center" wrapText="1"/>
    </xf>
    <xf numFmtId="7" fontId="14" fillId="0" borderId="5" xfId="0" applyNumberFormat="1" applyFont="1" applyBorder="1" applyAlignment="1">
      <alignment horizontal="center" vertical="center" wrapText="1"/>
    </xf>
    <xf numFmtId="7" fontId="7" fillId="5" borderId="5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vertical="center"/>
    </xf>
    <xf numFmtId="0" fontId="11" fillId="6" borderId="0" xfId="2" applyFont="1" applyFill="1" applyBorder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11" fillId="5" borderId="0" xfId="3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11" fillId="5" borderId="0" xfId="4" applyFont="1" applyFill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ata" xfId="9" xr:uid="{00000000-0005-0000-0000-000002000000}"/>
    <cellStyle name="Dobry" xfId="13" builtinId="26" customBuiltin="1"/>
    <cellStyle name="Dziesiętny" xfId="6" builtinId="3" customBuiltin="1"/>
    <cellStyle name="Dziesiętny [0]" xfId="10" builtinId="6" customBuiltin="1"/>
    <cellStyle name="Hiperłącze" xfId="5" builtinId="8" customBuiltin="1"/>
    <cellStyle name="Komórka połączona" xfId="19" builtinId="24" customBuiltin="1"/>
    <cellStyle name="Komórka zaznaczona" xfId="20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4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8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2" builtinId="15" customBuiltin="1"/>
    <cellStyle name="Uwaga" xfId="22" builtinId="10" customBuiltin="1"/>
    <cellStyle name="Walutowy" xfId="11" builtinId="4" customBuiltin="1"/>
    <cellStyle name="Walutowy [0]" xfId="7" builtinId="7" customBuiltin="1"/>
    <cellStyle name="Zły" xfId="14" builtinId="27" customBuiltin="1"/>
  </cellStyles>
  <dxfs count="137"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numFmt numFmtId="11" formatCode="#,##0.00\ &quot;zł&quot;;\-#,##0.00\ &quot;zł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numFmt numFmtId="11" formatCode="#,##0.00\ &quot;zł&quot;;\-#,##0.00\ &quot;zł&quot;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Gill Sans MT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border>
        <top style="thin">
          <color theme="7" tint="0.39994506668294322"/>
        </top>
      </border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Gill Sans MT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 tint="-0.24994659260841701"/>
        <name val="Gill Sans MT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zł&quot;;\-#,##0.00\ &quot;zł&quot;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zł&quot;;\-#,##0.00\ &quot;zł&quot;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numFmt numFmtId="11" formatCode="#,##0.00\ &quot;zł&quot;;\-#,##0.00\ &quot;zł&quot;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Gill Sans MT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Cele Charytatywne I Sponsoring" pivot="0" count="7" xr9:uid="{00000000-0011-0000-FFFF-FFFF00000000}">
      <tableStyleElement type="wholeTable" dxfId="136"/>
      <tableStyleElement type="headerRow" dxfId="135"/>
      <tableStyleElement type="totalRow" dxfId="134"/>
      <tableStyleElement type="firstColumn" dxfId="133"/>
      <tableStyleElement type="lastColumn" dxfId="132"/>
      <tableStyleElement type="firstRowStripe" dxfId="131"/>
      <tableStyleElement type="firstColumnStripe" dxfId="130"/>
    </tableStyle>
    <tableStyle name="Podsum. Wydatków Miesięcznych" pivot="0" count="9" xr9:uid="{00000000-0011-0000-FFFF-FFFF02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secondRowStripe" dxfId="123"/>
      <tableStyleElement type="firstColumnStripe" dxfId="122"/>
      <tableStyleElement type="secondColumnStripe" dxfId="121"/>
    </tableStyle>
    <tableStyle name="Podsumowanie Budżetu Opr" pivot="0" count="9" xr9:uid="{00000000-0011-0000-FFFF-FFFF07000000}">
      <tableStyleElement type="wholeTable" dxfId="120"/>
      <tableStyleElement type="headerRow" dxfId="119"/>
      <tableStyleElement type="totalRow" dxfId="118"/>
      <tableStyleElement type="firstColumn" dxfId="117"/>
      <tableStyleElement type="lastColumn" dxfId="116"/>
      <tableStyleElement type="firstRowStripe" dxfId="115"/>
      <tableStyleElement type="secondRowStripe" dxfId="114"/>
      <tableStyleElement type="firstColumnStripe" dxfId="113"/>
      <tableStyleElement type="secondColumnStripe" dxfId="112"/>
    </tableStyle>
    <tableStyle name="Slicer Charitables &amp; Sponsorships" pivot="0" table="0" count="10" xr9:uid="{00000000-0011-0000-FFFF-FFFF03000000}">
      <tableStyleElement type="wholeTable" dxfId="111"/>
      <tableStyleElement type="headerRow" dxfId="110"/>
    </tableStyle>
    <tableStyle name="Slicer Itemized Expenses" pivot="0" table="0" count="10" xr9:uid="{00000000-0011-0000-FFFF-FFFF04000000}">
      <tableStyleElement type="wholeTable" dxfId="109"/>
      <tableStyleElement type="headerRow" dxfId="108"/>
    </tableStyle>
    <tableStyle name="Slicer Monthly Expenses Summary" pivot="0" table="0" count="10" xr9:uid="{00000000-0011-0000-FFFF-FFFF05000000}">
      <tableStyleElement type="wholeTable" dxfId="107"/>
      <tableStyleElement type="headerRow" dxfId="106"/>
    </tableStyle>
    <tableStyle name="SlicerStyleDark4 2" pivot="0" table="0" count="10" xr9:uid="{00000000-0011-0000-FFFF-FFFF06000000}">
      <tableStyleElement type="wholeTable" dxfId="105"/>
      <tableStyleElement type="headerRow" dxfId="104"/>
    </tableStyle>
    <tableStyle name="Wyszczególnione Wydatki" pivot="0" count="7" xr9:uid="{00000000-0011-0000-FFFF-FFFF01000000}">
      <tableStyleElement type="wholeTable" dxfId="103"/>
      <tableStyleElement type="headerRow" dxfId="102"/>
      <tableStyleElement type="totalRow" dxfId="101"/>
      <tableStyleElement type="firstColumn" dxfId="100"/>
      <tableStyleElement type="lastColumn" dxfId="99"/>
      <tableStyleElement type="firstRowStripe" dxfId="98"/>
      <tableStyleElement type="firstColumnStripe" dxfId="97"/>
    </tableStyle>
  </tableStyles>
  <colors>
    <mruColors>
      <color rgb="FFF2F2F2"/>
      <color rgb="FF002060"/>
      <color rgb="FF3F3F3F"/>
      <color rgb="FFD9D9D9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ODSUM. WYDATK&#211;W MIESI&#280;CZNYCH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WYSZCZEG&#211;LNIONE WYDATKI'!A1"/><Relationship Id="rId2" Type="http://schemas.openxmlformats.org/officeDocument/2006/relationships/hyperlink" Target="#'PODSUMOWANIE BUD&#379;ETU OPR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LE CHARYTATYWNE I SPONSORING'!A1"/><Relationship Id="rId1" Type="http://schemas.openxmlformats.org/officeDocument/2006/relationships/hyperlink" Target="#'PODSUM. WYDATK&#211;W MIESI&#280;CZNYCH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WYSZCZEG&#211;LNIONE WYDATK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167640</xdr:rowOff>
    </xdr:from>
    <xdr:to>
      <xdr:col>2</xdr:col>
      <xdr:colOff>900000</xdr:colOff>
      <xdr:row>0</xdr:row>
      <xdr:rowOff>441960</xdr:rowOff>
    </xdr:to>
    <xdr:sp macro="" textlink="">
      <xdr:nvSpPr>
        <xdr:cNvPr id="4" name="Strzałka w prawo 1" descr="Prawy przycisk nawigacyjny">
          <a:hlinkClick xmlns:r="http://schemas.openxmlformats.org/officeDocument/2006/relationships" r:id="rId1" tooltip="Zaznacz, aby przejść do arkusza PODSUMOWANIE WYDATKÓW MIESIĘCZNYCH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143000" y="167640"/>
          <a:ext cx="90000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Gill Sans MT" panose="020B0502020104020203" pitchFamily="34" charset="0"/>
            </a:rPr>
            <a:t>DALEJ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2</xdr:row>
      <xdr:rowOff>19051</xdr:rowOff>
    </xdr:from>
    <xdr:to>
      <xdr:col>17</xdr:col>
      <xdr:colOff>19050</xdr:colOff>
      <xdr:row>3</xdr:row>
      <xdr:rowOff>431800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Nazwa konta" descr="Filtrowanie podsumowania wydatków miesięcznych według pola Nazwa konta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zwa kon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9" y="2505076"/>
              <a:ext cx="17221201" cy="8794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Ten kształt reprezentuje fragmentator tabeli. Fragmentatory tabel nie są obsługiwane w tej wersji programu Excel.
Jeśli kształt został zmodyfikowany w starszej wersji programu Excel albo skoroszyt został zapisany w programie Excel 2007 lub w starszej wersji,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872609</xdr:colOff>
      <xdr:row>1</xdr:row>
      <xdr:rowOff>12700</xdr:rowOff>
    </xdr:from>
    <xdr:to>
      <xdr:col>16</xdr:col>
      <xdr:colOff>663660</xdr:colOff>
      <xdr:row>2</xdr:row>
      <xdr:rowOff>12700</xdr:rowOff>
    </xdr:to>
    <xdr:pic>
      <xdr:nvPicPr>
        <xdr:cNvPr id="8" name="Obraz 7" descr="palce wskazujące arkusz papieru z wykresem słupkowym i wykresem liniowy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4559" y="555625"/>
          <a:ext cx="8173051" cy="194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900000</xdr:colOff>
      <xdr:row>0</xdr:row>
      <xdr:rowOff>441960</xdr:rowOff>
    </xdr:to>
    <xdr:sp macro="" textlink="">
      <xdr:nvSpPr>
        <xdr:cNvPr id="6" name="Strzałka w lewo 4" descr="Lewy przycisk nawigacyjny">
          <a:hlinkClick xmlns:r="http://schemas.openxmlformats.org/officeDocument/2006/relationships" r:id="rId2" tooltip="Wybierz, aby przejść do arkusza PODSUMOWANIE BUDŻETU OPR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200025" y="167640"/>
          <a:ext cx="900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Gill Sans MT" panose="020B0502020104020203" pitchFamily="34" charset="0"/>
            </a:rPr>
            <a:t>WSTECZ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167640</xdr:rowOff>
    </xdr:from>
    <xdr:to>
      <xdr:col>2</xdr:col>
      <xdr:colOff>900000</xdr:colOff>
      <xdr:row>0</xdr:row>
      <xdr:rowOff>441960</xdr:rowOff>
    </xdr:to>
    <xdr:sp macro="" textlink="">
      <xdr:nvSpPr>
        <xdr:cNvPr id="7" name="Strzałka w prawo 3" descr="Prawy przycisk nawigacyjny">
          <a:hlinkClick xmlns:r="http://schemas.openxmlformats.org/officeDocument/2006/relationships" r:id="rId3" tooltip="Wybierz, aby przejść do arkusza WYSZCZEGÓLNIONE WYDATKI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143000" y="167640"/>
          <a:ext cx="900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Gill Sans MT" panose="020B0502020104020203" pitchFamily="34" charset="0"/>
            </a:rPr>
            <a:t>DALEJ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1</xdr:col>
      <xdr:colOff>900000</xdr:colOff>
      <xdr:row>0</xdr:row>
      <xdr:rowOff>438150</xdr:rowOff>
    </xdr:to>
    <xdr:sp macro="" textlink="">
      <xdr:nvSpPr>
        <xdr:cNvPr id="6" name="Strzałka w lewo 8" descr="Lewy przycisk nawigacyjny">
          <a:hlinkClick xmlns:r="http://schemas.openxmlformats.org/officeDocument/2006/relationships" r:id="rId1" tooltip="Zaznacz, aby przejść do arkusza PODSUMOWANIE WYDATKÓW MIESIĘCZNYCH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200025" y="163830"/>
          <a:ext cx="90000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Gill Sans MT" panose="020B0502020104020203" pitchFamily="34" charset="0"/>
            </a:rPr>
            <a:t>WSTECZ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163830</xdr:rowOff>
    </xdr:from>
    <xdr:to>
      <xdr:col>2</xdr:col>
      <xdr:colOff>900000</xdr:colOff>
      <xdr:row>0</xdr:row>
      <xdr:rowOff>438150</xdr:rowOff>
    </xdr:to>
    <xdr:sp macro="" textlink="">
      <xdr:nvSpPr>
        <xdr:cNvPr id="7" name="Strzałka w prawo 7" descr="Prawy przycisk nawigacyjny">
          <a:hlinkClick xmlns:r="http://schemas.openxmlformats.org/officeDocument/2006/relationships" r:id="rId2" tooltip="Zaznacz, aby przejść do arkusza CELE CHARYTATYWNE I SPONSORING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143000" y="163830"/>
          <a:ext cx="90000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Gill Sans MT" panose="020B0502020104020203" pitchFamily="34" charset="0"/>
            </a:rPr>
            <a:t>DALEJ</a:t>
          </a:r>
        </a:p>
      </xdr:txBody>
    </xdr:sp>
    <xdr:clientData fPrintsWithSheet="0"/>
  </xdr:twoCellAnchor>
  <xdr:twoCellAnchor editAs="absolute">
    <xdr:from>
      <xdr:col>1</xdr:col>
      <xdr:colOff>15240</xdr:colOff>
      <xdr:row>2</xdr:row>
      <xdr:rowOff>7620</xdr:rowOff>
    </xdr:from>
    <xdr:to>
      <xdr:col>6</xdr:col>
      <xdr:colOff>11430</xdr:colOff>
      <xdr:row>2</xdr:row>
      <xdr:rowOff>1043940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Zlecone przez">
              <a:extLst>
                <a:ext uri="{FF2B5EF4-FFF2-40B4-BE49-F238E27FC236}">
                  <a16:creationId xmlns:a16="http://schemas.microsoft.com/office/drawing/2014/main" id="{05514A11-CD78-4D8C-AEE2-DFFDBCB609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lecone przez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1463040"/>
              <a:ext cx="5646420" cy="1036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l" sz="1100"/>
                <a:t>Ten kształt odzwierciedla fragmentator tabeli. Fragmentatory tabel nie są obsługiwane w tej wersji programu Excel.
Jeśli kształt został zmodyfikowany we wcześniejszej wersji programu Excel lub jeśli skoroszyt został zapisany w programie Excel 2007 albo wcześniejszym, nie można używać fragmentatora.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57150</xdr:colOff>
      <xdr:row>2</xdr:row>
      <xdr:rowOff>0</xdr:rowOff>
    </xdr:from>
    <xdr:to>
      <xdr:col>10</xdr:col>
      <xdr:colOff>0</xdr:colOff>
      <xdr:row>2</xdr:row>
      <xdr:rowOff>1051559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Odbiorca">
              <a:extLst>
                <a:ext uri="{FF2B5EF4-FFF2-40B4-BE49-F238E27FC236}">
                  <a16:creationId xmlns:a16="http://schemas.microsoft.com/office/drawing/2014/main" id="{1686AF84-1D10-4109-87B0-A4845AA84E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dbiorc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90260" y="1455420"/>
              <a:ext cx="5471160" cy="1051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l" sz="1100"/>
                <a:t>Ten kształt odzwierciedla fragmentator tabeli. Fragmentatory tabel nie są obsługiwane w tej wersji programu Excel.
Jeśli kształt został zmodyfikowany we wcześniejszej wersji programu Excel lub jeśli skoroszyt został zapisany w programie Excel 2007 albo wcześniejszym, nie można używać fragmentatora.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57150</xdr:rowOff>
    </xdr:from>
    <xdr:to>
      <xdr:col>5</xdr:col>
      <xdr:colOff>1266826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Zlecone przez 1" descr="Filtrowanie celów charytatywnych i sponsoringu według pola Zlecone przez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lecone przez 1"/>
            </a:graphicData>
          </a:graphic>
        </xdr:graphicFrame>
      </mc:Choice>
      <mc:Fallback xmlns="">
        <xdr:sp macro="" textlink="">
          <xdr:nvSpPr>
            <xdr:cNvPr id="2" name="Prostokąt 1"/>
            <xdr:cNvSpPr>
              <a:spLocks noTextEdit="1"/>
            </xdr:cNvSpPr>
          </xdr:nvSpPr>
          <xdr:spPr>
            <a:xfrm>
              <a:off x="279400" y="1504950"/>
              <a:ext cx="7153276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pl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Ten kształt odzwierciedla fragmentator tabeli. Fragmentatory tabeli są obsługiwane w programie Excel 2013 i nowszych wersjach.
Jeśli kształt został zmodyfikowany we wcześniejszej wersji programu Excel lub jeśli skoroszyt został zapisany w programie Excel 2007 albo wcześniejszym,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76201</xdr:colOff>
      <xdr:row>2</xdr:row>
      <xdr:rowOff>57150</xdr:rowOff>
    </xdr:from>
    <xdr:to>
      <xdr:col>11</xdr:col>
      <xdr:colOff>933450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Odbiorca 1" descr="Filtrowanie celów charytatywnych i sponsoringu według pola Odbiorca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dbiorca 1"/>
            </a:graphicData>
          </a:graphic>
        </xdr:graphicFrame>
      </mc:Choice>
      <mc:Fallback xmlns="">
        <xdr:sp macro="" textlink="">
          <xdr:nvSpPr>
            <xdr:cNvPr id="3" name="Prostokąt 2"/>
            <xdr:cNvSpPr>
              <a:spLocks noTextEdit="1"/>
            </xdr:cNvSpPr>
          </xdr:nvSpPr>
          <xdr:spPr>
            <a:xfrm>
              <a:off x="7442200" y="1504950"/>
              <a:ext cx="8204201" cy="885825"/>
            </a:xfrm>
            <a:prstGeom prst="rect">
              <a:avLst/>
            </a:prstGeom>
            <a:noFill/>
            <a:ln w="1">
              <a:noFill/>
            </a:ln>
          </xdr:spPr>
          <xdr:txBody>
            <a:bodyPr vertOverflow="clip" horzOverflow="clip" rtlCol="false"/>
            <a:lstStyle/>
            <a:p>
              <a:pPr rtl="false"/>
              <a:r>
                <a:rPr lang="pl" sz="110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Ten kształt odzwierciedla fragmentator tabeli. Fragmentatory tabeli są obsługiwane w programie Excel 2013 i nowszych wersjach.
Jeśli kształt został zmodyfikowany we wcześniejszej wersji programu Excel lub jeśli skoroszyt został zapisany w programie Excel 2007 albo wcześniejszym, nie można używać fragmentatora.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900000</xdr:colOff>
      <xdr:row>0</xdr:row>
      <xdr:rowOff>441960</xdr:rowOff>
    </xdr:to>
    <xdr:sp macro="" textlink="">
      <xdr:nvSpPr>
        <xdr:cNvPr id="6" name="Strzałka w lewo 6" descr="Lewy przycisk nawigacyjny">
          <a:hlinkClick xmlns:r="http://schemas.openxmlformats.org/officeDocument/2006/relationships" r:id="rId1" tooltip="Wybierz, aby przejść do arkusza WYSZCZEGÓLNIONE WYDATKI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200025" y="167640"/>
          <a:ext cx="90000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l" sz="1100">
              <a:solidFill>
                <a:schemeClr val="bg1"/>
              </a:solidFill>
              <a:latin typeface="Gill Sans MT" panose="020B0502020104020203" pitchFamily="34" charset="0"/>
            </a:rPr>
            <a:t>WSTECZ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Zlecone_przez1" xr10:uid="{00000000-0013-0000-FFFF-FFFF01000000}" sourceName="Zlecone przez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Odbiorca1" xr10:uid="{00000000-0013-0000-FFFF-FFFF02000000}" sourceName="Odbiorca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Nazwa_konta" xr10:uid="{00000000-0013-0000-FFFF-FFFF03000000}" sourceName="Nazwa konta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Zlecone_przez" xr10:uid="{FEA601F3-8B6B-43DE-86F6-35351535A755}" sourceName="Zlecone przez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ragmentator_Odbiorca" xr10:uid="{81666AED-F54B-49E1-A082-DE91621CA2CB}" sourceName="Odbiorca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azwa konta" xr10:uid="{00000000-0014-0000-FFFF-FFFF01000000}" cache="Fragmentator_Nazwa_konta" caption="Nazwa konta" columnCount="7" style="Slicer Monthly Expenses Summary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Zlecone przez" xr10:uid="{3330752B-42F1-478D-986C-B7FDA8B11B18}" cache="Fragmentator_Zlecone_przez" caption="Zlecone przez" columnCount="3" style="Slicer Charitables &amp; Sponsorships" rowHeight="273050"/>
  <slicer name="Odbiorca" xr10:uid="{67760EEB-CF46-4DFA-AEAF-409FB5970930}" cache="Fragmentator_Odbiorca" caption="Odbiorca" columnCount="3" style="Slicer Charitables &amp; Sponsorships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Zlecone przez 1" xr10:uid="{00000000-0014-0000-FFFF-FFFF02000000}" cache="Fragmentator_Zlecone_przez1" caption="Zlecone przez" columnCount="3" style="Slicer Charitables &amp; Sponsorships" rowHeight="225425"/>
  <slicer name="Odbiorca 1" xr10:uid="{00000000-0014-0000-FFFF-FFFF03000000}" cache="Fragmentator_Odbiorca1" caption="Odbiorca" columnCount="3" style="Slicer Charitables &amp; Sponsorship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Od_początku_roku" displayName="Tabela_Od_początku_roku" ref="B3:G16" totalsRowCount="1" headerRowDxfId="96" dataDxfId="94" totalsRowDxfId="93" headerRowBorderDxfId="95" totalsRowBorderDxfId="92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Kod KG" totalsRowLabel="Suma" totalsRowDxfId="91" dataCellStyle="Dziesiętny"/>
    <tableColumn id="2" xr3:uid="{00000000-0010-0000-0000-000002000000}" name="Nazwa konta" totalsRowDxfId="90"/>
    <tableColumn id="3" xr3:uid="{00000000-0010-0000-0000-000003000000}" name="Rzeczywiste" totalsRowFunction="sum" totalsRowDxfId="89" dataCellStyle="Walutowy [0]">
      <calculatedColumnFormula>SUMIF(Podsumowanie_wydatków_miesięcznych[Kod KG],Tabela_Od_początku_roku[[#This Row],[Kod KG]],Podsumowanie_wydatków_miesięcznych[Suma])</calculatedColumnFormula>
    </tableColumn>
    <tableColumn id="4" xr3:uid="{00000000-0010-0000-0000-000004000000}" name="Budżet" totalsRowFunction="sum" totalsRowDxfId="88" dataCellStyle="Walutowy [0]"/>
    <tableColumn id="5" xr3:uid="{00000000-0010-0000-0000-000005000000}" name="Pozostałe zł" totalsRowFunction="sum" totalsRowDxfId="87" dataCellStyle="Walutowy [0]">
      <calculatedColumnFormula>IF(Tabela_Od_początku_roku[[#This Row],[Budżet]]="","",Tabela_Od_początku_roku[[#This Row],[Budżet]]-Tabela_Od_początku_roku[[#This Row],[Rzeczywiste]])</calculatedColumnFormula>
    </tableColumn>
    <tableColumn id="6" xr3:uid="{00000000-0010-0000-0000-000006000000}" name="Pozostałe %" totalsRowFunction="custom" totalsRowDxfId="86" dataCellStyle="Procentowy">
      <calculatedColumnFormula>IFERROR(Tabela_Od_początku_roku[[#This Row],[Pozostałe zł]]/Tabela_Od_początku_roku[[#This Row],[Budżet]],"")</calculatedColumnFormula>
      <totalsRowFormula>Tabela_Od_początku_roku[[#Totals],[Pozostałe zł]]/Tabela_Od_początku_roku[[#Totals],[Budżet]]</totalsRowFormula>
    </tableColumn>
  </tableColumns>
  <tableStyleInfo name="Podsumowanie Budżetu Opr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od KG, nazwę konta i budżet. Kwota rzeczywista, wartości pozostałe i wartości procentowe zostaną obliczone automatyczni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odsumowanie_wydatków_miesięcznych" displayName="Podsumowanie_wydatków_miesięcznych" ref="B5:Q18" totalsRowCount="1" headerRowDxfId="85" dataDxfId="83" totalsRowDxfId="81" headerRowBorderDxfId="84" tableBorderDxfId="82" totalsRowBorderDxfId="80">
  <autoFilter ref="B5:Q17" xr:uid="{00000000-0009-0000-0100-000004000000}">
    <filterColumn colId="0" hiddenButton="1"/>
    <filterColumn colId="1" hiddenButton="1">
      <filters>
        <filter val="Reklama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Kod KG" totalsRowLabel="Suma" dataDxfId="31" totalsRowDxfId="16" dataCellStyle="Dziesiętny"/>
    <tableColumn id="2" xr3:uid="{00000000-0010-0000-0100-000002000000}" name="Nazwa konta" dataDxfId="30" totalsRowDxfId="15"/>
    <tableColumn id="3" xr3:uid="{00000000-0010-0000-0100-000003000000}" name="Styczeń" totalsRowFunction="sum" dataDxfId="27" totalsRowDxfId="14" dataCellStyle="Walutowy [0]">
      <calculatedColumnFormula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calculatedColumnFormula>
    </tableColumn>
    <tableColumn id="4" xr3:uid="{00000000-0010-0000-0100-000004000000}" name="Luty" totalsRowFunction="sum" dataDxfId="26" totalsRowDxfId="13" dataCellStyle="Walutowy [0]">
      <calculatedColumnFormula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calculatedColumnFormula>
    </tableColumn>
    <tableColumn id="5" xr3:uid="{00000000-0010-0000-0100-000005000000}" name="Marzec" totalsRowFunction="sum" dataDxfId="25" totalsRowDxfId="12" dataCellStyle="Walutowy [0]">
      <calculatedColumnFormula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calculatedColumnFormula>
    </tableColumn>
    <tableColumn id="6" xr3:uid="{00000000-0010-0000-0100-000006000000}" name="Kwiecień" totalsRowFunction="sum" dataDxfId="24" totalsRowDxfId="11" dataCellStyle="Walutowy [0]">
      <calculatedColumnFormula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calculatedColumnFormula>
    </tableColumn>
    <tableColumn id="7" xr3:uid="{00000000-0010-0000-0100-000007000000}" name="Maj" totalsRowFunction="sum" dataDxfId="23" totalsRowDxfId="10" dataCellStyle="Walutowy [0]">
      <calculatedColumnFormula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calculatedColumnFormula>
    </tableColumn>
    <tableColumn id="8" xr3:uid="{00000000-0010-0000-0100-000008000000}" name="Czerwiec" totalsRowFunction="sum" dataDxfId="22" totalsRowDxfId="9" dataCellStyle="Walutowy [0]">
      <calculatedColumnFormula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calculatedColumnFormula>
    </tableColumn>
    <tableColumn id="9" xr3:uid="{00000000-0010-0000-0100-000009000000}" name="Lipiec" totalsRowFunction="sum" dataDxfId="21" totalsRowDxfId="8" dataCellStyle="Walutowy [0]">
      <calculatedColumnFormula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calculatedColumnFormula>
    </tableColumn>
    <tableColumn id="10" xr3:uid="{00000000-0010-0000-0100-00000A000000}" name="Sierpień" totalsRowFunction="sum" dataDxfId="20" totalsRowDxfId="7" dataCellStyle="Walutowy [0]">
      <calculatedColumnFormula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calculatedColumnFormula>
    </tableColumn>
    <tableColumn id="11" xr3:uid="{00000000-0010-0000-0100-00000B000000}" name="Wrzesień" totalsRowFunction="sum" dataDxfId="19" totalsRowDxfId="6" dataCellStyle="Walutowy [0]">
      <calculatedColumnFormula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calculatedColumnFormula>
    </tableColumn>
    <tableColumn id="12" xr3:uid="{00000000-0010-0000-0100-00000C000000}" name="Październik" totalsRowFunction="sum" dataDxfId="18" totalsRowDxfId="5" dataCellStyle="Walutowy [0]">
      <calculatedColumnFormula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calculatedColumnFormula>
    </tableColumn>
    <tableColumn id="13" xr3:uid="{00000000-0010-0000-0100-00000D000000}" name="Listopad" totalsRowFunction="sum" dataDxfId="17" totalsRowDxfId="4" dataCellStyle="Walutowy [0]">
      <calculatedColumnFormula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calculatedColumnFormula>
    </tableColumn>
    <tableColumn id="14" xr3:uid="{00000000-0010-0000-0100-00000E000000}" name="Grudzień" totalsRowFunction="sum" dataDxfId="0" totalsRowDxfId="3" dataCellStyle="Walutowy [0]">
      <calculatedColumnFormula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calculatedColumnFormula>
    </tableColumn>
    <tableColumn id="15" xr3:uid="{00000000-0010-0000-0100-00000F000000}" name="Suma" totalsRowFunction="sum" dataDxfId="29" totalsRowDxfId="2" dataCellStyle="Walutowy [0]">
      <calculatedColumnFormula>SUM(Podsumowanie_wydatków_miesięcznych[[#This Row],[Styczeń]:[Grudzień]])</calculatedColumnFormula>
    </tableColumn>
    <tableColumn id="16" xr3:uid="{00000000-0010-0000-0100-000010000000}" name=" " dataDxfId="28" totalsRowDxfId="1" dataCellStyle="Walutowy [0]"/>
  </tableColumns>
  <tableStyleInfo name="Podsum. Wydatków Miesięcznych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kod KG i nazwę konta. Kwoty dla poszczególnych miesięcy i sumy zostaną obliczone automatyczni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Wyszczególnione_wydatki" displayName="Wyszczególnione_wydatki" ref="B4:J6" headerRowDxfId="79" dataDxfId="77" headerRowBorderDxfId="78" tableBorderDxfId="76" totalsRowBorderDxfId="75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Kod KG" totalsRowLabel="Suma" dataDxfId="74" totalsRowDxfId="73" dataCellStyle="Dziesiętny"/>
    <tableColumn id="2" xr3:uid="{00000000-0010-0000-0200-000002000000}" name="Data faktury" dataDxfId="72" totalsRowDxfId="71" dataCellStyle="Data"/>
    <tableColumn id="3" xr3:uid="{00000000-0010-0000-0200-000003000000}" name="Faktura nr" dataDxfId="70" totalsRowDxfId="69" dataCellStyle="Dziesiętny"/>
    <tableColumn id="4" xr3:uid="{00000000-0010-0000-0200-000004000000}" name="Zlecone przez" dataDxfId="68" totalsRowDxfId="67"/>
    <tableColumn id="5" xr3:uid="{00000000-0010-0000-0200-000005000000}" name="Kwota przelewu" dataDxfId="66" totalsRowDxfId="65" dataCellStyle="Walutowy [0]"/>
    <tableColumn id="6" xr3:uid="{00000000-0010-0000-0200-000006000000}" name="Odbiorca" dataDxfId="64" totalsRowDxfId="63"/>
    <tableColumn id="7" xr3:uid="{00000000-0010-0000-0200-000007000000}" name="Sprawdzanie użycia" dataDxfId="62" totalsRowDxfId="61"/>
    <tableColumn id="8" xr3:uid="{00000000-0010-0000-0200-000008000000}" name="Metoda dystrybucji" dataDxfId="60" totalsRowDxfId="59"/>
    <tableColumn id="9" xr3:uid="{00000000-0010-0000-0200-000009000000}" name="Data zaksięgowania" totalsRowFunction="count" dataDxfId="58" totalsRowDxfId="57" dataCellStyle="Data"/>
  </tableColumns>
  <tableStyleInfo name="Wyszczególnione Wydatki" showFirstColumn="0" showLastColumn="0" showRowStripes="0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Inne" displayName="Inne" ref="B4:L6" headerRowDxfId="56" dataDxfId="54" headerRowBorderDxfId="55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Kod KG" totalsRowLabel="Suma" dataDxfId="53" totalsRowDxfId="52" dataCellStyle="Dziesiętny"/>
    <tableColumn id="2" xr3:uid="{00000000-0010-0000-0300-000002000000}" name="Data zainicjowania zlecenia przelewu" dataDxfId="51" totalsRowDxfId="50" dataCellStyle="Data"/>
    <tableColumn id="3" xr3:uid="{00000000-0010-0000-0300-000003000000}" name="Zlecone przez" dataDxfId="49" totalsRowDxfId="48"/>
    <tableColumn id="4" xr3:uid="{00000000-0010-0000-0300-000004000000}" name="Kwota przelewu" dataDxfId="47" totalsRowDxfId="46" dataCellStyle="Walutowy [0]"/>
    <tableColumn id="5" xr3:uid="{00000000-0010-0000-0300-000005000000}" name="Udział w poprzednim roku" dataDxfId="45" totalsRowDxfId="44" dataCellStyle="Walutowy [0]"/>
    <tableColumn id="6" xr3:uid="{00000000-0010-0000-0300-000006000000}" name="Odbiorca" dataDxfId="43" totalsRowDxfId="42"/>
    <tableColumn id="7" xr3:uid="{00000000-0010-0000-0300-000007000000}" name="Wykorzystanie" dataDxfId="41" totalsRowDxfId="40"/>
    <tableColumn id="8" xr3:uid="{00000000-0010-0000-0300-000008000000}" name="Zatwierdzone przez" dataDxfId="39" totalsRowDxfId="38"/>
    <tableColumn id="9" xr3:uid="{00000000-0010-0000-0300-000009000000}" name="Kategoria" dataDxfId="37" totalsRowDxfId="36"/>
    <tableColumn id="10" xr3:uid="{00000000-0010-0000-0300-00000A000000}" name="Metoda dystrybucji" dataDxfId="35" totalsRowDxfId="34"/>
    <tableColumn id="11" xr3:uid="{00000000-0010-0000-0300-00000B000000}" name="Data zaksięgowania" totalsRowFunction="count" dataDxfId="33" totalsRowDxfId="32" dataCellStyle="Data"/>
  </tableColumns>
  <tableStyleInfo name="Cele Charytatywne I Sponsoring" showFirstColumn="0" showLastColumn="0" showRowStripes="0" showColumnStripes="0"/>
  <extLst>
    <ext xmlns:x14="http://schemas.microsoft.com/office/spreadsheetml/2009/9/main" uri="{504A1905-F514-4f6f-8877-14C23A59335A}">
      <x14:table altTextSummary="W tej tabeli wprowadź kod KG, datę zainicjowania zlecenia przelewu, imiona i nazwiska zlecającego i odbiorcy, kwotę przelewu, informację „Na użytek”, udział w poprzednim roku, metodę dystrybucji oraz datę zaksięgowania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23.5" customWidth="1"/>
    <col min="4" max="5" width="18.125" customWidth="1"/>
    <col min="6" max="6" width="38.375" customWidth="1"/>
    <col min="7" max="7" width="37.75" customWidth="1"/>
    <col min="8" max="8" width="52.625" customWidth="1"/>
  </cols>
  <sheetData>
    <row r="1" spans="2:7" ht="42.6" customHeight="1" x14ac:dyDescent="0.35">
      <c r="B1" s="3"/>
    </row>
    <row r="2" spans="2:7" ht="43.9" customHeight="1" x14ac:dyDescent="0.35">
      <c r="B2" s="68" t="s">
        <v>0</v>
      </c>
      <c r="C2" s="68"/>
      <c r="D2" s="68"/>
      <c r="E2" s="68"/>
      <c r="F2" s="41" t="s">
        <v>18</v>
      </c>
      <c r="G2" s="41">
        <f ca="1">YEAR(TODAY())</f>
        <v>2019</v>
      </c>
    </row>
    <row r="3" spans="2:7" ht="39" customHeight="1" x14ac:dyDescent="0.35">
      <c r="B3" s="61" t="s">
        <v>1</v>
      </c>
      <c r="C3" s="62" t="s">
        <v>3</v>
      </c>
      <c r="D3" s="63" t="s">
        <v>16</v>
      </c>
      <c r="E3" s="63" t="s">
        <v>17</v>
      </c>
      <c r="F3" s="64" t="s">
        <v>68</v>
      </c>
      <c r="G3" s="65" t="s">
        <v>19</v>
      </c>
    </row>
    <row r="4" spans="2:7" ht="39" customHeight="1" x14ac:dyDescent="0.35">
      <c r="B4" s="44">
        <v>1000</v>
      </c>
      <c r="C4" s="45" t="s">
        <v>4</v>
      </c>
      <c r="D4" s="46">
        <f ca="1">SUMIF(Podsumowanie_wydatków_miesięcznych[Kod KG],Tabela_Od_początku_roku[[#This Row],[Kod KG]],Podsumowanie_wydatków_miesięcznych[Suma])</f>
        <v>0</v>
      </c>
      <c r="E4" s="46">
        <v>100000</v>
      </c>
      <c r="F4" s="47">
        <f ca="1">IF(Tabela_Od_początku_roku[[#This Row],[Budżet]]="","",Tabela_Od_początku_roku[[#This Row],[Budżet]]-Tabela_Od_początku_roku[[#This Row],[Rzeczywiste]])</f>
        <v>100000</v>
      </c>
      <c r="G4" s="48">
        <f ca="1">IFERROR(Tabela_Od_początku_roku[[#This Row],[Pozostałe zł]]/Tabela_Od_początku_roku[[#This Row],[Budżet]],"")</f>
        <v>1</v>
      </c>
    </row>
    <row r="5" spans="2:7" ht="39" customHeight="1" x14ac:dyDescent="0.35">
      <c r="B5" s="49">
        <v>2000</v>
      </c>
      <c r="C5" s="50" t="s">
        <v>5</v>
      </c>
      <c r="D5" s="51">
        <f ca="1">SUMIF(Podsumowanie_wydatków_miesięcznych[Kod KG],Tabela_Od_początku_roku[[#This Row],[Kod KG]],Podsumowanie_wydatków_miesięcznych[Suma])</f>
        <v>0</v>
      </c>
      <c r="E5" s="51">
        <v>100000</v>
      </c>
      <c r="F5" s="52">
        <f ca="1">IF(Tabela_Od_początku_roku[[#This Row],[Budżet]]="","",Tabela_Od_początku_roku[[#This Row],[Budżet]]-Tabela_Od_początku_roku[[#This Row],[Rzeczywiste]])</f>
        <v>100000</v>
      </c>
      <c r="G5" s="53">
        <f ca="1">IFERROR(Tabela_Od_początku_roku[[#This Row],[Pozostałe zł]]/Tabela_Od_początku_roku[[#This Row],[Budżet]],"")</f>
        <v>1</v>
      </c>
    </row>
    <row r="6" spans="2:7" ht="39" customHeight="1" x14ac:dyDescent="0.35">
      <c r="B6" s="49">
        <v>3000</v>
      </c>
      <c r="C6" s="50" t="s">
        <v>6</v>
      </c>
      <c r="D6" s="51">
        <f ca="1">SUMIF(Podsumowanie_wydatków_miesięcznych[Kod KG],Tabela_Od_początku_roku[[#This Row],[Kod KG]],Podsumowanie_wydatków_miesięcznych[Suma])</f>
        <v>0</v>
      </c>
      <c r="E6" s="51">
        <v>100000</v>
      </c>
      <c r="F6" s="52">
        <f ca="1">IF(Tabela_Od_początku_roku[[#This Row],[Budżet]]="","",Tabela_Od_początku_roku[[#This Row],[Budżet]]-Tabela_Od_początku_roku[[#This Row],[Rzeczywiste]])</f>
        <v>100000</v>
      </c>
      <c r="G6" s="53">
        <f ca="1">IFERROR(Tabela_Od_początku_roku[[#This Row],[Pozostałe zł]]/Tabela_Od_początku_roku[[#This Row],[Budżet]],"")</f>
        <v>1</v>
      </c>
    </row>
    <row r="7" spans="2:7" ht="39" customHeight="1" x14ac:dyDescent="0.35">
      <c r="B7" s="49">
        <v>4000</v>
      </c>
      <c r="C7" s="50" t="s">
        <v>7</v>
      </c>
      <c r="D7" s="51">
        <f ca="1">SUMIF(Podsumowanie_wydatków_miesięcznych[Kod KG],Tabela_Od_początku_roku[[#This Row],[Kod KG]],Podsumowanie_wydatków_miesięcznych[Suma])</f>
        <v>0</v>
      </c>
      <c r="E7" s="51">
        <v>100000</v>
      </c>
      <c r="F7" s="52">
        <f ca="1">IF(Tabela_Od_początku_roku[[#This Row],[Budżet]]="","",Tabela_Od_początku_roku[[#This Row],[Budżet]]-Tabela_Od_początku_roku[[#This Row],[Rzeczywiste]])</f>
        <v>100000</v>
      </c>
      <c r="G7" s="53">
        <f ca="1">IFERROR(Tabela_Od_początku_roku[[#This Row],[Pozostałe zł]]/Tabela_Od_początku_roku[[#This Row],[Budżet]],"")</f>
        <v>1</v>
      </c>
    </row>
    <row r="8" spans="2:7" ht="39" customHeight="1" x14ac:dyDescent="0.35">
      <c r="B8" s="49">
        <v>5000</v>
      </c>
      <c r="C8" s="50" t="s">
        <v>8</v>
      </c>
      <c r="D8" s="51">
        <f ca="1">SUMIF(Podsumowanie_wydatków_miesięcznych[Kod KG],Tabela_Od_początku_roku[[#This Row],[Kod KG]],Podsumowanie_wydatków_miesięcznych[Suma])</f>
        <v>0</v>
      </c>
      <c r="E8" s="51">
        <v>50000</v>
      </c>
      <c r="F8" s="52">
        <f ca="1">IF(Tabela_Od_początku_roku[[#This Row],[Budżet]]="","",Tabela_Od_początku_roku[[#This Row],[Budżet]]-Tabela_Od_początku_roku[[#This Row],[Rzeczywiste]])</f>
        <v>50000</v>
      </c>
      <c r="G8" s="53">
        <f ca="1">IFERROR(Tabela_Od_początku_roku[[#This Row],[Pozostałe zł]]/Tabela_Od_początku_roku[[#This Row],[Budżet]],"")</f>
        <v>1</v>
      </c>
    </row>
    <row r="9" spans="2:7" ht="39" customHeight="1" x14ac:dyDescent="0.35">
      <c r="B9" s="49">
        <v>6000</v>
      </c>
      <c r="C9" s="50" t="s">
        <v>9</v>
      </c>
      <c r="D9" s="51">
        <f ca="1">SUMIF(Podsumowanie_wydatków_miesięcznych[Kod KG],Tabela_Od_początku_roku[[#This Row],[Kod KG]],Podsumowanie_wydatków_miesięcznych[Suma])</f>
        <v>0</v>
      </c>
      <c r="E9" s="51">
        <v>25000</v>
      </c>
      <c r="F9" s="52">
        <f ca="1">IF(Tabela_Od_początku_roku[[#This Row],[Budżet]]="","",Tabela_Od_początku_roku[[#This Row],[Budżet]]-Tabela_Od_początku_roku[[#This Row],[Rzeczywiste]])</f>
        <v>25000</v>
      </c>
      <c r="G9" s="53">
        <f ca="1">IFERROR(Tabela_Od_początku_roku[[#This Row],[Pozostałe zł]]/Tabela_Od_początku_roku[[#This Row],[Budżet]],"")</f>
        <v>1</v>
      </c>
    </row>
    <row r="10" spans="2:7" ht="39" customHeight="1" x14ac:dyDescent="0.35">
      <c r="B10" s="49">
        <v>7000</v>
      </c>
      <c r="C10" s="50" t="s">
        <v>10</v>
      </c>
      <c r="D10" s="51">
        <f ca="1">SUMIF(Podsumowanie_wydatków_miesięcznych[Kod KG],Tabela_Od_początku_roku[[#This Row],[Kod KG]],Podsumowanie_wydatków_miesięcznych[Suma])</f>
        <v>0</v>
      </c>
      <c r="E10" s="51">
        <v>75000</v>
      </c>
      <c r="F10" s="52">
        <f ca="1">IF(Tabela_Od_początku_roku[[#This Row],[Budżet]]="","",Tabela_Od_początku_roku[[#This Row],[Budżet]]-Tabela_Od_początku_roku[[#This Row],[Rzeczywiste]])</f>
        <v>75000</v>
      </c>
      <c r="G10" s="53">
        <f ca="1">IFERROR(Tabela_Od_początku_roku[[#This Row],[Pozostałe zł]]/Tabela_Od_początku_roku[[#This Row],[Budżet]],"")</f>
        <v>1</v>
      </c>
    </row>
    <row r="11" spans="2:7" ht="39" customHeight="1" x14ac:dyDescent="0.35">
      <c r="B11" s="49">
        <v>8000</v>
      </c>
      <c r="C11" s="50" t="s">
        <v>11</v>
      </c>
      <c r="D11" s="51">
        <f ca="1">SUMIF(Podsumowanie_wydatków_miesięcznych[Kod KG],Tabela_Od_początku_roku[[#This Row],[Kod KG]],Podsumowanie_wydatków_miesięcznych[Suma])</f>
        <v>0</v>
      </c>
      <c r="E11" s="51">
        <v>65000</v>
      </c>
      <c r="F11" s="52">
        <f ca="1">IF(Tabela_Od_początku_roku[[#This Row],[Budżet]]="","",Tabela_Od_początku_roku[[#This Row],[Budżet]]-Tabela_Od_początku_roku[[#This Row],[Rzeczywiste]])</f>
        <v>65000</v>
      </c>
      <c r="G11" s="53">
        <f ca="1">IFERROR(Tabela_Od_początku_roku[[#This Row],[Pozostałe zł]]/Tabela_Od_początku_roku[[#This Row],[Budżet]],"")</f>
        <v>1</v>
      </c>
    </row>
    <row r="12" spans="2:7" ht="39" customHeight="1" x14ac:dyDescent="0.35">
      <c r="B12" s="49">
        <v>9000</v>
      </c>
      <c r="C12" s="50" t="s">
        <v>12</v>
      </c>
      <c r="D12" s="51">
        <f ca="1">SUMIF(Podsumowanie_wydatków_miesięcznych[Kod KG],Tabela_Od_początku_roku[[#This Row],[Kod KG]],Podsumowanie_wydatków_miesięcznych[Suma])</f>
        <v>0</v>
      </c>
      <c r="E12" s="51">
        <v>125000</v>
      </c>
      <c r="F12" s="52">
        <f ca="1">IF(Tabela_Od_początku_roku[[#This Row],[Budżet]]="","",Tabela_Od_początku_roku[[#This Row],[Budżet]]-Tabela_Od_początku_roku[[#This Row],[Rzeczywiste]])</f>
        <v>125000</v>
      </c>
      <c r="G12" s="53">
        <f ca="1">IFERROR(Tabela_Od_początku_roku[[#This Row],[Pozostałe zł]]/Tabela_Od_początku_roku[[#This Row],[Budżet]],"")</f>
        <v>1</v>
      </c>
    </row>
    <row r="13" spans="2:7" ht="39" customHeight="1" x14ac:dyDescent="0.35">
      <c r="B13" s="49">
        <v>10000</v>
      </c>
      <c r="C13" s="50" t="s">
        <v>13</v>
      </c>
      <c r="D13" s="51">
        <f ca="1">SUMIF(Podsumowanie_wydatków_miesięcznych[Kod KG],Tabela_Od_początku_roku[[#This Row],[Kod KG]],Podsumowanie_wydatków_miesięcznych[Suma])</f>
        <v>0</v>
      </c>
      <c r="E13" s="51">
        <v>100000</v>
      </c>
      <c r="F13" s="52">
        <f ca="1">IF(Tabela_Od_początku_roku[[#This Row],[Budżet]]="","",Tabela_Od_początku_roku[[#This Row],[Budżet]]-Tabela_Od_początku_roku[[#This Row],[Rzeczywiste]])</f>
        <v>100000</v>
      </c>
      <c r="G13" s="53">
        <f ca="1">IFERROR(Tabela_Od_początku_roku[[#This Row],[Pozostałe zł]]/Tabela_Od_początku_roku[[#This Row],[Budżet]],"")</f>
        <v>1</v>
      </c>
    </row>
    <row r="14" spans="2:7" ht="39" customHeight="1" x14ac:dyDescent="0.35">
      <c r="B14" s="49">
        <v>11000</v>
      </c>
      <c r="C14" s="50" t="s">
        <v>14</v>
      </c>
      <c r="D14" s="51">
        <f ca="1">SUMIF(Podsumowanie_wydatków_miesięcznych[Kod KG],Tabela_Od_początku_roku[[#This Row],[Kod KG]],Podsumowanie_wydatków_miesięcznych[Suma])</f>
        <v>0</v>
      </c>
      <c r="E14" s="51">
        <v>250000</v>
      </c>
      <c r="F14" s="52">
        <f ca="1">IF(Tabela_Od_początku_roku[[#This Row],[Budżet]]="","",Tabela_Od_początku_roku[[#This Row],[Budżet]]-Tabela_Od_początku_roku[[#This Row],[Rzeczywiste]])</f>
        <v>250000</v>
      </c>
      <c r="G14" s="53">
        <f ca="1">IFERROR(Tabela_Od_początku_roku[[#This Row],[Pozostałe zł]]/Tabela_Od_początku_roku[[#This Row],[Budżet]],"")</f>
        <v>1</v>
      </c>
    </row>
    <row r="15" spans="2:7" ht="39" customHeight="1" x14ac:dyDescent="0.35">
      <c r="B15" s="54">
        <v>12000</v>
      </c>
      <c r="C15" s="55" t="s">
        <v>15</v>
      </c>
      <c r="D15" s="56">
        <f ca="1">SUMIF(Podsumowanie_wydatków_miesięcznych[Kod KG],Tabela_Od_początku_roku[[#This Row],[Kod KG]],Podsumowanie_wydatków_miesięcznych[Suma])</f>
        <v>0</v>
      </c>
      <c r="E15" s="56">
        <v>50000</v>
      </c>
      <c r="F15" s="57">
        <f ca="1">IF(Tabela_Od_początku_roku[[#This Row],[Budżet]]="","",Tabela_Od_początku_roku[[#This Row],[Budżet]]-Tabela_Od_początku_roku[[#This Row],[Rzeczywiste]])</f>
        <v>50000</v>
      </c>
      <c r="G15" s="58">
        <f ca="1">IFERROR(Tabela_Od_początku_roku[[#This Row],[Pozostałe zł]]/Tabela_Od_początku_roku[[#This Row],[Budżet]],"")</f>
        <v>1</v>
      </c>
    </row>
    <row r="16" spans="2:7" ht="39" customHeight="1" x14ac:dyDescent="0.35">
      <c r="B16" s="59" t="s">
        <v>2</v>
      </c>
      <c r="C16" s="59"/>
      <c r="D16" s="66">
        <f ca="1">SUBTOTAL(109,Tabela_Od_początku_roku[Rzeczywiste])</f>
        <v>0</v>
      </c>
      <c r="E16" s="66">
        <f>SUBTOTAL(109,Tabela_Od_początku_roku[Budżet])</f>
        <v>1140000</v>
      </c>
      <c r="F16" s="66">
        <f ca="1">SUBTOTAL(109,Tabela_Od_początku_roku[Pozostałe zł])</f>
        <v>1140000</v>
      </c>
      <c r="G16" s="60">
        <f ca="1">Tabela_Od_początku_roku[[#Totals],[Pozostałe zł]]/Tabela_Od_początku_roku[[#Totals],[Budżet]]</f>
        <v>1</v>
      </c>
    </row>
  </sheetData>
  <mergeCells count="1">
    <mergeCell ref="B2:E2"/>
  </mergeCells>
  <conditionalFormatting sqref="F4:F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Ten skoroszyt umożliwia utworzenie księgi głównej z porównaniem budżetu. W tabeli Od początku roku w tym arkuszu wprowadź szczegóły. Link nawigacyjny znajduje się w komórce B1" sqref="A1" xr:uid="{00000000-0002-0000-0000-000000000000}"/>
    <dataValidation allowBlank="1" showInputMessage="1" showErrorMessage="1" prompt="W tej komórce znajduje się tytuł tego arkusza. W komórce G2 wprowadź rok" sqref="B2:E2" xr:uid="{00000000-0002-0000-0000-000001000000}"/>
    <dataValidation allowBlank="1" showInputMessage="1" showErrorMessage="1" prompt="W komórce z prawej strony wprowadź rok" sqref="F2" xr:uid="{00000000-0002-0000-0000-000002000000}"/>
    <dataValidation allowBlank="1" showInputMessage="1" showErrorMessage="1" prompt="W tej komórce wprowadź rok" sqref="G2" xr:uid="{00000000-0002-0000-0000-000003000000}"/>
    <dataValidation allowBlank="1" showInputMessage="1" showErrorMessage="1" prompt="W tej kolumnie pod tym nagłówkiem wprowadź kod księgi głównej" sqref="B3" xr:uid="{00000000-0002-0000-0000-000004000000}"/>
    <dataValidation allowBlank="1" showInputMessage="1" showErrorMessage="1" prompt="W tej kolumnie pod tym nagłówkiem wprowadź nazwę konta" sqref="C3" xr:uid="{00000000-0002-0000-0000-000005000000}"/>
    <dataValidation allowBlank="1" showInputMessage="1" showErrorMessage="1" prompt="W tej kolumnie pod tym nagłówkiem jest automatycznie obliczana kwota rzeczywista" sqref="D3" xr:uid="{00000000-0002-0000-0000-000006000000}"/>
    <dataValidation allowBlank="1" showInputMessage="1" showErrorMessage="1" prompt="W kolumnie pod tym nagłówkiem wprowadź kwotę budżetu" sqref="E3" xr:uid="{00000000-0002-0000-0000-000007000000}"/>
    <dataValidation allowBlank="1" showInputMessage="1" showErrorMessage="1" prompt="W tej kolumnie pod tym nagłówkiem jest automatycznie aktualizowany pasek danych dla kwoty pozostałej" sqref="F3" xr:uid="{00000000-0002-0000-0000-000008000000}"/>
    <dataValidation allowBlank="1" showInputMessage="1" showErrorMessage="1" prompt="W tej kolumnie pod tym nagłówkiem jest automatycznie obliczana wartość procentowa kwoty pozostałej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paperSize="9" scale="6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8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19.25" customWidth="1"/>
    <col min="4" max="16" width="13.75" customWidth="1"/>
  </cols>
  <sheetData>
    <row r="1" spans="2:17" ht="43.15" customHeight="1" x14ac:dyDescent="0.35"/>
    <row r="2" spans="2:17" ht="153" customHeight="1" x14ac:dyDescent="0.35">
      <c r="B2" s="69" t="s">
        <v>20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37.15" customHeight="1" x14ac:dyDescent="0.35">
      <c r="B3" s="4" t="s">
        <v>21</v>
      </c>
      <c r="D3" s="1">
        <f ca="1">DATEVALUE("1 STY"&amp;_ROK)</f>
        <v>43466</v>
      </c>
      <c r="E3" s="1">
        <f ca="1">DATEVALUE("1 LUT"&amp;_ROK)</f>
        <v>43497</v>
      </c>
      <c r="F3" s="1">
        <f ca="1">DATEVALUE("1 MAR"&amp;_ROK)</f>
        <v>43525</v>
      </c>
      <c r="G3" s="1">
        <f ca="1">DATEVALUE("1 KWI"&amp;_ROK)</f>
        <v>43556</v>
      </c>
      <c r="H3" s="1">
        <f ca="1">DATEVALUE("1 MAJ"&amp;_ROK)</f>
        <v>43586</v>
      </c>
      <c r="I3" s="1">
        <f ca="1">DATEVALUE("1 CZE"&amp;_ROK)</f>
        <v>43617</v>
      </c>
      <c r="J3" s="1">
        <f ca="1">DATEVALUE("1 LIP"&amp;_ROK)</f>
        <v>43647</v>
      </c>
      <c r="K3" s="1">
        <f ca="1">DATEVALUE("1 SIE"&amp;_ROK)</f>
        <v>43678</v>
      </c>
      <c r="L3" s="1">
        <f ca="1">DATEVALUE("1 WRZ"&amp;_ROK)</f>
        <v>43709</v>
      </c>
      <c r="M3" s="1">
        <f ca="1">DATEVALUE("1 PAŹ"&amp;_ROK)</f>
        <v>43739</v>
      </c>
      <c r="N3" s="1">
        <f ca="1">DATEVALUE("1 LIS"&amp;_ROK)</f>
        <v>43770</v>
      </c>
      <c r="O3" s="1">
        <f ca="1">DATEVALUE("1 GRU"&amp;_ROK)</f>
        <v>43800</v>
      </c>
    </row>
    <row r="4" spans="2:17" ht="37.5" customHeight="1" x14ac:dyDescent="0.35">
      <c r="B4" s="4"/>
      <c r="D4" s="1">
        <f ca="1">EOMONTH(D3,0)</f>
        <v>43496</v>
      </c>
      <c r="E4" s="1">
        <f ca="1">EOMONTH(E3,0)</f>
        <v>43524</v>
      </c>
      <c r="F4" s="1">
        <f ca="1">EOMONTH(F3,0)</f>
        <v>43555</v>
      </c>
      <c r="G4" s="1">
        <f ca="1">EOMONTH(G3,0)</f>
        <v>43585</v>
      </c>
      <c r="H4" s="1">
        <f ca="1">EOMONTH(H3,0)</f>
        <v>43616</v>
      </c>
      <c r="I4" s="1">
        <f t="shared" ref="I4:O4" ca="1" si="0">EOMONTH(I3,0)</f>
        <v>43646</v>
      </c>
      <c r="J4" s="1">
        <f t="shared" ca="1" si="0"/>
        <v>43677</v>
      </c>
      <c r="K4" s="1">
        <f t="shared" ca="1" si="0"/>
        <v>43708</v>
      </c>
      <c r="L4" s="1">
        <f t="shared" ca="1" si="0"/>
        <v>43738</v>
      </c>
      <c r="M4" s="1">
        <f t="shared" ca="1" si="0"/>
        <v>43769</v>
      </c>
      <c r="N4" s="1">
        <f t="shared" ca="1" si="0"/>
        <v>43799</v>
      </c>
      <c r="O4" s="1">
        <f t="shared" ca="1" si="0"/>
        <v>43830</v>
      </c>
    </row>
    <row r="5" spans="2:17" ht="48" customHeight="1" x14ac:dyDescent="0.35">
      <c r="B5" s="29" t="s">
        <v>1</v>
      </c>
      <c r="C5" s="30" t="s">
        <v>3</v>
      </c>
      <c r="D5" s="30" t="s">
        <v>22</v>
      </c>
      <c r="E5" s="30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0" t="s">
        <v>28</v>
      </c>
      <c r="K5" s="30" t="s">
        <v>29</v>
      </c>
      <c r="L5" s="30" t="s">
        <v>30</v>
      </c>
      <c r="M5" s="30" t="s">
        <v>31</v>
      </c>
      <c r="N5" s="30" t="s">
        <v>32</v>
      </c>
      <c r="O5" s="30" t="s">
        <v>33</v>
      </c>
      <c r="P5" s="30" t="s">
        <v>2</v>
      </c>
      <c r="Q5" s="43" t="s">
        <v>34</v>
      </c>
    </row>
    <row r="6" spans="2:17" ht="48" customHeight="1" x14ac:dyDescent="0.35">
      <c r="B6" s="13">
        <v>1000</v>
      </c>
      <c r="C6" s="14" t="s">
        <v>4</v>
      </c>
      <c r="D6" s="15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6" s="15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6" s="15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6" s="15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6" s="15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6" s="15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6" s="15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6" s="15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6" s="15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6" s="15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6" s="15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6" s="15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6" s="15">
        <f ca="1">SUM(Podsumowanie_wydatków_miesięcznych[[#This Row],[Styczeń]:[Grudzień]])</f>
        <v>0</v>
      </c>
      <c r="Q6" s="15"/>
    </row>
    <row r="7" spans="2:17" ht="48" hidden="1" customHeight="1" x14ac:dyDescent="0.35">
      <c r="B7" s="5">
        <v>2000</v>
      </c>
      <c r="C7" s="6" t="s">
        <v>5</v>
      </c>
      <c r="D7" s="7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7" s="7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7" s="7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7" s="7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7" s="7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7" s="7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7" s="7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7" s="7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7" s="7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7" s="7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7" s="7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7" s="7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7" s="7">
        <f ca="1">SUM(Podsumowanie_wydatków_miesięcznych[[#This Row],[Styczeń]:[Grudzień]])</f>
        <v>0</v>
      </c>
      <c r="Q7" s="7"/>
    </row>
    <row r="8" spans="2:17" ht="48" hidden="1" customHeight="1" x14ac:dyDescent="0.35">
      <c r="B8" s="8">
        <v>3000</v>
      </c>
      <c r="C8" s="9" t="s">
        <v>6</v>
      </c>
      <c r="D8" s="10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8" s="10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8" s="10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8" s="10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8" s="10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8" s="10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8" s="10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8" s="10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8" s="10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8" s="10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8" s="10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8" s="10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8" s="10">
        <f ca="1">SUM(Podsumowanie_wydatków_miesięcznych[[#This Row],[Styczeń]:[Grudzień]])</f>
        <v>0</v>
      </c>
      <c r="Q8" s="10"/>
    </row>
    <row r="9" spans="2:17" ht="48" hidden="1" customHeight="1" x14ac:dyDescent="0.35">
      <c r="B9" s="5">
        <v>4000</v>
      </c>
      <c r="C9" s="6" t="s">
        <v>7</v>
      </c>
      <c r="D9" s="7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9" s="7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9" s="7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9" s="7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9" s="7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9" s="7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9" s="7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9" s="7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9" s="7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9" s="7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9" s="7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9" s="7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9" s="7">
        <f ca="1">SUM(Podsumowanie_wydatków_miesięcznych[[#This Row],[Styczeń]:[Grudzień]])</f>
        <v>0</v>
      </c>
      <c r="Q9" s="7"/>
    </row>
    <row r="10" spans="2:17" ht="48" hidden="1" customHeight="1" x14ac:dyDescent="0.35">
      <c r="B10" s="8">
        <v>5000</v>
      </c>
      <c r="C10" s="9" t="s">
        <v>8</v>
      </c>
      <c r="D10" s="10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0" s="10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0" s="10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0" s="10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0" s="10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0" s="10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0" s="10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0" s="10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0" s="10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0" s="10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0" s="10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0" s="10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0" s="10">
        <f ca="1">SUM(Podsumowanie_wydatków_miesięcznych[[#This Row],[Styczeń]:[Grudzień]])</f>
        <v>0</v>
      </c>
      <c r="Q10" s="10"/>
    </row>
    <row r="11" spans="2:17" ht="48" hidden="1" customHeight="1" x14ac:dyDescent="0.35">
      <c r="B11" s="5">
        <v>6000</v>
      </c>
      <c r="C11" s="6" t="s">
        <v>9</v>
      </c>
      <c r="D11" s="7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1" s="7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1" s="7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1" s="7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1" s="7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1" s="7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1" s="7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1" s="7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1" s="7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1" s="7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1" s="7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1" s="7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1" s="7">
        <f ca="1">SUM(Podsumowanie_wydatków_miesięcznych[[#This Row],[Styczeń]:[Grudzień]])</f>
        <v>0</v>
      </c>
      <c r="Q11" s="7"/>
    </row>
    <row r="12" spans="2:17" ht="48" hidden="1" customHeight="1" x14ac:dyDescent="0.35">
      <c r="B12" s="8">
        <v>7000</v>
      </c>
      <c r="C12" s="9" t="s">
        <v>10</v>
      </c>
      <c r="D12" s="10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2" s="10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2" s="10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2" s="10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2" s="10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2" s="10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2" s="10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2" s="10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2" s="10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2" s="10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2" s="10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2" s="10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2" s="10">
        <f ca="1">SUM(Podsumowanie_wydatków_miesięcznych[[#This Row],[Styczeń]:[Grudzień]])</f>
        <v>0</v>
      </c>
      <c r="Q12" s="10"/>
    </row>
    <row r="13" spans="2:17" ht="48" hidden="1" customHeight="1" x14ac:dyDescent="0.35">
      <c r="B13" s="5">
        <v>8000</v>
      </c>
      <c r="C13" s="6" t="s">
        <v>11</v>
      </c>
      <c r="D13" s="7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3" s="7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3" s="7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3" s="7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3" s="7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3" s="7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3" s="7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3" s="7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3" s="7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3" s="7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3" s="7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3" s="7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3" s="7">
        <f ca="1">SUM(Podsumowanie_wydatków_miesięcznych[[#This Row],[Styczeń]:[Grudzień]])</f>
        <v>0</v>
      </c>
      <c r="Q13" s="7"/>
    </row>
    <row r="14" spans="2:17" ht="48" hidden="1" customHeight="1" x14ac:dyDescent="0.35">
      <c r="B14" s="8">
        <v>9000</v>
      </c>
      <c r="C14" s="9" t="s">
        <v>12</v>
      </c>
      <c r="D14" s="10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4" s="10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4" s="10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4" s="10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4" s="10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4" s="10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4" s="10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4" s="10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4" s="10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4" s="10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4" s="10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4" s="10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4" s="10">
        <f ca="1">SUM(Podsumowanie_wydatków_miesięcznych[[#This Row],[Styczeń]:[Grudzień]])</f>
        <v>0</v>
      </c>
      <c r="Q14" s="10"/>
    </row>
    <row r="15" spans="2:17" ht="48" hidden="1" customHeight="1" x14ac:dyDescent="0.35">
      <c r="B15" s="5">
        <v>10000</v>
      </c>
      <c r="C15" s="6" t="s">
        <v>13</v>
      </c>
      <c r="D15" s="7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5" s="7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5" s="7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5" s="7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5" s="7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5" s="7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5" s="7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5" s="7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5" s="7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5" s="7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5" s="7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5" s="7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5" s="7">
        <f ca="1">SUM(Podsumowanie_wydatków_miesięcznych[[#This Row],[Styczeń]:[Grudzień]])</f>
        <v>0</v>
      </c>
      <c r="Q15" s="7"/>
    </row>
    <row r="16" spans="2:17" ht="48" hidden="1" customHeight="1" x14ac:dyDescent="0.35">
      <c r="B16" s="8">
        <v>11000</v>
      </c>
      <c r="C16" s="9" t="s">
        <v>14</v>
      </c>
      <c r="D16" s="10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6" s="10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6" s="10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6" s="10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6" s="10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6" s="10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6" s="10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6" s="10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6" s="10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6" s="10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6" s="10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6" s="10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6" s="10">
        <f ca="1">SUM(Podsumowanie_wydatków_miesięcznych[[#This Row],[Styczeń]:[Grudzień]])</f>
        <v>0</v>
      </c>
      <c r="Q16" s="10"/>
    </row>
    <row r="17" spans="2:17" ht="48" hidden="1" customHeight="1" x14ac:dyDescent="0.35">
      <c r="B17" s="5">
        <v>12000</v>
      </c>
      <c r="C17" s="6" t="s">
        <v>15</v>
      </c>
      <c r="D17" s="7">
        <f ca="1">SUMIFS(Wyszczególnione_wydatki[Kwota przelewu],Wyszczególnione_wydatki[Kod KG],Podsumowanie_wydatków_miesięcznych[[#This Row],[Kod KG]],Wyszczególnione_wydatki[Data faktury],"&gt;="&amp;D$3,Wyszczególnione_wydatki[Data faktury],"&lt;="&amp;D$4)+SUMIFS(Inne[Kwota przelewu],Inne[Kod KG],Podsumowanie_wydatków_miesięcznych[[#This Row],[Kod KG]],Inne[Data zainicjowania zlecenia przelewu],"&gt;="&amp;DATEVALUE(" 1 "&amp;Podsumowanie_wydatków_miesięcznych[[#Headers],[Styczeń]]&amp;_ROK),Inne[Data zainicjowania zlecenia przelewu],"&lt;="&amp;D$4)</f>
        <v>0</v>
      </c>
      <c r="E17" s="7">
        <f ca="1">SUMIFS(Wyszczególnione_wydatki[Kwota przelewu],Wyszczególnione_wydatki[Kod KG],Podsumowanie_wydatków_miesięcznych[[#This Row],[Kod KG]],Wyszczególnione_wydatki[Data faktury],"&gt;="&amp;E$3,Wyszczególnione_wydatki[Data faktury],"&lt;="&amp;E$4)+SUMIFS(Inne[Kwota przelewu],Inne[Kod KG],Podsumowanie_wydatków_miesięcznych[[#This Row],[Kod KG]],Inne[Data zainicjowania zlecenia przelewu],"&gt;="&amp;DATEVALUE(" 1 "&amp;Podsumowanie_wydatków_miesięcznych[[#Headers],[Luty]]&amp;_ROK),Inne[Data zainicjowania zlecenia przelewu],"&lt;="&amp;E$4)</f>
        <v>0</v>
      </c>
      <c r="F17" s="7">
        <f ca="1">SUMIFS(Wyszczególnione_wydatki[Kwota przelewu],Wyszczególnione_wydatki[Kod KG],Podsumowanie_wydatków_miesięcznych[[#This Row],[Kod KG]],Wyszczególnione_wydatki[Data faktury],"&gt;="&amp;F$3,Wyszczególnione_wydatki[Data faktury],"&lt;="&amp;F$4)+SUMIFS(Inne[Kwota przelewu],Inne[Kod KG],Podsumowanie_wydatków_miesięcznych[[#This Row],[Kod KG]],Inne[Data zainicjowania zlecenia przelewu],"&gt;="&amp;DATEVALUE(" 1 "&amp;Podsumowanie_wydatków_miesięcznych[[#Headers],[Marzec]]&amp;_ROK),Inne[Data zainicjowania zlecenia przelewu],"&lt;="&amp;F$4)</f>
        <v>0</v>
      </c>
      <c r="G17" s="7">
        <f ca="1">SUMIFS(Wyszczególnione_wydatki[Kwota przelewu],Wyszczególnione_wydatki[Kod KG],Podsumowanie_wydatków_miesięcznych[[#This Row],[Kod KG]],Wyszczególnione_wydatki[Data faktury],"&gt;="&amp;G$3,Wyszczególnione_wydatki[Data faktury],"&lt;="&amp;G$4)+SUMIFS(Inne[Kwota przelewu],Inne[Kod KG],Podsumowanie_wydatków_miesięcznych[[#This Row],[Kod KG]],Inne[Data zainicjowania zlecenia przelewu],"&gt;="&amp;DATEVALUE(" 1 "&amp;Podsumowanie_wydatków_miesięcznych[[#Headers],[Kwiecień]]&amp;_ROK),Inne[Data zainicjowania zlecenia przelewu],"&lt;="&amp;G$4)</f>
        <v>0</v>
      </c>
      <c r="H17" s="7">
        <f ca="1">SUMIFS(Wyszczególnione_wydatki[Kwota przelewu],Wyszczególnione_wydatki[Kod KG],Podsumowanie_wydatków_miesięcznych[[#This Row],[Kod KG]],Wyszczególnione_wydatki[Data faktury],"&gt;="&amp;H$3,Wyszczególnione_wydatki[Data faktury],"&lt;="&amp;H$4)+SUMIFS(Inne[Kwota przelewu],Inne[Kod KG],Podsumowanie_wydatków_miesięcznych[[#This Row],[Kod KG]],Inne[Data zainicjowania zlecenia przelewu],"&gt;="&amp;DATEVALUE(" 1 "&amp;Podsumowanie_wydatków_miesięcznych[[#Headers],[Maj]]&amp;_ROK),Inne[Data zainicjowania zlecenia przelewu],"&lt;="&amp;H$4)</f>
        <v>0</v>
      </c>
      <c r="I17" s="7">
        <f ca="1">SUMIFS(Wyszczególnione_wydatki[Kwota przelewu],Wyszczególnione_wydatki[Kod KG],Podsumowanie_wydatków_miesięcznych[[#This Row],[Kod KG]],Wyszczególnione_wydatki[Data faktury],"&gt;="&amp;I$3,Wyszczególnione_wydatki[Data faktury],"&lt;="&amp;I$4)+SUMIFS(Inne[Kwota przelewu],Inne[Kod KG],Podsumowanie_wydatków_miesięcznych[[#This Row],[Kod KG]],Inne[Data zainicjowania zlecenia przelewu],"&gt;="&amp;DATEVALUE(" 1 "&amp;Podsumowanie_wydatków_miesięcznych[[#Headers],[Czerwiec]]&amp;_ROK),Inne[Data zainicjowania zlecenia przelewu],"&lt;="&amp;I$4)</f>
        <v>0</v>
      </c>
      <c r="J17" s="7">
        <f ca="1">SUMIFS(Wyszczególnione_wydatki[Kwota przelewu],Wyszczególnione_wydatki[Kod KG],Podsumowanie_wydatków_miesięcznych[[#This Row],[Kod KG]],Wyszczególnione_wydatki[Data faktury],"&gt;="&amp;J$3,Wyszczególnione_wydatki[Data faktury],"&lt;="&amp;J$4)+SUMIFS(Inne[Kwota przelewu],Inne[Kod KG],Podsumowanie_wydatków_miesięcznych[[#This Row],[Kod KG]],Inne[Data zainicjowania zlecenia przelewu],"&gt;="&amp;DATEVALUE(" 1 "&amp;Podsumowanie_wydatków_miesięcznych[[#Headers],[Lipiec]]&amp;_ROK),Inne[Data zainicjowania zlecenia przelewu],"&lt;="&amp;J$4)</f>
        <v>0</v>
      </c>
      <c r="K17" s="7">
        <f ca="1">SUMIFS(Wyszczególnione_wydatki[Kwota przelewu],Wyszczególnione_wydatki[Kod KG],Podsumowanie_wydatków_miesięcznych[[#This Row],[Kod KG]],Wyszczególnione_wydatki[Data faktury],"&gt;="&amp;K$3,Wyszczególnione_wydatki[Data faktury],"&lt;="&amp;K$4)+SUMIFS(Inne[Kwota przelewu],Inne[Kod KG],Podsumowanie_wydatków_miesięcznych[[#This Row],[Kod KG]],Inne[Data zainicjowania zlecenia przelewu],"&gt;="&amp;DATEVALUE(" 1 "&amp;Podsumowanie_wydatków_miesięcznych[[#Headers],[Sierpień]]&amp;_ROK),Inne[Data zainicjowania zlecenia przelewu],"&lt;="&amp;K$4)</f>
        <v>0</v>
      </c>
      <c r="L17" s="7">
        <f ca="1">SUMIFS(Wyszczególnione_wydatki[Kwota przelewu],Wyszczególnione_wydatki[Kod KG],Podsumowanie_wydatków_miesięcznych[[#This Row],[Kod KG]],Wyszczególnione_wydatki[Data faktury],"&gt;="&amp;L$3,Wyszczególnione_wydatki[Data faktury],"&lt;="&amp;L$4)+SUMIFS(Inne[Kwota przelewu],Inne[Kod KG],Podsumowanie_wydatków_miesięcznych[[#This Row],[Kod KG]],Inne[Data zainicjowania zlecenia przelewu],"&gt;="&amp;DATEVALUE(" 1 "&amp;Podsumowanie_wydatków_miesięcznych[[#Headers],[Wrzesień]]&amp;_ROK),Inne[Data zainicjowania zlecenia przelewu],"&lt;="&amp;L$4)</f>
        <v>0</v>
      </c>
      <c r="M17" s="7">
        <f ca="1">SUMIFS(Wyszczególnione_wydatki[Kwota przelewu],Wyszczególnione_wydatki[Kod KG],Podsumowanie_wydatków_miesięcznych[[#This Row],[Kod KG]],Wyszczególnione_wydatki[Data faktury],"&gt;="&amp;M$3,Wyszczególnione_wydatki[Data faktury],"&lt;="&amp;M$4)+SUMIFS(Inne[Kwota przelewu],Inne[Kod KG],Podsumowanie_wydatków_miesięcznych[[#This Row],[Kod KG]],Inne[Data zainicjowania zlecenia przelewu],"&gt;="&amp;DATEVALUE(" 1 "&amp;Podsumowanie_wydatków_miesięcznych[[#Headers],[Październik]]&amp;_ROK),Inne[Data zainicjowania zlecenia przelewu],"&lt;="&amp;M$4)</f>
        <v>0</v>
      </c>
      <c r="N17" s="7">
        <f ca="1">SUMIFS(Wyszczególnione_wydatki[Kwota przelewu],Wyszczególnione_wydatki[Kod KG],Podsumowanie_wydatków_miesięcznych[[#This Row],[Kod KG]],Wyszczególnione_wydatki[Data faktury],"&gt;="&amp;N$3,Wyszczególnione_wydatki[Data faktury],"&lt;="&amp;N$4)+SUMIFS(Inne[Kwota przelewu],Inne[Kod KG],Podsumowanie_wydatków_miesięcznych[[#This Row],[Kod KG]],Inne[Data zainicjowania zlecenia przelewu],"&gt;="&amp;DATEVALUE(" 1 "&amp;Podsumowanie_wydatków_miesięcznych[[#Headers],[Listopad]]&amp;_ROK),Inne[Data zainicjowania zlecenia przelewu],"&lt;="&amp;N$4)</f>
        <v>0</v>
      </c>
      <c r="O17" s="7">
        <f ca="1">SUMIFS(Wyszczególnione_wydatki[Kwota przelewu],Wyszczególnione_wydatki[Kod KG],Podsumowanie_wydatków_miesięcznych[[#This Row],[Kod KG]],Wyszczególnione_wydatki[Data faktury],"&gt;="&amp;O$3,Wyszczególnione_wydatki[Data faktury],"&lt;="&amp;O$4)+SUMIFS(Inne[Kwota przelewu],Inne[Kod KG],Podsumowanie_wydatków_miesięcznych[[#This Row],[Kod KG]],Inne[Data zainicjowania zlecenia przelewu],"&gt;="&amp;DATEVALUE(" 1 "&amp;Podsumowanie_wydatków_miesięcznych[[#Headers],[Grudzień]]&amp;_ROK),Inne[Data zainicjowania zlecenia przelewu],"&lt;="&amp;O$4)</f>
        <v>0</v>
      </c>
      <c r="P17" s="7">
        <f ca="1">SUM(Podsumowanie_wydatków_miesięcznych[[#This Row],[Styczeń]:[Grudzień]])</f>
        <v>0</v>
      </c>
      <c r="Q17" s="7"/>
    </row>
    <row r="18" spans="2:17" ht="48" customHeight="1" x14ac:dyDescent="0.35">
      <c r="B18" s="11" t="s">
        <v>2</v>
      </c>
      <c r="C18" s="12"/>
      <c r="D18" s="67">
        <f ca="1">SUBTOTAL(109,Podsumowanie_wydatków_miesięcznych[Styczeń])</f>
        <v>0</v>
      </c>
      <c r="E18" s="67">
        <f ca="1">SUBTOTAL(109,Podsumowanie_wydatków_miesięcznych[Luty])</f>
        <v>0</v>
      </c>
      <c r="F18" s="67">
        <f ca="1">SUBTOTAL(109,Podsumowanie_wydatków_miesięcznych[Marzec])</f>
        <v>0</v>
      </c>
      <c r="G18" s="67">
        <f ca="1">SUBTOTAL(109,Podsumowanie_wydatków_miesięcznych[Kwiecień])</f>
        <v>0</v>
      </c>
      <c r="H18" s="67">
        <f ca="1">SUBTOTAL(109,Podsumowanie_wydatków_miesięcznych[Maj])</f>
        <v>0</v>
      </c>
      <c r="I18" s="67">
        <f ca="1">SUBTOTAL(109,Podsumowanie_wydatków_miesięcznych[Czerwiec])</f>
        <v>0</v>
      </c>
      <c r="J18" s="67">
        <f ca="1">SUBTOTAL(109,Podsumowanie_wydatków_miesięcznych[Lipiec])</f>
        <v>0</v>
      </c>
      <c r="K18" s="67">
        <f ca="1">SUBTOTAL(109,Podsumowanie_wydatków_miesięcznych[Sierpień])</f>
        <v>0</v>
      </c>
      <c r="L18" s="67">
        <f ca="1">SUBTOTAL(109,Podsumowanie_wydatków_miesięcznych[Wrzesień])</f>
        <v>0</v>
      </c>
      <c r="M18" s="67">
        <f ca="1">SUBTOTAL(109,Podsumowanie_wydatków_miesięcznych[Październik])</f>
        <v>0</v>
      </c>
      <c r="N18" s="67">
        <f ca="1">SUBTOTAL(109,Podsumowanie_wydatków_miesięcznych[Listopad])</f>
        <v>0</v>
      </c>
      <c r="O18" s="67">
        <f ca="1">SUBTOTAL(109,Podsumowanie_wydatków_miesięcznych[Grudzień])</f>
        <v>0</v>
      </c>
      <c r="P18" s="67">
        <f ca="1">SUBTOTAL(109,Podsumowanie_wydatków_miesięcznych[Suma])</f>
        <v>0</v>
      </c>
      <c r="Q18" s="12"/>
    </row>
  </sheetData>
  <mergeCells count="1">
    <mergeCell ref="B2:Q2"/>
  </mergeCells>
  <dataValidations count="9">
    <dataValidation allowBlank="1" showInputMessage="1" showErrorMessage="1" prompt="Ten arkusz umożliwia utworzenie podsumowania wydatków miesięcznych. W tabeli Wydatki miesięczne wprowadź szczegóły. Linki nawigacyjne w komórkach B1 i C1 umożliwiają przechodzenie do poprzedniego i następnego arkusza" sqref="A1" xr:uid="{00000000-0002-0000-0100-000000000000}"/>
    <dataValidation allowBlank="1" showInputMessage="1" showErrorMessage="1" prompt="W tej kolumnie pod tym nagłówkiem wprowadź kod księgi głównej" sqref="B5" xr:uid="{00000000-0002-0000-0100-000001000000}"/>
    <dataValidation allowBlank="1" showInputMessage="1" showErrorMessage="1" prompt="W tej kolumnie pod tym nagłówkiem wprowadź nazwę konta" sqref="C5" xr:uid="{00000000-0002-0000-0100-000002000000}"/>
    <dataValidation allowBlank="1" showInputMessage="1" showErrorMessage="1" prompt="W tej kolumnie pod tym nagłówkiem jest automatycznie obliczana kwota rzeczywista dla tego miesiąca" sqref="D5:O5" xr:uid="{00000000-0002-0000-0100-000003000000}"/>
    <dataValidation allowBlank="1" showInputMessage="1" showErrorMessage="1" prompt="W tej kolumnie pod tym nagłówkiem jest automatycznie obliczana suma" sqref="P5" xr:uid="{00000000-0002-0000-0100-000004000000}"/>
    <dataValidation allowBlank="1" showInputMessage="1" showErrorMessage="1" prompt="W tej kolumnie jest wyświetlany wykres przebiegu w czasie wizualizujący trend wydatków dla 1 wydatku na przestrzeni 12 miesięcy " sqref="Q5" xr:uid="{00000000-0002-0000-0100-000005000000}"/>
    <dataValidation allowBlank="1" showInputMessage="1" showErrorMessage="1" prompt="Ta komórka zawiera link nawigacyjny. Zaznacz, aby przejść do arkusza PODSUMOWANIE BUDŻETU OPR" sqref="B1" xr:uid="{00000000-0002-0000-0100-000006000000}"/>
    <dataValidation allowBlank="1" showInputMessage="1" showErrorMessage="1" prompt="Ta komórka zawiera link nawigacyjny. Zaznacz, aby przejść do arkusza WYSZCZEGÓLNIONE WYDATKI" sqref="C1" xr:uid="{00000000-0002-0000-0100-000007000000}"/>
    <dataValidation allowBlank="1" showInputMessage="1" showErrorMessage="1" prompt="W tej komórce znajduje się tytuł tego arkusza. W komórce B3 znajduje się fragmentator do filtrowania tabeli według nazwy konta. Nie usuwaj formuł w komórkach od D3 do O4" sqref="B2:Q2" xr:uid="{00000000-0002-0000-0100-000008000000}"/>
  </dataValidations>
  <printOptions horizontalCentered="1"/>
  <pageMargins left="0.4" right="0.4" top="0.4" bottom="0.6" header="0.3" footer="0.3"/>
  <pageSetup paperSize="9" scale="4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'PODSUM. WYDATKÓW MIESIĘCZNYCH'!D6:O6</xm:f>
              <xm:sqref>Q6</xm:sqref>
            </x14:sparkline>
            <x14:sparkline>
              <xm:f>'PODSUM. WYDATKÓW MIESIĘCZNYCH'!D7:O7</xm:f>
              <xm:sqref>Q7</xm:sqref>
            </x14:sparkline>
            <x14:sparkline>
              <xm:f>'PODSUM. WYDATKÓW MIESIĘCZNYCH'!D8:O8</xm:f>
              <xm:sqref>Q8</xm:sqref>
            </x14:sparkline>
            <x14:sparkline>
              <xm:f>'PODSUM. WYDATKÓW MIESIĘCZNYCH'!D9:O9</xm:f>
              <xm:sqref>Q9</xm:sqref>
            </x14:sparkline>
            <x14:sparkline>
              <xm:f>'PODSUM. WYDATKÓW MIESIĘCZNYCH'!D10:O10</xm:f>
              <xm:sqref>Q10</xm:sqref>
            </x14:sparkline>
            <x14:sparkline>
              <xm:f>'PODSUM. WYDATKÓW MIESIĘCZNYCH'!D11:O11</xm:f>
              <xm:sqref>Q11</xm:sqref>
            </x14:sparkline>
            <x14:sparkline>
              <xm:f>'PODSUM. WYDATKÓW MIESIĘCZNYCH'!D12:O12</xm:f>
              <xm:sqref>Q12</xm:sqref>
            </x14:sparkline>
            <x14:sparkline>
              <xm:f>'PODSUM. WYDATKÓW MIESIĘCZNYCH'!D13:O13</xm:f>
              <xm:sqref>Q13</xm:sqref>
            </x14:sparkline>
            <x14:sparkline>
              <xm:f>'PODSUM. WYDATKÓW MIESIĘCZNYCH'!D14:O14</xm:f>
              <xm:sqref>Q14</xm:sqref>
            </x14:sparkline>
            <x14:sparkline>
              <xm:f>'PODSUM. WYDATKÓW MIESIĘCZNYCH'!D15:O15</xm:f>
              <xm:sqref>Q15</xm:sqref>
            </x14:sparkline>
            <x14:sparkline>
              <xm:f>'PODSUM. WYDATKÓW MIESIĘCZNYCH'!D16:O16</xm:f>
              <xm:sqref>Q16</xm:sqref>
            </x14:sparkline>
            <x14:sparkline>
              <xm:f>'PODSUM. WYDATKÓW MIESIĘCZNYCH'!D17:O17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13.125" customWidth="1"/>
    <col min="4" max="4" width="9.625" customWidth="1"/>
    <col min="5" max="5" width="30" customWidth="1"/>
    <col min="6" max="6" width="15.375" customWidth="1"/>
    <col min="7" max="7" width="30" customWidth="1"/>
    <col min="8" max="8" width="22.5" customWidth="1"/>
    <col min="9" max="9" width="14.625" customWidth="1"/>
    <col min="10" max="10" width="15.5" customWidth="1"/>
  </cols>
  <sheetData>
    <row r="1" spans="2:10" ht="42.6" customHeight="1" x14ac:dyDescent="0.35"/>
    <row r="2" spans="2:10" ht="72" customHeight="1" x14ac:dyDescent="0.35">
      <c r="B2" s="72" t="s">
        <v>35</v>
      </c>
      <c r="C2" s="72"/>
      <c r="D2" s="72"/>
      <c r="E2" s="72"/>
      <c r="F2" s="72"/>
      <c r="G2" s="72"/>
      <c r="H2" s="72"/>
      <c r="I2" s="72"/>
      <c r="J2" s="72"/>
    </row>
    <row r="3" spans="2:10" ht="83.45" customHeight="1" x14ac:dyDescent="0.35">
      <c r="B3" s="71"/>
      <c r="C3" s="71"/>
      <c r="D3" s="71"/>
      <c r="E3" s="71"/>
      <c r="F3" s="71"/>
      <c r="G3" s="71"/>
      <c r="H3" s="71"/>
      <c r="I3" s="71"/>
      <c r="J3" s="71"/>
    </row>
    <row r="4" spans="2:10" ht="43.15" customHeight="1" x14ac:dyDescent="0.35">
      <c r="B4" s="38" t="s">
        <v>1</v>
      </c>
      <c r="C4" s="39" t="s">
        <v>36</v>
      </c>
      <c r="D4" s="39" t="s">
        <v>38</v>
      </c>
      <c r="E4" s="39" t="s">
        <v>39</v>
      </c>
      <c r="F4" s="39" t="s">
        <v>42</v>
      </c>
      <c r="G4" s="39" t="s">
        <v>43</v>
      </c>
      <c r="H4" s="39" t="s">
        <v>46</v>
      </c>
      <c r="I4" s="39" t="s">
        <v>49</v>
      </c>
      <c r="J4" s="40" t="s">
        <v>52</v>
      </c>
    </row>
    <row r="5" spans="2:10" ht="37.9" customHeight="1" x14ac:dyDescent="0.35">
      <c r="B5" s="34">
        <v>1000</v>
      </c>
      <c r="C5" s="35" t="s">
        <v>37</v>
      </c>
      <c r="D5" s="36">
        <v>100</v>
      </c>
      <c r="E5" s="37" t="s">
        <v>40</v>
      </c>
      <c r="F5" s="42">
        <v>750.75</v>
      </c>
      <c r="G5" s="37" t="s">
        <v>44</v>
      </c>
      <c r="H5" s="37" t="s">
        <v>47</v>
      </c>
      <c r="I5" s="37" t="s">
        <v>50</v>
      </c>
      <c r="J5" s="35" t="s">
        <v>37</v>
      </c>
    </row>
    <row r="6" spans="2:10" ht="37.9" customHeight="1" x14ac:dyDescent="0.35">
      <c r="B6" s="16">
        <v>7000</v>
      </c>
      <c r="C6" s="17" t="s">
        <v>37</v>
      </c>
      <c r="D6" s="18">
        <v>101</v>
      </c>
      <c r="E6" s="19" t="s">
        <v>41</v>
      </c>
      <c r="F6" s="20">
        <v>2500</v>
      </c>
      <c r="G6" s="19" t="s">
        <v>45</v>
      </c>
      <c r="H6" s="19" t="s">
        <v>48</v>
      </c>
      <c r="I6" s="19" t="s">
        <v>51</v>
      </c>
      <c r="J6" s="17" t="s">
        <v>37</v>
      </c>
    </row>
  </sheetData>
  <mergeCells count="3">
    <mergeCell ref="B3:F3"/>
    <mergeCell ref="G3:J3"/>
    <mergeCell ref="B2:J2"/>
  </mergeCells>
  <dataValidations count="13">
    <dataValidation allowBlank="1" showInputMessage="1" showErrorMessage="1" prompt="Ten arkusz umożliwia utworzenie listy wyszczególnionych wydatków. W tabeli Wyszczególnione wydatki wprowadź szczegóły. Linki nawigacyjne w komórkach B1 i C1 umożliwiają przechodzenie do poprzedniego i następnego arkusza" sqref="A1" xr:uid="{00000000-0002-0000-0200-000000000000}"/>
    <dataValidation allowBlank="1" showInputMessage="1" showErrorMessage="1" prompt="W tej kolumnie pod tym nagłówkiem wprowadź kod księgi głównej" sqref="B4" xr:uid="{00000000-0002-0000-0200-000001000000}"/>
    <dataValidation allowBlank="1" showInputMessage="1" showErrorMessage="1" prompt="W tej kolumnie pod tym nagłówkiem wprowadź datę faktury" sqref="C4" xr:uid="{00000000-0002-0000-0200-000002000000}"/>
    <dataValidation allowBlank="1" showInputMessage="1" showErrorMessage="1" prompt="W tej kolumnie pod tym nagłówkiem wprowadź numer faktury" sqref="D4" xr:uid="{00000000-0002-0000-0200-000003000000}"/>
    <dataValidation allowBlank="1" showInputMessage="1" showErrorMessage="1" prompt="W tej kolumnie pod tym nagłówkiem wprowadź imię i nazwisko osoby zlecającej" sqref="E4" xr:uid="{00000000-0002-0000-0200-000004000000}"/>
    <dataValidation allowBlank="1" showInputMessage="1" showErrorMessage="1" prompt="W tej kolumnie pod tym nagłówkiem wprowadź kwotę przelewu" sqref="F4" xr:uid="{00000000-0002-0000-0200-000005000000}"/>
    <dataValidation allowBlank="1" showInputMessage="1" showErrorMessage="1" prompt="W tej kolumnie pod tym nagłówkiem wprowadź imię i nazwisko odbiorcy" sqref="G4" xr:uid="{00000000-0002-0000-0200-000006000000}"/>
    <dataValidation allowBlank="1" showInputMessage="1" showErrorMessage="1" prompt="W tej kolumnie pod tym nagłówkiem wprowadź cel wykorzystania przelewu" sqref="H4" xr:uid="{00000000-0002-0000-0200-000007000000}"/>
    <dataValidation allowBlank="1" showInputMessage="1" showErrorMessage="1" prompt="W tej kolumnie pod tym nagłówkiem wprowadź metodę dystrybucji" sqref="I4" xr:uid="{00000000-0002-0000-0200-000008000000}"/>
    <dataValidation allowBlank="1" showInputMessage="1" showErrorMessage="1" prompt="W tej kolumnie pod tym nagłówkiem wprowadź datę zaksięgowania" sqref="J4" xr:uid="{00000000-0002-0000-0200-000009000000}"/>
    <dataValidation allowBlank="1" showInputMessage="1" showErrorMessage="1" prompt="W tej komórce znajduje się tytuł tego arkusza. W komórce B3 znajduje się fragmentator do filtrowania tabeli według osoby zlecającej, a w komórce G3 — według odbiorcy" sqref="B2:J2" xr:uid="{00000000-0002-0000-0200-00000A000000}"/>
    <dataValidation allowBlank="1" showInputMessage="1" showErrorMessage="1" prompt="Link nawigacyjny. Zaznacz, aby przejść do arkusza PODSUMOWANIE WYDATKÓW MIESIĘCZNYCH" sqref="B1" xr:uid="{00000000-0002-0000-0200-00000B000000}"/>
    <dataValidation allowBlank="1" showInputMessage="1" showErrorMessage="1" prompt="Ta komórka zawiera link nawigacyjny. Zaznacz, aby przejść do arkusza CELE CHARYTATYWNE I SPONSORING" sqref="C1" xr:uid="{00000000-0002-0000-0200-00000C000000}"/>
  </dataValidations>
  <printOptions horizontalCentered="1"/>
  <pageMargins left="0.4" right="0.4" top="0.4" bottom="0.6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6"/>
  <sheetViews>
    <sheetView showGridLines="0" workbookViewId="0"/>
  </sheetViews>
  <sheetFormatPr defaultColWidth="8.75" defaultRowHeight="30" customHeight="1" x14ac:dyDescent="0.35"/>
  <cols>
    <col min="1" max="1" width="2.625" customWidth="1"/>
    <col min="2" max="2" width="14.125" customWidth="1"/>
    <col min="3" max="3" width="18.125" customWidth="1"/>
    <col min="4" max="4" width="28.625" customWidth="1"/>
    <col min="5" max="5" width="17.375" customWidth="1"/>
    <col min="6" max="6" width="17.5" customWidth="1"/>
    <col min="7" max="7" width="27" customWidth="1"/>
    <col min="8" max="8" width="16.5" customWidth="1"/>
    <col min="9" max="9" width="21.625" customWidth="1"/>
    <col min="10" max="10" width="15.5" customWidth="1"/>
    <col min="11" max="11" width="15.375" customWidth="1"/>
    <col min="12" max="12" width="13.5" bestFit="1" customWidth="1"/>
  </cols>
  <sheetData>
    <row r="1" spans="2:12" ht="42.6" customHeight="1" x14ac:dyDescent="0.35">
      <c r="C1" s="2"/>
    </row>
    <row r="2" spans="2:12" ht="87" customHeight="1" x14ac:dyDescent="0.35">
      <c r="B2" s="74" t="s">
        <v>53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75" customHeight="1" x14ac:dyDescent="0.35">
      <c r="B3" s="71"/>
      <c r="C3" s="71"/>
      <c r="D3" s="71"/>
      <c r="E3" s="71"/>
      <c r="F3" s="71"/>
      <c r="G3" s="73"/>
      <c r="H3" s="73"/>
      <c r="I3" s="73"/>
      <c r="J3" s="73"/>
      <c r="K3" s="73"/>
      <c r="L3" s="73"/>
    </row>
    <row r="4" spans="2:12" ht="46.15" customHeight="1" x14ac:dyDescent="0.35">
      <c r="B4" s="31" t="s">
        <v>1</v>
      </c>
      <c r="C4" s="32" t="s">
        <v>54</v>
      </c>
      <c r="D4" s="32" t="s">
        <v>39</v>
      </c>
      <c r="E4" s="32" t="s">
        <v>42</v>
      </c>
      <c r="F4" s="32" t="s">
        <v>56</v>
      </c>
      <c r="G4" s="32" t="s">
        <v>43</v>
      </c>
      <c r="H4" s="32" t="s">
        <v>59</v>
      </c>
      <c r="I4" s="32" t="s">
        <v>62</v>
      </c>
      <c r="J4" s="32" t="s">
        <v>65</v>
      </c>
      <c r="K4" s="32" t="s">
        <v>49</v>
      </c>
      <c r="L4" s="33" t="s">
        <v>52</v>
      </c>
    </row>
    <row r="5" spans="2:12" ht="46.15" customHeight="1" x14ac:dyDescent="0.35">
      <c r="B5" s="21">
        <v>12000</v>
      </c>
      <c r="C5" s="22" t="s">
        <v>37</v>
      </c>
      <c r="D5" s="23" t="s">
        <v>55</v>
      </c>
      <c r="E5" s="24">
        <v>1000</v>
      </c>
      <c r="F5" s="24">
        <v>12</v>
      </c>
      <c r="G5" s="23" t="s">
        <v>57</v>
      </c>
      <c r="H5" s="23" t="s">
        <v>60</v>
      </c>
      <c r="I5" s="23" t="s">
        <v>63</v>
      </c>
      <c r="J5" s="23" t="s">
        <v>66</v>
      </c>
      <c r="K5" s="23" t="s">
        <v>67</v>
      </c>
      <c r="L5" s="22" t="s">
        <v>37</v>
      </c>
    </row>
    <row r="6" spans="2:12" ht="46.15" customHeight="1" x14ac:dyDescent="0.35">
      <c r="B6" s="25">
        <v>11000</v>
      </c>
      <c r="C6" s="26" t="s">
        <v>37</v>
      </c>
      <c r="D6" s="27" t="s">
        <v>55</v>
      </c>
      <c r="E6" s="28">
        <v>2500</v>
      </c>
      <c r="F6" s="28">
        <v>0</v>
      </c>
      <c r="G6" s="27" t="s">
        <v>58</v>
      </c>
      <c r="H6" s="27" t="s">
        <v>61</v>
      </c>
      <c r="I6" s="27" t="s">
        <v>64</v>
      </c>
      <c r="J6" s="27" t="s">
        <v>61</v>
      </c>
      <c r="K6" s="27" t="s">
        <v>67</v>
      </c>
      <c r="L6" s="26" t="s">
        <v>37</v>
      </c>
    </row>
  </sheetData>
  <mergeCells count="3">
    <mergeCell ref="B3:F3"/>
    <mergeCell ref="G3:L3"/>
    <mergeCell ref="B2:L2"/>
  </mergeCells>
  <dataValidations count="14">
    <dataValidation allowBlank="1" showInputMessage="1" showErrorMessage="1" prompt="Ten arkusz umożliwia utworzenie listy celów charytatywnych i sponsoringu. W tabeli zaczynającej się w komórce B4 (tabeli „Inne”) wprowadź szczegóły. Zaznacz komórkę B1, aby przejść do arkusza Wyszczególnione wydatki" sqref="A1" xr:uid="{00000000-0002-0000-0300-000000000000}"/>
    <dataValidation allowBlank="1" showInputMessage="1" showErrorMessage="1" prompt="W tej kolumnie pod tym nagłówkiem wprowadź kod księgi głównej" sqref="B4" xr:uid="{00000000-0002-0000-0300-000001000000}"/>
    <dataValidation allowBlank="1" showInputMessage="1" showErrorMessage="1" prompt="W tej kolumnie pod tym nagłówkiem wprowadź datę zainicjowania zlecenia przelewu" sqref="C4" xr:uid="{00000000-0002-0000-0300-000002000000}"/>
    <dataValidation allowBlank="1" showInputMessage="1" showErrorMessage="1" prompt="W tej kolumnie pod tym nagłówkiem wprowadź imię i nazwisko osoby zlecającej" sqref="D4" xr:uid="{00000000-0002-0000-0300-000003000000}"/>
    <dataValidation allowBlank="1" showInputMessage="1" showErrorMessage="1" prompt="W tej kolumnie pod tym nagłówkiem wprowadź kwotę przelewu" sqref="E4" xr:uid="{00000000-0002-0000-0300-000004000000}"/>
    <dataValidation allowBlank="1" showInputMessage="1" showErrorMessage="1" prompt="W tej kolumnie pod tym nagłówkiem wprowadź udział w poprzednim roku" sqref="F4" xr:uid="{00000000-0002-0000-0300-000005000000}"/>
    <dataValidation allowBlank="1" showInputMessage="1" showErrorMessage="1" prompt="W tej kolumnie pod tym nagłówkiem wprowadź imię i nazwisko odbiorcy" sqref="G4" xr:uid="{00000000-0002-0000-0300-000006000000}"/>
    <dataValidation allowBlank="1" showInputMessage="1" showErrorMessage="1" prompt="W tej kolumnie pod tym nagłówkiem wprowadź informację „Na użytek”" sqref="H4" xr:uid="{00000000-0002-0000-0300-000007000000}"/>
    <dataValidation allowBlank="1" showInputMessage="1" showErrorMessage="1" prompt="W tej kolumnie pod tym nagłówkiem wprowadź nazwisko osoby zatwierdzającej" sqref="I4" xr:uid="{00000000-0002-0000-0300-000008000000}"/>
    <dataValidation allowBlank="1" showInputMessage="1" showErrorMessage="1" prompt="W tej kolumnie pod tym nagłówkiem wprowadź kategorię" sqref="J4" xr:uid="{00000000-0002-0000-0300-000009000000}"/>
    <dataValidation allowBlank="1" showInputMessage="1" showErrorMessage="1" prompt="W tej kolumnie pod tym nagłówkiem wprowadź metodę dystrybucji" sqref="K4" xr:uid="{00000000-0002-0000-0300-00000A000000}"/>
    <dataValidation allowBlank="1" showInputMessage="1" showErrorMessage="1" prompt="W tej kolumnie pod tym nagłówkiem wprowadź datę zaksięgowania" sqref="L4" xr:uid="{00000000-0002-0000-0300-00000B000000}"/>
    <dataValidation allowBlank="1" showInputMessage="1" showErrorMessage="1" prompt="Link nawigacyjny. Wybierz, aby przejść do arkusza WYSZCZEGÓLNIONE WYDATKI" sqref="B1" xr:uid="{00000000-0002-0000-0300-00000C000000}"/>
    <dataValidation allowBlank="1" showInputMessage="1" showErrorMessage="1" prompt="W tej komórce znajduje się tytuł tego arkusza. W komórce B3 znajduje się fragmentator do filtrowania tabeli według osoby zlecającej, a w komórce G3 — według odbiorcy" sqref="B2:L2" xr:uid="{00000000-0002-0000-0300-00000D000000}"/>
  </dataValidations>
  <printOptions horizontalCentered="1"/>
  <pageMargins left="0.4" right="0.4" top="0.4" bottom="0.6" header="0.3" footer="0.3"/>
  <pageSetup paperSize="9" scale="44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10</vt:i4>
      </vt:variant>
    </vt:vector>
  </HeadingPairs>
  <TitlesOfParts>
    <vt:vector size="14" baseType="lpstr">
      <vt:lpstr>PODSUMOWANIE BUDŻETU OPR</vt:lpstr>
      <vt:lpstr>PODSUM. WYDATKÓW MIESIĘCZNYCH</vt:lpstr>
      <vt:lpstr>WYSZCZEGÓLNIONE WYDATKI</vt:lpstr>
      <vt:lpstr>CELE CHARYTATYWNE I SPONSORING</vt:lpstr>
      <vt:lpstr>_ROK</vt:lpstr>
      <vt:lpstr>Region_tytułu_wiersza1..G2</vt:lpstr>
      <vt:lpstr>Tytuł1</vt:lpstr>
      <vt:lpstr>Tytuł2</vt:lpstr>
      <vt:lpstr>Tytuł3</vt:lpstr>
      <vt:lpstr>Tytuł4</vt:lpstr>
      <vt:lpstr>'CELE CHARYTATYWNE I SPONSORING'!Tytuły_wydruku</vt:lpstr>
      <vt:lpstr>'PODSUM. WYDATKÓW MIESIĘCZNYCH'!Tytuły_wydruku</vt:lpstr>
      <vt:lpstr>'PODSUMOWANIE BUDŻETU OPR'!Tytuły_wydruku</vt:lpstr>
      <vt:lpstr>'WYSZCZEGÓLNIONE WYDATKI'!Tytuły_wydruku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2019-02-13T07:53:10Z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