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2.xml" ContentType="application/vnd.ms-excel.slicer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D195644C-C0AB-4E4B-AA6D-2CF50A17A7A2}" xr6:coauthVersionLast="43" xr6:coauthVersionMax="43" xr10:uidLastSave="{00000000-0000-0000-0000-000000000000}"/>
  <bookViews>
    <workbookView xWindow="-120" yWindow="-120" windowWidth="25440" windowHeight="15390" tabRatio="853" xr2:uid="{00000000-000D-0000-FFFF-FFFF00000000}"/>
  </bookViews>
  <sheets>
    <sheet name="年度累計予算の概要" sheetId="1" r:id="rId1"/>
    <sheet name="月間支出の概要" sheetId="2" r:id="rId2"/>
    <sheet name="支出明細" sheetId="3" r:id="rId3"/>
    <sheet name="寄付とスポンサー" sheetId="4" r:id="rId4"/>
  </sheets>
  <definedNames>
    <definedName name="_年度">年度累計予算の概要!$G$2</definedName>
    <definedName name="_xlnm.Print_Titles" localSheetId="3">寄付とスポンサー!$4:$4</definedName>
    <definedName name="_xlnm.Print_Titles" localSheetId="1">月間支出の概要!$5:$5</definedName>
    <definedName name="_xlnm.Print_Titles" localSheetId="2">支出明細!$4:$4</definedName>
    <definedName name="_xlnm.Print_Titles" localSheetId="0">年度累計予算の概要!$3:$3</definedName>
    <definedName name="RowTitleRegion1..G2">年度累計予算の概要!$F$2</definedName>
    <definedName name="Slicer_Account_Title">#N/A</definedName>
    <definedName name="Slicer_Payee">#N/A</definedName>
    <definedName name="Slicer_Payee1">#N/A</definedName>
    <definedName name="Slicer_Requested_by">#N/A</definedName>
    <definedName name="Slicer_Requested_by1">#N/A</definedName>
    <definedName name="Title1">YearToDateTable[[#Headers],[G/L コード]]</definedName>
    <definedName name="Title2">月間支出の概要[[#Headers],[G/L コード]]</definedName>
    <definedName name="Title3">支出明細[[#Headers],[G/L コード]]</definedName>
    <definedName name="Title4">その他[[#Headers],[G/L コード]]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  <x14:slicerCache r:id="rId8"/>
        <x14:slicerCache r:id="rId9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N3" i="2" s="1"/>
  <c r="E16" i="1"/>
  <c r="L3" i="2" l="1"/>
  <c r="J3" i="2"/>
  <c r="F3" i="2"/>
  <c r="D3" i="2"/>
  <c r="E3" i="2"/>
  <c r="G3" i="2"/>
  <c r="M3" i="2"/>
  <c r="I3" i="2"/>
  <c r="H3" i="2"/>
  <c r="K3" i="2"/>
  <c r="L4" i="2"/>
  <c r="N4" i="2"/>
  <c r="N6" i="2" s="1"/>
  <c r="O3" i="2"/>
  <c r="N17" i="2" l="1"/>
  <c r="N13" i="2"/>
  <c r="N9" i="2"/>
  <c r="N16" i="2"/>
  <c r="N12" i="2"/>
  <c r="N8" i="2"/>
  <c r="N15" i="2"/>
  <c r="N11" i="2"/>
  <c r="N7" i="2"/>
  <c r="N14" i="2"/>
  <c r="N10" i="2"/>
  <c r="M4" i="2"/>
  <c r="M6" i="2" s="1"/>
  <c r="L6" i="2"/>
  <c r="L8" i="2"/>
  <c r="L10" i="2"/>
  <c r="L12" i="2"/>
  <c r="L14" i="2"/>
  <c r="L16" i="2"/>
  <c r="L7" i="2"/>
  <c r="L9" i="2"/>
  <c r="L11" i="2"/>
  <c r="L13" i="2"/>
  <c r="L15" i="2"/>
  <c r="L17" i="2"/>
  <c r="J4" i="2"/>
  <c r="J6" i="2" s="1"/>
  <c r="H4" i="2"/>
  <c r="H6" i="2" s="1"/>
  <c r="G4" i="2"/>
  <c r="G6" i="2" s="1"/>
  <c r="F4" i="2"/>
  <c r="F6" i="2" s="1"/>
  <c r="E4" i="2"/>
  <c r="E6" i="2" s="1"/>
  <c r="D4" i="2"/>
  <c r="D6" i="2" s="1"/>
  <c r="I4" i="2"/>
  <c r="I6" i="2" s="1"/>
  <c r="K4" i="2"/>
  <c r="K6" i="2" s="1"/>
  <c r="O4" i="2"/>
  <c r="O6" i="2" s="1"/>
  <c r="M9" i="2" l="1"/>
  <c r="M17" i="2"/>
  <c r="M12" i="2"/>
  <c r="J17" i="2"/>
  <c r="G9" i="2"/>
  <c r="J9" i="2"/>
  <c r="O17" i="2"/>
  <c r="O13" i="2"/>
  <c r="O9" i="2"/>
  <c r="O16" i="2"/>
  <c r="O12" i="2"/>
  <c r="O8" i="2"/>
  <c r="O15" i="2"/>
  <c r="O11" i="2"/>
  <c r="O7" i="2"/>
  <c r="O14" i="2"/>
  <c r="O10" i="2"/>
  <c r="G17" i="2"/>
  <c r="G12" i="2"/>
  <c r="H13" i="2"/>
  <c r="M13" i="2"/>
  <c r="M16" i="2"/>
  <c r="M8" i="2"/>
  <c r="H16" i="2"/>
  <c r="M15" i="2"/>
  <c r="M11" i="2"/>
  <c r="M7" i="2"/>
  <c r="M14" i="2"/>
  <c r="M10" i="2"/>
  <c r="G13" i="2"/>
  <c r="G16" i="2"/>
  <c r="G8" i="2"/>
  <c r="H17" i="2"/>
  <c r="H9" i="2"/>
  <c r="H12" i="2"/>
  <c r="J12" i="2"/>
  <c r="J13" i="2"/>
  <c r="J16" i="2"/>
  <c r="J8" i="2"/>
  <c r="K15" i="2"/>
  <c r="K11" i="2"/>
  <c r="K7" i="2"/>
  <c r="K16" i="2"/>
  <c r="K12" i="2"/>
  <c r="K8" i="2"/>
  <c r="K13" i="2"/>
  <c r="K9" i="2"/>
  <c r="K17" i="2"/>
  <c r="K14" i="2"/>
  <c r="K10" i="2"/>
  <c r="F9" i="2"/>
  <c r="J15" i="2"/>
  <c r="J11" i="2"/>
  <c r="J7" i="2"/>
  <c r="J14" i="2"/>
  <c r="J10" i="2"/>
  <c r="F17" i="2"/>
  <c r="F12" i="2"/>
  <c r="H8" i="2"/>
  <c r="I17" i="2"/>
  <c r="I13" i="2"/>
  <c r="I9" i="2"/>
  <c r="I16" i="2"/>
  <c r="I12" i="2"/>
  <c r="I8" i="2"/>
  <c r="I15" i="2"/>
  <c r="I11" i="2"/>
  <c r="I7" i="2"/>
  <c r="I14" i="2"/>
  <c r="I10" i="2"/>
  <c r="F13" i="2"/>
  <c r="F16" i="2"/>
  <c r="F8" i="2"/>
  <c r="H15" i="2"/>
  <c r="H11" i="2"/>
  <c r="H7" i="2"/>
  <c r="H14" i="2"/>
  <c r="H10" i="2"/>
  <c r="G15" i="2"/>
  <c r="G11" i="2"/>
  <c r="G7" i="2"/>
  <c r="G14" i="2"/>
  <c r="G10" i="2"/>
  <c r="F15" i="2"/>
  <c r="F11" i="2"/>
  <c r="F7" i="2"/>
  <c r="F14" i="2"/>
  <c r="F10" i="2"/>
  <c r="E17" i="2"/>
  <c r="E13" i="2"/>
  <c r="E9" i="2"/>
  <c r="E16" i="2"/>
  <c r="E12" i="2"/>
  <c r="E8" i="2"/>
  <c r="E15" i="2"/>
  <c r="E11" i="2"/>
  <c r="E7" i="2"/>
  <c r="E14" i="2"/>
  <c r="E10" i="2"/>
  <c r="D17" i="2"/>
  <c r="D13" i="2"/>
  <c r="D9" i="2"/>
  <c r="D16" i="2"/>
  <c r="D12" i="2"/>
  <c r="D8" i="2"/>
  <c r="D15" i="2"/>
  <c r="D11" i="2"/>
  <c r="D7" i="2"/>
  <c r="D14" i="2"/>
  <c r="D10" i="2"/>
  <c r="L18" i="2"/>
  <c r="N18" i="2"/>
  <c r="M18" i="2" l="1"/>
  <c r="G18" i="2"/>
  <c r="F18" i="2"/>
  <c r="H18" i="2"/>
  <c r="J18" i="2"/>
  <c r="P11" i="2"/>
  <c r="D9" i="1" s="1"/>
  <c r="F9" i="1" s="1"/>
  <c r="G9" i="1" s="1"/>
  <c r="E18" i="2"/>
  <c r="P17" i="2"/>
  <c r="D15" i="1" s="1"/>
  <c r="F15" i="1" s="1"/>
  <c r="G15" i="1" s="1"/>
  <c r="D18" i="2"/>
  <c r="O18" i="2"/>
  <c r="K18" i="2"/>
  <c r="I18" i="2"/>
  <c r="P16" i="2"/>
  <c r="D14" i="1" s="1"/>
  <c r="F14" i="1" s="1"/>
  <c r="G14" i="1" s="1"/>
  <c r="P7" i="2"/>
  <c r="D5" i="1" s="1"/>
  <c r="F5" i="1" s="1"/>
  <c r="G5" i="1" s="1"/>
  <c r="P10" i="2"/>
  <c r="D8" i="1" s="1"/>
  <c r="F8" i="1" s="1"/>
  <c r="G8" i="1" s="1"/>
  <c r="P12" i="2"/>
  <c r="D10" i="1" s="1"/>
  <c r="F10" i="1" s="1"/>
  <c r="G10" i="1" s="1"/>
  <c r="P14" i="2"/>
  <c r="D12" i="1" s="1"/>
  <c r="F12" i="1" s="1"/>
  <c r="G12" i="1" s="1"/>
  <c r="P9" i="2"/>
  <c r="D7" i="1" s="1"/>
  <c r="F7" i="1" s="1"/>
  <c r="G7" i="1" s="1"/>
  <c r="P13" i="2"/>
  <c r="D11" i="1" s="1"/>
  <c r="F11" i="1" s="1"/>
  <c r="G11" i="1" s="1"/>
  <c r="P8" i="2"/>
  <c r="D6" i="1" s="1"/>
  <c r="F6" i="1" s="1"/>
  <c r="G6" i="1" s="1"/>
  <c r="P15" i="2"/>
  <c r="D13" i="1" s="1"/>
  <c r="F13" i="1" s="1"/>
  <c r="G13" i="1" s="1"/>
  <c r="P6" i="2"/>
  <c r="P18" i="2" l="1"/>
  <c r="D4" i="1"/>
  <c r="D16" i="1" s="1"/>
  <c r="F4" i="1" l="1"/>
  <c r="F16" i="1" s="1"/>
  <c r="G16" i="1" s="1"/>
  <c r="G4" i="1" l="1"/>
</calcChain>
</file>

<file path=xl/sharedStrings.xml><?xml version="1.0" encoding="utf-8"?>
<sst xmlns="http://schemas.openxmlformats.org/spreadsheetml/2006/main" count="102" uniqueCount="71">
  <si>
    <t>実績と予算 (年度累計)</t>
  </si>
  <si>
    <t>G/L コード</t>
  </si>
  <si>
    <t>勘定科目</t>
  </si>
  <si>
    <t>広告</t>
  </si>
  <si>
    <t>社内設備</t>
  </si>
  <si>
    <t>プリンター</t>
  </si>
  <si>
    <t>サーバーのコスト</t>
  </si>
  <si>
    <t>消耗品</t>
  </si>
  <si>
    <t>クライアント経費</t>
  </si>
  <si>
    <t>コンピューター</t>
  </si>
  <si>
    <t>医療計画</t>
  </si>
  <si>
    <t>建物のコスト</t>
  </si>
  <si>
    <t>マーケティング</t>
  </si>
  <si>
    <t>寄付</t>
  </si>
  <si>
    <t>スポンサー</t>
  </si>
  <si>
    <t>実績</t>
  </si>
  <si>
    <t>予算</t>
  </si>
  <si>
    <t>年</t>
  </si>
  <si>
    <t>残り (%)</t>
  </si>
  <si>
    <t>1 か月の経費の概要</t>
  </si>
  <si>
    <t>このセルには勘定科目別にデータをフィルターするスライサーが表示されます。</t>
  </si>
  <si>
    <t xml:space="preserve"> </t>
  </si>
  <si>
    <t>経費明細</t>
  </si>
  <si>
    <t>請求日</t>
  </si>
  <si>
    <t>日付</t>
  </si>
  <si>
    <t>請求書番号</t>
  </si>
  <si>
    <t>請求者</t>
  </si>
  <si>
    <t>Andy Teal</t>
  </si>
  <si>
    <t>Robert Walters</t>
  </si>
  <si>
    <t>小切手の金額</t>
  </si>
  <si>
    <t>受取人</t>
  </si>
  <si>
    <t xml:space="preserve">Consolidated Messenger </t>
  </si>
  <si>
    <t xml:space="preserve">A.Datum Corporation </t>
  </si>
  <si>
    <t>小切手の使用</t>
  </si>
  <si>
    <t>発行者</t>
  </si>
  <si>
    <t>2 台のデスクトップ コンピューター</t>
  </si>
  <si>
    <t>配布方法</t>
  </si>
  <si>
    <t>メール</t>
  </si>
  <si>
    <t>クレジット</t>
  </si>
  <si>
    <t>提出日</t>
  </si>
  <si>
    <t>寄付/スポンサー</t>
  </si>
  <si>
    <t>小切手の請求開始日付</t>
  </si>
  <si>
    <t>Susan W. Eaton</t>
  </si>
  <si>
    <t>前年度寄付</t>
  </si>
  <si>
    <t xml:space="preserve">School of Fine Art </t>
  </si>
  <si>
    <t xml:space="preserve">Wingtip Toys </t>
  </si>
  <si>
    <t>用途</t>
  </si>
  <si>
    <t>奨学金</t>
  </si>
  <si>
    <t>コミュニティ</t>
  </si>
  <si>
    <t>承認者</t>
  </si>
  <si>
    <t>Kim Ralls</t>
  </si>
  <si>
    <t>Kathie Flood</t>
  </si>
  <si>
    <t>カテゴリ</t>
  </si>
  <si>
    <t>アート</t>
  </si>
  <si>
    <t>小切手</t>
  </si>
  <si>
    <t>集計</t>
    <phoneticPr fontId="24"/>
  </si>
  <si>
    <t>集計</t>
    <phoneticPr fontId="24"/>
  </si>
  <si>
    <t>1月</t>
    <phoneticPr fontId="24"/>
  </si>
  <si>
    <t>2月</t>
    <phoneticPr fontId="24"/>
  </si>
  <si>
    <t>3月</t>
    <phoneticPr fontId="24"/>
  </si>
  <si>
    <t>4月</t>
    <phoneticPr fontId="24"/>
  </si>
  <si>
    <t>5月</t>
    <phoneticPr fontId="24"/>
  </si>
  <si>
    <t>6月</t>
    <phoneticPr fontId="24"/>
  </si>
  <si>
    <t>7月</t>
    <phoneticPr fontId="24"/>
  </si>
  <si>
    <t>8月</t>
    <phoneticPr fontId="24"/>
  </si>
  <si>
    <t>9月</t>
    <phoneticPr fontId="24"/>
  </si>
  <si>
    <t>10月</t>
    <phoneticPr fontId="24"/>
  </si>
  <si>
    <t>11月</t>
    <phoneticPr fontId="24"/>
  </si>
  <si>
    <t>12月</t>
    <phoneticPr fontId="24"/>
  </si>
  <si>
    <t>日付</t>
    <phoneticPr fontId="24"/>
  </si>
  <si>
    <t>残り (¥)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</si>
</sst>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 &quot;¥&quot;* #,##0.00_ ;_ &quot;¥&quot;* \-#,##0.00_ ;_ &quot;¥&quot;* &quot;-&quot;??_ ;_ @_ "/>
    <numFmt numFmtId="176" formatCode="_(* #,##0_);_(* \(#,##0\);_(* &quot;-&quot;_);_(@_)"/>
    <numFmt numFmtId="177" formatCode="0_);\(0\)"/>
    <numFmt numFmtId="178" formatCode="&quot;¥&quot;#,##0.00_);\(&quot;¥&quot;#,##0.00\)"/>
  </numFmts>
  <fonts count="33" x14ac:knownFonts="1">
    <font>
      <sz val="11"/>
      <color theme="1" tint="-0.2499465926084170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 tint="-0.2499465926084170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sz val="18"/>
      <color theme="1" tint="-0.24994659260841701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u/>
      <sz val="11"/>
      <color theme="0"/>
      <name val="Meiryo UI"/>
      <family val="2"/>
    </font>
    <font>
      <sz val="18"/>
      <color theme="0"/>
      <name val="Meiryo UI"/>
      <family val="2"/>
    </font>
    <font>
      <sz val="11"/>
      <color theme="1" tint="-0.24994659260841701"/>
      <name val="Meiryo UI"/>
      <family val="2"/>
    </font>
    <font>
      <sz val="30"/>
      <color theme="2" tint="-0.89999084444715716"/>
      <name val="Meiryo UI"/>
      <family val="2"/>
    </font>
    <font>
      <sz val="30"/>
      <color theme="1" tint="-0.24994659260841701"/>
      <name val="Meiryo UI"/>
      <family val="2"/>
    </font>
    <font>
      <sz val="11"/>
      <color theme="0"/>
      <name val="Meiryo UI"/>
      <family val="2"/>
    </font>
    <font>
      <sz val="6"/>
      <name val="Meiryo UI"/>
      <family val="2"/>
      <charset val="128"/>
    </font>
    <font>
      <sz val="18"/>
      <color theme="0"/>
      <name val="Meiryo UI"/>
      <family val="3"/>
      <charset val="128"/>
    </font>
    <font>
      <sz val="12"/>
      <color theme="1" tint="-0.24994659260841701"/>
      <name val="Meiryo UI"/>
      <family val="3"/>
      <charset val="128"/>
    </font>
    <font>
      <sz val="11"/>
      <color theme="1" tint="-0.24994659260841701"/>
      <name val="Meiryo UI"/>
      <family val="3"/>
      <charset val="128"/>
    </font>
    <font>
      <sz val="30"/>
      <color theme="1" tint="-0.2499465926084170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1" tint="-0.24994659260841701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theme="1" tint="-0.249977111117893"/>
      <name val="Meiryo UI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68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1" applyNumberFormat="0" applyFill="0" applyAlignment="0" applyProtection="0"/>
    <xf numFmtId="0" fontId="6" fillId="0" borderId="4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0" fontId="13" fillId="0" borderId="0" applyNumberFormat="0" applyFill="0" applyBorder="0" applyAlignment="0" applyProtection="0">
      <alignment vertical="center" wrapText="1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" fillId="0" borderId="0">
      <alignment horizontal="right" vertical="center" wrapText="1"/>
    </xf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11" borderId="13" applyNumberFormat="0" applyAlignment="0" applyProtection="0"/>
    <xf numFmtId="0" fontId="15" fillId="12" borderId="14" applyNumberFormat="0" applyAlignment="0" applyProtection="0"/>
    <xf numFmtId="0" fontId="12" fillId="12" borderId="13" applyNumberFormat="0" applyAlignment="0" applyProtection="0"/>
    <xf numFmtId="0" fontId="17" fillId="0" borderId="15" applyNumberFormat="0" applyFill="0" applyAlignment="0" applyProtection="0"/>
    <xf numFmtId="0" fontId="7" fillId="13" borderId="16" applyNumberFormat="0" applyAlignment="0" applyProtection="0"/>
    <xf numFmtId="0" fontId="11" fillId="0" borderId="0" applyNumberFormat="0" applyFill="0" applyBorder="0" applyAlignment="0" applyProtection="0"/>
    <xf numFmtId="0" fontId="2" fillId="14" borderId="17" applyNumberFormat="0" applyFont="0" applyAlignment="0" applyProtection="0"/>
    <xf numFmtId="0" fontId="10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3">
    <xf numFmtId="0" fontId="0" fillId="0" borderId="0" xfId="0">
      <alignment vertical="center" wrapText="1"/>
    </xf>
    <xf numFmtId="0" fontId="18" fillId="0" borderId="0" xfId="5" applyFont="1">
      <alignment vertical="center" wrapText="1"/>
    </xf>
    <xf numFmtId="0" fontId="23" fillId="0" borderId="0" xfId="0" applyFont="1">
      <alignment vertical="center" wrapText="1"/>
    </xf>
    <xf numFmtId="0" fontId="20" fillId="0" borderId="0" xfId="0" applyFont="1">
      <alignment vertical="center" wrapText="1"/>
    </xf>
    <xf numFmtId="0" fontId="25" fillId="2" borderId="0" xfId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 indent="2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>
      <alignment vertical="center" wrapText="1"/>
    </xf>
    <xf numFmtId="0" fontId="26" fillId="0" borderId="11" xfId="0" applyFont="1" applyBorder="1">
      <alignment vertical="center" wrapText="1"/>
    </xf>
    <xf numFmtId="177" fontId="27" fillId="0" borderId="7" xfId="6" applyFont="1" applyBorder="1" applyAlignment="1">
      <alignment horizontal="center" vertical="center"/>
    </xf>
    <xf numFmtId="0" fontId="27" fillId="0" borderId="7" xfId="0" applyFont="1" applyBorder="1" applyAlignment="1">
      <alignment horizontal="left" vertical="center" wrapText="1" indent="2"/>
    </xf>
    <xf numFmtId="178" fontId="27" fillId="0" borderId="7" xfId="7" applyFont="1" applyBorder="1" applyAlignment="1">
      <alignment horizontal="center" vertical="center" wrapText="1"/>
    </xf>
    <xf numFmtId="178" fontId="27" fillId="0" borderId="7" xfId="7" applyFont="1" applyBorder="1" applyAlignment="1">
      <alignment horizontal="right" vertical="center" wrapText="1"/>
    </xf>
    <xf numFmtId="10" fontId="27" fillId="0" borderId="7" xfId="8" applyFont="1" applyBorder="1" applyAlignment="1">
      <alignment horizontal="center" vertical="center" wrapText="1"/>
    </xf>
    <xf numFmtId="177" fontId="27" fillId="0" borderId="5" xfId="6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 wrapText="1" indent="2"/>
    </xf>
    <xf numFmtId="178" fontId="27" fillId="0" borderId="5" xfId="7" applyFont="1" applyBorder="1" applyAlignment="1">
      <alignment horizontal="center" vertical="center" wrapText="1"/>
    </xf>
    <xf numFmtId="178" fontId="27" fillId="0" borderId="5" xfId="7" applyFont="1" applyBorder="1" applyAlignment="1">
      <alignment horizontal="right" vertical="center" wrapText="1"/>
    </xf>
    <xf numFmtId="10" fontId="27" fillId="0" borderId="5" xfId="8" applyFont="1" applyBorder="1" applyAlignment="1">
      <alignment horizontal="center" vertical="center" wrapText="1"/>
    </xf>
    <xf numFmtId="177" fontId="27" fillId="0" borderId="6" xfId="6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 indent="2"/>
    </xf>
    <xf numFmtId="178" fontId="27" fillId="0" borderId="6" xfId="7" applyFont="1" applyBorder="1" applyAlignment="1">
      <alignment horizontal="center" vertical="center" wrapText="1"/>
    </xf>
    <xf numFmtId="178" fontId="27" fillId="0" borderId="6" xfId="7" applyFont="1" applyBorder="1" applyAlignment="1">
      <alignment horizontal="right" vertical="center" wrapText="1"/>
    </xf>
    <xf numFmtId="10" fontId="27" fillId="0" borderId="6" xfId="8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78" fontId="26" fillId="0" borderId="5" xfId="0" applyNumberFormat="1" applyFont="1" applyBorder="1" applyAlignment="1">
      <alignment horizontal="center" vertical="center" wrapText="1"/>
    </xf>
    <xf numFmtId="10" fontId="26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>
      <alignment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177" fontId="27" fillId="3" borderId="7" xfId="6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178" fontId="27" fillId="3" borderId="7" xfId="7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77" fontId="27" fillId="3" borderId="5" xfId="6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178" fontId="27" fillId="3" borderId="5" xfId="7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 wrapText="1"/>
    </xf>
    <xf numFmtId="178" fontId="27" fillId="5" borderId="5" xfId="0" applyNumberFormat="1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177" fontId="32" fillId="4" borderId="12" xfId="6" applyFont="1" applyFill="1" applyBorder="1" applyAlignment="1">
      <alignment horizontal="center" vertical="center"/>
    </xf>
    <xf numFmtId="14" fontId="32" fillId="4" borderId="12" xfId="9" applyFont="1" applyFill="1" applyBorder="1" applyAlignment="1">
      <alignment horizontal="center" vertical="center" wrapText="1"/>
    </xf>
    <xf numFmtId="177" fontId="32" fillId="4" borderId="12" xfId="6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178" fontId="32" fillId="4" borderId="12" xfId="7" applyFont="1" applyFill="1" applyBorder="1" applyAlignment="1">
      <alignment horizontal="center" vertical="center" wrapText="1"/>
    </xf>
    <xf numFmtId="177" fontId="32" fillId="4" borderId="8" xfId="6" applyFont="1" applyFill="1" applyBorder="1" applyAlignment="1">
      <alignment horizontal="center" vertical="center"/>
    </xf>
    <xf numFmtId="14" fontId="32" fillId="4" borderId="8" xfId="9" applyFont="1" applyFill="1" applyBorder="1" applyAlignment="1">
      <alignment horizontal="center" vertical="center" wrapText="1"/>
    </xf>
    <xf numFmtId="177" fontId="32" fillId="4" borderId="8" xfId="6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178" fontId="32" fillId="4" borderId="8" xfId="7" applyFont="1" applyFill="1" applyBorder="1" applyAlignment="1">
      <alignment horizontal="center" vertical="center" wrapText="1"/>
    </xf>
    <xf numFmtId="0" fontId="27" fillId="7" borderId="9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 wrapText="1"/>
    </xf>
    <xf numFmtId="177" fontId="27" fillId="4" borderId="7" xfId="6" applyFont="1" applyFill="1" applyBorder="1" applyAlignment="1">
      <alignment horizontal="center" vertical="center"/>
    </xf>
    <xf numFmtId="14" fontId="27" fillId="4" borderId="7" xfId="9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178" fontId="27" fillId="4" borderId="7" xfId="7" applyFont="1" applyFill="1" applyBorder="1" applyAlignment="1">
      <alignment horizontal="center" vertical="center" wrapText="1"/>
    </xf>
    <xf numFmtId="177" fontId="27" fillId="4" borderId="5" xfId="6" applyFont="1" applyFill="1" applyBorder="1" applyAlignment="1">
      <alignment horizontal="center" vertical="center"/>
    </xf>
    <xf numFmtId="14" fontId="27" fillId="4" borderId="5" xfId="9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178" fontId="27" fillId="4" borderId="5" xfId="7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21" fillId="6" borderId="0" xfId="2" applyFont="1" applyFill="1" applyBorder="1" applyAlignment="1">
      <alignment vertical="center"/>
    </xf>
    <xf numFmtId="0" fontId="28" fillId="6" borderId="0" xfId="2" applyFont="1" applyFill="1" applyBorder="1" applyAlignment="1">
      <alignment vertical="center"/>
    </xf>
    <xf numFmtId="0" fontId="27" fillId="3" borderId="0" xfId="0" applyFont="1" applyFill="1" applyAlignment="1">
      <alignment horizontal="center" vertical="center" wrapText="1"/>
    </xf>
    <xf numFmtId="0" fontId="22" fillId="5" borderId="0" xfId="3" applyFont="1" applyFill="1" applyBorder="1" applyAlignment="1">
      <alignment horizontal="left" vertical="center"/>
    </xf>
    <xf numFmtId="0" fontId="22" fillId="5" borderId="0" xfId="4" applyFont="1" applyFill="1" applyBorder="1" applyAlignment="1">
      <alignment vertical="center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12" builtinId="15" customBuiltin="1"/>
    <cellStyle name="チェック セル" xfId="20" builtinId="23" customBuiltin="1"/>
    <cellStyle name="どちらでもない" xfId="15" builtinId="28" customBuiltin="1"/>
    <cellStyle name="パーセント" xfId="8" builtinId="5" customBuiltin="1"/>
    <cellStyle name="ハイパーリンク" xfId="5" builtinId="8" customBuiltin="1"/>
    <cellStyle name="メモ" xfId="22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10" builtinId="6" customBuiltin="1"/>
    <cellStyle name="桁区切り [0.00]" xfId="6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7" builtinId="7" customBuiltin="1"/>
    <cellStyle name="通貨 [0.00]" xfId="11" builtinId="4" customBuiltin="1"/>
    <cellStyle name="日付" xfId="9" xr:uid="{00000000-0005-0000-0000-000002000000}"/>
    <cellStyle name="入力" xfId="16" builtinId="20" customBuiltin="1"/>
    <cellStyle name="標準" xfId="0" builtinId="0" customBuiltin="1"/>
    <cellStyle name="良い" xfId="13" builtinId="26" customBuiltin="1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79998168889431442"/>
        </left>
        <right style="thin">
          <color theme="1" tint="0.79998168889431442"/>
        </right>
        <top style="thin">
          <color theme="1" tint="0.79998168889431442"/>
        </top>
        <bottom style="thin">
          <color theme="1" tint="0.79998168889431442"/>
        </bottom>
      </border>
    </dxf>
    <dxf>
      <border>
        <top style="thin">
          <color theme="7" tint="0.39994506668294322"/>
        </top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border diagonalUp="0" diagonalDown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 style="thin">
          <color theme="7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Meiryo UI"/>
        <family val="3"/>
        <charset val="128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numFmt numFmtId="178" formatCode="&quot;¥&quot;#,##0.00_);\(&quot;¥&quot;#,##0.00\)"/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alignment horizontal="center" vertical="center" textRotation="0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indent="0" justifyLastLine="0" shrinkToFit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color theme="1" tint="-0.24994659260841701"/>
        <name val="Meiryo UI"/>
        <family val="3"/>
        <charset val="128"/>
        <scheme val="none"/>
      </font>
      <alignment horizontal="center" vertical="center" textRotation="0" indent="0" justifyLastLine="0" shrinkToFit="0"/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  <numFmt numFmtId="178" formatCode="&quot;¥&quot;#,##0.00_);\(&quot;¥&quot;#,##0.00\)"/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rgb="FF2F2F2F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-0.2499465926084170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rgb="FFF2F2F2"/>
        </patternFill>
      </fill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i val="0"/>
        <color rgb="FF3F3F3F"/>
      </font>
      <fill>
        <patternFill>
          <bgColor rgb="FFD9D9D9"/>
        </patternFill>
      </fill>
      <border>
        <top style="double">
          <color theme="9"/>
        </top>
      </border>
    </dxf>
    <dxf>
      <font>
        <b/>
        <i val="0"/>
        <color rgb="FFF2F2F2"/>
      </font>
      <fill>
        <patternFill patternType="solid">
          <fgColor theme="9"/>
          <bgColor rgb="FF002060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8" defaultTableStyle="TableStyleMedium2" defaultPivotStyle="PivotStyleLight16">
    <tableStyle name="Slicer Charitables &amp; Sponsorships" pivot="0" table="0" count="10" xr9:uid="{00000000-0011-0000-FFFF-FFFF03000000}">
      <tableStyleElement type="wholeTable" dxfId="132"/>
      <tableStyleElement type="headerRow" dxfId="131"/>
    </tableStyle>
    <tableStyle name="Slicer Itemized Expenses" pivot="0" table="0" count="10" xr9:uid="{00000000-0011-0000-FFFF-FFFF04000000}">
      <tableStyleElement type="wholeTable" dxfId="130"/>
      <tableStyleElement type="headerRow" dxfId="129"/>
    </tableStyle>
    <tableStyle name="Slicer Monthly Expenses Summary" pivot="0" table="0" count="10" xr9:uid="{00000000-0011-0000-FFFF-FFFF05000000}">
      <tableStyleElement type="wholeTable" dxfId="128"/>
      <tableStyleElement type="headerRow" dxfId="127"/>
    </tableStyle>
    <tableStyle name="SlicerStyleDark4 2" pivot="0" table="0" count="10" xr9:uid="{00000000-0011-0000-FFFF-FFFF06000000}">
      <tableStyleElement type="wholeTable" dxfId="126"/>
      <tableStyleElement type="headerRow" dxfId="125"/>
    </tableStyle>
    <tableStyle name="寄付とスポンサー" pivot="0" count="7" xr9:uid="{00000000-0011-0000-FFFF-FFFF00000000}">
      <tableStyleElement type="wholeTable" dxfId="124"/>
      <tableStyleElement type="headerRow" dxfId="123"/>
      <tableStyleElement type="totalRow" dxfId="122"/>
      <tableStyleElement type="firstColumn" dxfId="121"/>
      <tableStyleElement type="lastColumn" dxfId="120"/>
      <tableStyleElement type="firstRowStripe" dxfId="119"/>
      <tableStyleElement type="firstColumnStripe" dxfId="118"/>
    </tableStyle>
    <tableStyle name="月間支出の概要" pivot="0" count="9" xr9:uid="{00000000-0011-0000-FFFF-FFFF02000000}">
      <tableStyleElement type="wholeTable" dxfId="117"/>
      <tableStyleElement type="headerRow" dxfId="116"/>
      <tableStyleElement type="totalRow" dxfId="115"/>
      <tableStyleElement type="firstColumn" dxfId="114"/>
      <tableStyleElement type="lastColumn" dxfId="113"/>
      <tableStyleElement type="firstRowStripe" dxfId="112"/>
      <tableStyleElement type="secondRowStripe" dxfId="111"/>
      <tableStyleElement type="firstColumnStripe" dxfId="110"/>
      <tableStyleElement type="secondColumnStripe" dxfId="109"/>
    </tableStyle>
    <tableStyle name="支出明細" pivot="0" count="7" xr9:uid="{00000000-0011-0000-FFFF-FFFF01000000}">
      <tableStyleElement type="wholeTable" dxfId="108"/>
      <tableStyleElement type="headerRow" dxfId="107"/>
      <tableStyleElement type="totalRow" dxfId="106"/>
      <tableStyleElement type="firstColumn" dxfId="105"/>
      <tableStyleElement type="lastColumn" dxfId="104"/>
      <tableStyleElement type="firstRowStripe" dxfId="103"/>
      <tableStyleElement type="firstColumnStripe" dxfId="102"/>
    </tableStyle>
    <tableStyle name="年度累計予算の概要" pivot="0" count="9" xr9:uid="{00000000-0011-0000-FFFF-FFFF07000000}">
      <tableStyleElement type="wholeTable" dxfId="101"/>
      <tableStyleElement type="headerRow" dxfId="100"/>
      <tableStyleElement type="totalRow" dxfId="99"/>
      <tableStyleElement type="firstColumn" dxfId="98"/>
      <tableStyleElement type="lastColumn" dxfId="97"/>
      <tableStyleElement type="firstRowStripe" dxfId="96"/>
      <tableStyleElement type="secondRowStripe" dxfId="95"/>
      <tableStyleElement type="firstColumnStripe" dxfId="94"/>
      <tableStyleElement type="secondColumnStripe" dxfId="93"/>
    </tableStyle>
  </tableStyles>
  <colors>
    <mruColors>
      <color rgb="FFF2F2F2"/>
      <color rgb="FF002060"/>
      <color rgb="FF3F3F3F"/>
      <color rgb="FFD9D9D9"/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5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6376;&#38291;&#25903;&#20986;&#12398;&#27010;&#35201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25903;&#20986;&#26126;&#32048;'!A1"/><Relationship Id="rId2" Type="http://schemas.openxmlformats.org/officeDocument/2006/relationships/hyperlink" Target="#'&#24180;&#24230;&#32047;&#35336;&#20104;&#31639;&#12398;&#27010;&#35201;'!A1"/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3492;&#20184;&#12392;&#12473;&#12509;&#12531;&#12469;&#12540;'!A1"/><Relationship Id="rId1" Type="http://schemas.openxmlformats.org/officeDocument/2006/relationships/hyperlink" Target="#'&#26376;&#38291;&#25903;&#20986;&#12398;&#27010;&#35201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25903;&#20986;&#26126;&#3204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167640</xdr:rowOff>
    </xdr:from>
    <xdr:to>
      <xdr:col>2</xdr:col>
      <xdr:colOff>731520</xdr:colOff>
      <xdr:row>0</xdr:row>
      <xdr:rowOff>441960</xdr:rowOff>
    </xdr:to>
    <xdr:sp macro="" textlink="">
      <xdr:nvSpPr>
        <xdr:cNvPr id="4" name="右矢印 1" descr="右向きのナビゲーション ボタン">
          <a:hlinkClick xmlns:r="http://schemas.openxmlformats.org/officeDocument/2006/relationships" r:id="rId1" tooltip="選択すると、 [月間支出の概要] ワークシートに移動します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0287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次へ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19051</xdr:rowOff>
    </xdr:from>
    <xdr:to>
      <xdr:col>17</xdr:col>
      <xdr:colOff>0</xdr:colOff>
      <xdr:row>3</xdr:row>
      <xdr:rowOff>431800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勘定科目" descr="月間支出の概要を [勘定科目] フィールドを使ってフィルター処理する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勘定科目"/>
            </a:graphicData>
          </a:graphic>
        </xdr:graphicFrame>
      </mc:Choice>
      <mc:Fallback xmlns="">
        <xdr:sp macro="" textlink="">
          <xdr:nvSpPr>
            <xdr:cNvPr id="2" name="長方形 1"/>
            <xdr:cNvSpPr>
              <a:spLocks noTextEdit="1"/>
            </xdr:cNvSpPr>
          </xdr:nvSpPr>
          <xdr:spPr>
            <a:xfrm>
              <a:off x="190500" y="1974851"/>
              <a:ext cx="15735300" cy="704849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1">
              <a:noFill/>
            </a:ln>
          </xdr:spPr>
          <xdr:txBody>
            <a:bodyPr vertOverflow="clip" horzOverflow="clip" anchor="ctr" rtlCol="false"/>
            <a:lstStyle/>
            <a:p>
              <a:pPr rtl="false"/>
              <a:r>
                <a:rPr lang="ja" sz="1100" i="0">
                  <a:solidFill>
                    <a:schemeClr val="tx1">
                      <a:lumMod val="75000"/>
                    </a:schemeClr>
                  </a:solidFill>
                  <a:latin typeface="Gill Sans MT" charset="0"/>
                  <a:ea typeface="Gill Sans MT" charset="0"/>
                  <a:cs typeface="Gill Sans MT" charset="0"/>
                </a:rPr>
                <a:t>この図形はテーブルのスライサーを表します。テーブルのスライサーは、Excel でサポートされています。
Excel の旧バージョンで図形を変更した場合や、ブックを Excel 2007 以前のバージョンで保存した場合、スライサーは使用できません。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367783</xdr:colOff>
      <xdr:row>1</xdr:row>
      <xdr:rowOff>12700</xdr:rowOff>
    </xdr:from>
    <xdr:to>
      <xdr:col>16</xdr:col>
      <xdr:colOff>738808</xdr:colOff>
      <xdr:row>2</xdr:row>
      <xdr:rowOff>13600</xdr:rowOff>
    </xdr:to>
    <xdr:pic>
      <xdr:nvPicPr>
        <xdr:cNvPr id="8" name="画像 7" descr="横棒グラフと折れ線グラフが表示された用紙を指す指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5608" y="555625"/>
          <a:ext cx="8172000" cy="194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731520</xdr:colOff>
      <xdr:row>0</xdr:row>
      <xdr:rowOff>441960</xdr:rowOff>
    </xdr:to>
    <xdr:sp macro="" textlink="">
      <xdr:nvSpPr>
        <xdr:cNvPr id="6" name="左矢印 4" descr="左向きのナビゲーション ボタン">
          <a:hlinkClick xmlns:r="http://schemas.openxmlformats.org/officeDocument/2006/relationships" r:id="rId2" tooltip="選択すると、 [年度累計予算の概要] ワークシートに移動します"/>
          <a:extLst>
            <a:ext uri="{FF2B5EF4-FFF2-40B4-BE49-F238E27FC236}">
              <a16:creationId xmlns:a16="http://schemas.microsoft.com/office/drawing/2014/main" id="{E95A5DF3-CD0F-493D-A7FC-4C7CD2BE6987}"/>
            </a:ext>
          </a:extLst>
        </xdr:cNvPr>
        <xdr:cNvSpPr/>
      </xdr:nvSpPr>
      <xdr:spPr>
        <a:xfrm>
          <a:off x="182880" y="16764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前へ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167640</xdr:rowOff>
    </xdr:from>
    <xdr:to>
      <xdr:col>2</xdr:col>
      <xdr:colOff>731520</xdr:colOff>
      <xdr:row>0</xdr:row>
      <xdr:rowOff>441960</xdr:rowOff>
    </xdr:to>
    <xdr:sp macro="" textlink="">
      <xdr:nvSpPr>
        <xdr:cNvPr id="7" name="右矢印 3" descr="右向きのナビゲーション ボタン">
          <a:hlinkClick xmlns:r="http://schemas.openxmlformats.org/officeDocument/2006/relationships" r:id="rId3" tooltip="選択すると、[支出明細] ワークシートに移動します"/>
          <a:extLst>
            <a:ext uri="{FF2B5EF4-FFF2-40B4-BE49-F238E27FC236}">
              <a16:creationId xmlns:a16="http://schemas.microsoft.com/office/drawing/2014/main" id="{905DABCC-166E-4E40-ABFD-B9AB1276B6E2}"/>
            </a:ext>
          </a:extLst>
        </xdr:cNvPr>
        <xdr:cNvSpPr/>
      </xdr:nvSpPr>
      <xdr:spPr>
        <a:xfrm>
          <a:off x="11430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次へ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163830</xdr:rowOff>
    </xdr:from>
    <xdr:to>
      <xdr:col>1</xdr:col>
      <xdr:colOff>731520</xdr:colOff>
      <xdr:row>0</xdr:row>
      <xdr:rowOff>438150</xdr:rowOff>
    </xdr:to>
    <xdr:sp macro="" textlink="">
      <xdr:nvSpPr>
        <xdr:cNvPr id="6" name="左矢印 8" descr="左向きのナビゲーション ボタン">
          <a:hlinkClick xmlns:r="http://schemas.openxmlformats.org/officeDocument/2006/relationships" r:id="rId1" tooltip="選択すると、 [月間支出の概要] ワークシートに移動します"/>
          <a:extLst>
            <a:ext uri="{FF2B5EF4-FFF2-40B4-BE49-F238E27FC236}">
              <a16:creationId xmlns:a16="http://schemas.microsoft.com/office/drawing/2014/main" id="{C73DCBEF-D9FA-437D-96E6-AA3A4598F772}"/>
            </a:ext>
          </a:extLst>
        </xdr:cNvPr>
        <xdr:cNvSpPr/>
      </xdr:nvSpPr>
      <xdr:spPr>
        <a:xfrm>
          <a:off x="182880" y="16383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前へ</a:t>
          </a:r>
        </a:p>
      </xdr:txBody>
    </xdr:sp>
    <xdr:clientData fPrintsWithSheet="0"/>
  </xdr:twoCellAnchor>
  <xdr:twoCellAnchor editAs="oneCell">
    <xdr:from>
      <xdr:col>2</xdr:col>
      <xdr:colOff>0</xdr:colOff>
      <xdr:row>0</xdr:row>
      <xdr:rowOff>163830</xdr:rowOff>
    </xdr:from>
    <xdr:to>
      <xdr:col>2</xdr:col>
      <xdr:colOff>731520</xdr:colOff>
      <xdr:row>0</xdr:row>
      <xdr:rowOff>438150</xdr:rowOff>
    </xdr:to>
    <xdr:sp macro="" textlink="">
      <xdr:nvSpPr>
        <xdr:cNvPr id="7" name="右矢印 7" descr="右向きのナビゲーション ボタン">
          <a:hlinkClick xmlns:r="http://schemas.openxmlformats.org/officeDocument/2006/relationships" r:id="rId2" tooltip="選択すると、 [寄付とスポンサー] ワークシートに移動します"/>
          <a:extLst>
            <a:ext uri="{FF2B5EF4-FFF2-40B4-BE49-F238E27FC236}">
              <a16:creationId xmlns:a16="http://schemas.microsoft.com/office/drawing/2014/main" id="{97F0CB6F-94CE-461E-AB25-E2B12DF600B2}"/>
            </a:ext>
          </a:extLst>
        </xdr:cNvPr>
        <xdr:cNvSpPr/>
      </xdr:nvSpPr>
      <xdr:spPr>
        <a:xfrm>
          <a:off x="1028700" y="16383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次へ</a:t>
          </a:r>
        </a:p>
      </xdr:txBody>
    </xdr:sp>
    <xdr:clientData fPrintsWithSheet="0"/>
  </xdr:twoCellAnchor>
  <xdr:twoCellAnchor editAs="absolute">
    <xdr:from>
      <xdr:col>1</xdr:col>
      <xdr:colOff>15239</xdr:colOff>
      <xdr:row>2</xdr:row>
      <xdr:rowOff>7620</xdr:rowOff>
    </xdr:from>
    <xdr:to>
      <xdr:col>5</xdr:col>
      <xdr:colOff>1304924</xdr:colOff>
      <xdr:row>2</xdr:row>
      <xdr:rowOff>1043940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請求者">
              <a:extLst>
                <a:ext uri="{FF2B5EF4-FFF2-40B4-BE49-F238E27FC236}">
                  <a16:creationId xmlns:a16="http://schemas.microsoft.com/office/drawing/2014/main" id="{05514A11-CD78-4D8C-AEE2-DFFDBCB609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請求者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8120" y="1463040"/>
              <a:ext cx="5646420" cy="10363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ja" sz="1100"/>
                <a:t>この図形はテーブルのスライサーを表します。テーブルのスライサーは、このバージョンの Excel ではサポートされていません。
Excel の旧バージョンで図形を変更した場合や、ブックを Excel 2007 以前のバージョンで保存した場合、スライサーは使用できません。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1304925</xdr:colOff>
      <xdr:row>2</xdr:row>
      <xdr:rowOff>0</xdr:rowOff>
    </xdr:from>
    <xdr:to>
      <xdr:col>9</xdr:col>
      <xdr:colOff>1320800</xdr:colOff>
      <xdr:row>2</xdr:row>
      <xdr:rowOff>1051559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受取人">
              <a:extLst>
                <a:ext uri="{FF2B5EF4-FFF2-40B4-BE49-F238E27FC236}">
                  <a16:creationId xmlns:a16="http://schemas.microsoft.com/office/drawing/2014/main" id="{1686AF84-1D10-4109-87B0-A4845AA84E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受取人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67550" y="1447800"/>
              <a:ext cx="7083425" cy="1051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6</xdr:col>
      <xdr:colOff>76200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請求者 1" descr="寄付とスポンサーを [要請者] フィールドを使ってフィルター処理する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請求者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0" y="1638300"/>
              <a:ext cx="8115300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76200</xdr:colOff>
      <xdr:row>2</xdr:row>
      <xdr:rowOff>0</xdr:rowOff>
    </xdr:from>
    <xdr:to>
      <xdr:col>11</xdr:col>
      <xdr:colOff>1000124</xdr:colOff>
      <xdr:row>2</xdr:row>
      <xdr:rowOff>942975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受取人 1" descr="寄付とスポンサーを [受取人] フィールドを使ってフィルター処理する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受取人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638300"/>
              <a:ext cx="9143999" cy="942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0</xdr:colOff>
      <xdr:row>0</xdr:row>
      <xdr:rowOff>167640</xdr:rowOff>
    </xdr:from>
    <xdr:to>
      <xdr:col>1</xdr:col>
      <xdr:colOff>731520</xdr:colOff>
      <xdr:row>0</xdr:row>
      <xdr:rowOff>441960</xdr:rowOff>
    </xdr:to>
    <xdr:sp macro="" textlink="">
      <xdr:nvSpPr>
        <xdr:cNvPr id="6" name="左矢印 6" descr="左向きのナビゲーション ボタン">
          <a:hlinkClick xmlns:r="http://schemas.openxmlformats.org/officeDocument/2006/relationships" r:id="rId1" tooltip="選択すると、[支出明細] ワークシートに移動します"/>
          <a:extLst>
            <a:ext uri="{FF2B5EF4-FFF2-40B4-BE49-F238E27FC236}">
              <a16:creationId xmlns:a16="http://schemas.microsoft.com/office/drawing/2014/main" id="{F4EC4B53-35E1-49AB-9992-C7C94F4BE626}"/>
            </a:ext>
          </a:extLst>
        </xdr:cNvPr>
        <xdr:cNvSpPr/>
      </xdr:nvSpPr>
      <xdr:spPr>
        <a:xfrm>
          <a:off x="182880" y="167640"/>
          <a:ext cx="731520" cy="274320"/>
        </a:xfrm>
        <a:prstGeom prst="leftArrow">
          <a:avLst>
            <a:gd name="adj1" fmla="val 100000"/>
            <a:gd name="adj2" fmla="val 50000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前へ</a:t>
          </a: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1" xr10:uid="{00000000-0013-0000-FFFF-FFFF01000000}" sourceName="請求者">
  <extLst>
    <x:ext xmlns:x15="http://schemas.microsoft.com/office/spreadsheetml/2010/11/main" uri="{2F2917AC-EB37-4324-AD4E-5DD8C200BD13}">
      <x15:tableSlicerCache tableId="3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1" xr10:uid="{00000000-0013-0000-FFFF-FFFF02000000}" sourceName="受取人">
  <extLst>
    <x:ext xmlns:x15="http://schemas.microsoft.com/office/spreadsheetml/2010/11/main" uri="{2F2917AC-EB37-4324-AD4E-5DD8C200BD13}">
      <x15:tableSlicerCache tableId="3" column="6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Account_Title" xr10:uid="{00000000-0013-0000-FFFF-FFFF03000000}" sourceName="勘定科目">
  <extLst>
    <x:ext xmlns:x15="http://schemas.microsoft.com/office/spreadsheetml/2010/11/main" uri="{2F2917AC-EB37-4324-AD4E-5DD8C200BD13}">
      <x15:tableSlicerCache tableId="4" column="2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equested_by" xr10:uid="{FEA601F3-8B6B-43DE-86F6-35351535A755}" sourceName="請求者">
  <extLst>
    <x:ext xmlns:x15="http://schemas.microsoft.com/office/spreadsheetml/2010/11/main" uri="{2F2917AC-EB37-4324-AD4E-5DD8C200BD13}">
      <x15:tableSlicerCache tableId="2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ayee" xr10:uid="{81666AED-F54B-49E1-A082-DE91621CA2CB}" sourceName="受取人">
  <extLst>
    <x:ext xmlns:x15="http://schemas.microsoft.com/office/spreadsheetml/2010/11/main" uri="{2F2917AC-EB37-4324-AD4E-5DD8C200BD13}">
      <x15:tableSlicerCache tableId="2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勘定科目" xr10:uid="{00000000-0014-0000-FFFF-FFFF01000000}" cache="Slicer_Account_Title" caption="勘定科目" columnCount="7" style="Slicer Monthly Expenses Summary" rowHeight="225425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請求者" xr10:uid="{3330752B-42F1-478D-986C-B7FDA8B11B18}" cache="Slicer_Requested_by" caption="請求者" columnCount="3" style="Slicer Charitables &amp; Sponsorships" rowHeight="273050"/>
  <slicer name="受取人" xr10:uid="{67760EEB-CF46-4DFA-AEAF-409FB5970930}" cache="Slicer_Payee" caption="受取人" columnCount="3" style="Slicer Charitables &amp; Sponsorships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請求者 1" xr10:uid="{00000000-0014-0000-FFFF-FFFF02000000}" cache="Slicer_Requested_by1" caption="請求者" columnCount="3" style="Slicer Charitables &amp; Sponsorships" rowHeight="225425"/>
  <slicer name="受取人 1" xr10:uid="{00000000-0014-0000-FFFF-FFFF03000000}" cache="Slicer_Payee1" caption="受取人" columnCount="3" style="Slicer Charitables &amp; Sponsorships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3:G16" totalsRowCount="1" headerRowDxfId="92" dataDxfId="90" totalsRowDxfId="89" headerRowBorderDxfId="91" totalsRowBorderDxfId="88">
  <autoFilter ref="B3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G/L コード" totalsRowLabel="集計" dataDxfId="87" totalsRowDxfId="5" dataCellStyle="桁区切り [0.00]"/>
    <tableColumn id="2" xr3:uid="{00000000-0010-0000-0000-000002000000}" name="勘定科目" dataDxfId="86" totalsRowDxfId="4"/>
    <tableColumn id="3" xr3:uid="{00000000-0010-0000-0000-000003000000}" name="実績" totalsRowFunction="sum" dataDxfId="85" totalsRowDxfId="3">
      <calculatedColumnFormula>SUMIF(月間支出の概要[G/L コード],YearToDateTable[[#This Row],[G/L コード]],月間支出の概要[集計])</calculatedColumnFormula>
    </tableColumn>
    <tableColumn id="4" xr3:uid="{00000000-0010-0000-0000-000004000000}" name="予算" totalsRowFunction="sum" dataDxfId="84" totalsRowDxfId="2"/>
    <tableColumn id="5" xr3:uid="{00000000-0010-0000-0000-000005000000}" name="残り (¥)" totalsRowFunction="sum" dataDxfId="83" totalsRowDxfId="1">
      <calculatedColumnFormula>IF(YearToDateTable[[#This Row],[予算]]="","",YearToDateTable[[#This Row],[予算]]-YearToDateTable[[#This Row],[実績]])</calculatedColumnFormula>
    </tableColumn>
    <tableColumn id="6" xr3:uid="{00000000-0010-0000-0000-000006000000}" name="残り (%)" totalsRowFunction="custom" dataDxfId="82" totalsRowDxfId="0">
      <calculatedColumnFormula>IFERROR(YearToDateTable[[#This Row],[残り (¥)]]/YearToDateTable[[#This Row],[予算]],"")</calculatedColumnFormula>
      <totalsRowFormula>YearToDateTable[[#Totals],[残り (¥)]]/YearToDateTable[[#Totals],[予算]]</totalsRowFormula>
    </tableColumn>
  </tableColumns>
  <tableStyleInfo name="年度累計予算の概要" showFirstColumn="0" showLastColumn="0" showRowStripes="1" showColumnStripes="0"/>
  <extLst>
    <ext xmlns:x14="http://schemas.microsoft.com/office/spreadsheetml/2009/9/main" uri="{504A1905-F514-4f6f-8877-14C23A59335A}">
      <x14:table altTextSummary="このテーブルに、総勘定元帳コード、勘定科目、および予算を入力します。実績と、残高と残高パーセントは自動的に計算されま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月間支出の概要" displayName="月間支出の概要" ref="B5:Q18" totalsRowCount="1" headerRowDxfId="81" dataDxfId="79" totalsRowDxfId="77" headerRowBorderDxfId="80" tableBorderDxfId="78" totalsRowBorderDxfId="76">
  <autoFilter ref="B5:Q17" xr:uid="{00000000-0009-0000-0100-000004000000}">
    <filterColumn colId="0" hiddenButton="1"/>
    <filterColumn colId="1" hiddenButton="1">
      <filters>
        <filter val="広告"/>
      </filters>
    </filterColumn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6">
    <tableColumn id="1" xr3:uid="{00000000-0010-0000-0100-000001000000}" name="G/L コード" totalsRowLabel="集計" dataDxfId="75" totalsRowDxfId="74"/>
    <tableColumn id="2" xr3:uid="{00000000-0010-0000-0100-000002000000}" name="勘定科目" dataDxfId="73" totalsRowDxfId="72"/>
    <tableColumn id="3" xr3:uid="{00000000-0010-0000-0100-000003000000}" name="1月" totalsRowFunction="sum" dataDxfId="71" totalsRowDxfId="70">
      <calculatedColumnFormula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calculatedColumnFormula>
    </tableColumn>
    <tableColumn id="4" xr3:uid="{00000000-0010-0000-0100-000004000000}" name="2月" totalsRowFunction="sum" dataDxfId="69" totalsRowDxfId="68">
      <calculatedColumnFormula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calculatedColumnFormula>
    </tableColumn>
    <tableColumn id="5" xr3:uid="{00000000-0010-0000-0100-000005000000}" name="3月" totalsRowFunction="sum" dataDxfId="67" totalsRowDxfId="66">
      <calculatedColumnFormula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calculatedColumnFormula>
    </tableColumn>
    <tableColumn id="6" xr3:uid="{00000000-0010-0000-0100-000006000000}" name="4月" totalsRowFunction="sum" dataDxfId="65" totalsRowDxfId="64">
      <calculatedColumnFormula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calculatedColumnFormula>
    </tableColumn>
    <tableColumn id="7" xr3:uid="{00000000-0010-0000-0100-000007000000}" name="5月" totalsRowFunction="sum" dataDxfId="63" totalsRowDxfId="62">
      <calculatedColumnFormula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calculatedColumnFormula>
    </tableColumn>
    <tableColumn id="8" xr3:uid="{00000000-0010-0000-0100-000008000000}" name="6月" totalsRowFunction="sum" dataDxfId="61" totalsRowDxfId="60">
      <calculatedColumnFormula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calculatedColumnFormula>
    </tableColumn>
    <tableColumn id="9" xr3:uid="{00000000-0010-0000-0100-000009000000}" name="7月" totalsRowFunction="sum" dataDxfId="59" totalsRowDxfId="58">
      <calculatedColumnFormula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calculatedColumnFormula>
    </tableColumn>
    <tableColumn id="10" xr3:uid="{00000000-0010-0000-0100-00000A000000}" name="8月" totalsRowFunction="sum" dataDxfId="57" totalsRowDxfId="56">
      <calculatedColumnFormula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calculatedColumnFormula>
    </tableColumn>
    <tableColumn id="11" xr3:uid="{00000000-0010-0000-0100-00000B000000}" name="9月" totalsRowFunction="sum" dataDxfId="55" totalsRowDxfId="54">
      <calculatedColumnFormula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calculatedColumnFormula>
    </tableColumn>
    <tableColumn id="12" xr3:uid="{00000000-0010-0000-0100-00000C000000}" name="10月" totalsRowFunction="sum" dataDxfId="53" totalsRowDxfId="52">
      <calculatedColumnFormula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calculatedColumnFormula>
    </tableColumn>
    <tableColumn id="13" xr3:uid="{00000000-0010-0000-0100-00000D000000}" name="11月" totalsRowFunction="sum" dataDxfId="51" totalsRowDxfId="50">
      <calculatedColumnFormula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calculatedColumnFormula>
    </tableColumn>
    <tableColumn id="14" xr3:uid="{00000000-0010-0000-0100-00000E000000}" name="12月" totalsRowFunction="sum" dataDxfId="49" totalsRowDxfId="48">
      <calculatedColumnFormula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calculatedColumnFormula>
    </tableColumn>
    <tableColumn id="15" xr3:uid="{00000000-0010-0000-0100-00000F000000}" name="集計" totalsRowFunction="sum" dataDxfId="47" totalsRowDxfId="46">
      <calculatedColumnFormula>SUM(月間支出の概要[[#This Row],[1月]:[12月]])</calculatedColumnFormula>
    </tableColumn>
    <tableColumn id="16" xr3:uid="{00000000-0010-0000-0100-000010000000}" name=" " dataDxfId="45" totalsRowDxfId="44"/>
  </tableColumns>
  <tableStyleInfo name="月間支出の概要" showFirstColumn="0" showLastColumn="0" showRowStripes="1" showColumnStripes="0"/>
  <extLst>
    <ext xmlns:x14="http://schemas.microsoft.com/office/spreadsheetml/2009/9/main" uri="{504A1905-F514-4f6f-8877-14C23A59335A}">
      <x14:table altTextSummary="このテーブルに、総勘定元帳コードと勘定科目を入力します。各月の金額と合計金額が自動的に計算され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支出明細" displayName="支出明細" ref="B4:J6" headerRowDxfId="43" dataDxfId="41" totalsRowDxfId="39" headerRowBorderDxfId="42" tableBorderDxfId="40" totalsRowBorderDxfId="38">
  <autoFilter ref="B4:J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200-000001000000}" name="G/L コード" totalsRowLabel="集計" dataDxfId="37" totalsRowDxfId="36" dataCellStyle="桁区切り [0.00]"/>
    <tableColumn id="2" xr3:uid="{00000000-0010-0000-0200-000002000000}" name="請求日" dataDxfId="35" totalsRowDxfId="34" dataCellStyle="日付"/>
    <tableColumn id="3" xr3:uid="{00000000-0010-0000-0200-000003000000}" name="請求書番号" dataDxfId="33" totalsRowDxfId="32" dataCellStyle="桁区切り [0.00]"/>
    <tableColumn id="4" xr3:uid="{00000000-0010-0000-0200-000004000000}" name="請求者" dataDxfId="31" totalsRowDxfId="30"/>
    <tableColumn id="5" xr3:uid="{00000000-0010-0000-0200-000005000000}" name="小切手の金額" dataDxfId="29" totalsRowDxfId="28" dataCellStyle="通貨"/>
    <tableColumn id="6" xr3:uid="{00000000-0010-0000-0200-000006000000}" name="受取人" dataDxfId="27" totalsRowDxfId="26"/>
    <tableColumn id="7" xr3:uid="{00000000-0010-0000-0200-000007000000}" name="小切手の使用" dataDxfId="25" totalsRowDxfId="24"/>
    <tableColumn id="8" xr3:uid="{00000000-0010-0000-0200-000008000000}" name="配布方法" dataDxfId="23" totalsRowDxfId="22"/>
    <tableColumn id="9" xr3:uid="{00000000-0010-0000-0200-000009000000}" name="提出日" totalsRowFunction="count" dataDxfId="21" totalsRowDxfId="20" dataCellStyle="日付"/>
  </tableColumns>
  <tableStyleInfo name="支出明細" showFirstColumn="0" showLastColumn="0" showRowStripes="0" showColumnStripes="0"/>
  <extLst>
    <ext xmlns:x14="http://schemas.microsoft.com/office/spreadsheetml/2009/9/main" uri="{504A1905-F514-4f6f-8877-14C23A59335A}">
      <x14:table altTextSummary="Enter G/L code and related information.  Check amounts on this table will drive the monthly expenses summary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その他" displayName="その他" ref="B4:L6" totalsRowShown="0" headerRowDxfId="19" dataDxfId="17" headerRowBorderDxfId="18">
  <autoFilter ref="B4:L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300-000001000000}" name="G/L コード" dataDxfId="16" dataCellStyle="桁区切り [0.00]"/>
    <tableColumn id="2" xr3:uid="{00000000-0010-0000-0300-000002000000}" name="小切手の請求開始日付" dataDxfId="15" dataCellStyle="日付"/>
    <tableColumn id="3" xr3:uid="{00000000-0010-0000-0300-000003000000}" name="請求者" dataDxfId="14"/>
    <tableColumn id="4" xr3:uid="{00000000-0010-0000-0300-000004000000}" name="小切手の金額" dataDxfId="13" dataCellStyle="通貨"/>
    <tableColumn id="5" xr3:uid="{00000000-0010-0000-0300-000005000000}" name="前年度寄付" dataDxfId="12" dataCellStyle="通貨"/>
    <tableColumn id="6" xr3:uid="{00000000-0010-0000-0300-000006000000}" name="受取人" dataDxfId="11"/>
    <tableColumn id="7" xr3:uid="{00000000-0010-0000-0300-000007000000}" name="用途" dataDxfId="10"/>
    <tableColumn id="8" xr3:uid="{00000000-0010-0000-0300-000008000000}" name="承認者" dataDxfId="9"/>
    <tableColumn id="9" xr3:uid="{00000000-0010-0000-0300-000009000000}" name="カテゴリ" dataDxfId="8"/>
    <tableColumn id="10" xr3:uid="{00000000-0010-0000-0300-00000A000000}" name="配布方法" dataDxfId="7"/>
    <tableColumn id="11" xr3:uid="{00000000-0010-0000-0300-00000B000000}" name="提出日" dataDxfId="6" dataCellStyle="日付"/>
  </tableColumns>
  <tableStyleInfo name="寄付とスポンサー" showFirstColumn="0" showLastColumn="0" showRowStripes="0" showColumnStripes="0"/>
  <extLst>
    <ext xmlns:x14="http://schemas.microsoft.com/office/spreadsheetml/2009/9/main" uri="{504A1905-F514-4f6f-8877-14C23A59335A}">
      <x14:table altTextSummary="このテーブルに、総勘定元帳コード、小切手の要望の受領日、要請者と受取人の氏名、小切手の金額、使用目的、前年度の寄付額、配布方法、および期日を入力します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G16"/>
  <sheetViews>
    <sheetView showGridLines="0" tabSelected="1" workbookViewId="0"/>
  </sheetViews>
  <sheetFormatPr defaultColWidth="8.6640625" defaultRowHeight="30" customHeight="1" x14ac:dyDescent="0.25"/>
  <cols>
    <col min="1" max="1" width="2.109375" style="3" customWidth="1"/>
    <col min="2" max="2" width="12.33203125" style="3" customWidth="1"/>
    <col min="3" max="3" width="23.44140625" style="3" customWidth="1"/>
    <col min="4" max="5" width="18.109375" style="3" customWidth="1"/>
    <col min="6" max="6" width="38.33203125" style="3" customWidth="1"/>
    <col min="7" max="7" width="37.6640625" style="3" customWidth="1"/>
    <col min="8" max="8" width="52.6640625" style="3" customWidth="1"/>
    <col min="9" max="16384" width="8.6640625" style="3"/>
  </cols>
  <sheetData>
    <row r="1" spans="2:7" ht="42.6" customHeight="1" x14ac:dyDescent="0.25">
      <c r="B1" s="1"/>
    </row>
    <row r="2" spans="2:7" ht="43.9" customHeight="1" x14ac:dyDescent="0.25">
      <c r="B2" s="67" t="s">
        <v>0</v>
      </c>
      <c r="C2" s="67"/>
      <c r="D2" s="67"/>
      <c r="E2" s="67"/>
      <c r="F2" s="4" t="s">
        <v>17</v>
      </c>
      <c r="G2" s="4">
        <f ca="1">YEAR(TODAY())</f>
        <v>2019</v>
      </c>
    </row>
    <row r="3" spans="2:7" ht="39" customHeight="1" x14ac:dyDescent="0.25">
      <c r="B3" s="5" t="s">
        <v>1</v>
      </c>
      <c r="C3" s="6" t="s">
        <v>2</v>
      </c>
      <c r="D3" s="7" t="s">
        <v>15</v>
      </c>
      <c r="E3" s="7" t="s">
        <v>16</v>
      </c>
      <c r="F3" s="8" t="s">
        <v>70</v>
      </c>
      <c r="G3" s="9" t="s">
        <v>18</v>
      </c>
    </row>
    <row r="4" spans="2:7" ht="39" customHeight="1" x14ac:dyDescent="0.25">
      <c r="B4" s="10">
        <v>1000</v>
      </c>
      <c r="C4" s="11" t="s">
        <v>3</v>
      </c>
      <c r="D4" s="12">
        <f ca="1">SUMIF(月間支出の概要[G/L コード],YearToDateTable[[#This Row],[G/L コード]],月間支出の概要[集計])</f>
        <v>0</v>
      </c>
      <c r="E4" s="12">
        <v>100000</v>
      </c>
      <c r="F4" s="13">
        <f ca="1">IF(YearToDateTable[[#This Row],[予算]]="","",YearToDateTable[[#This Row],[予算]]-YearToDateTable[[#This Row],[実績]])</f>
        <v>100000</v>
      </c>
      <c r="G4" s="14">
        <f ca="1">IFERROR(YearToDateTable[[#This Row],[残り (¥)]]/YearToDateTable[[#This Row],[予算]],"")</f>
        <v>1</v>
      </c>
    </row>
    <row r="5" spans="2:7" ht="39" customHeight="1" x14ac:dyDescent="0.25">
      <c r="B5" s="15">
        <v>2000</v>
      </c>
      <c r="C5" s="16" t="s">
        <v>4</v>
      </c>
      <c r="D5" s="17">
        <f ca="1">SUMIF(月間支出の概要[G/L コード],YearToDateTable[[#This Row],[G/L コード]],月間支出の概要[集計])</f>
        <v>0</v>
      </c>
      <c r="E5" s="17">
        <v>100000</v>
      </c>
      <c r="F5" s="18">
        <f ca="1">IF(YearToDateTable[[#This Row],[予算]]="","",YearToDateTable[[#This Row],[予算]]-YearToDateTable[[#This Row],[実績]])</f>
        <v>100000</v>
      </c>
      <c r="G5" s="19">
        <f ca="1">IFERROR(YearToDateTable[[#This Row],[残り (¥)]]/YearToDateTable[[#This Row],[予算]],"")</f>
        <v>1</v>
      </c>
    </row>
    <row r="6" spans="2:7" ht="39" customHeight="1" x14ac:dyDescent="0.25">
      <c r="B6" s="15">
        <v>3000</v>
      </c>
      <c r="C6" s="16" t="s">
        <v>5</v>
      </c>
      <c r="D6" s="17">
        <f ca="1">SUMIF(月間支出の概要[G/L コード],YearToDateTable[[#This Row],[G/L コード]],月間支出の概要[集計])</f>
        <v>0</v>
      </c>
      <c r="E6" s="17">
        <v>100000</v>
      </c>
      <c r="F6" s="18">
        <f ca="1">IF(YearToDateTable[[#This Row],[予算]]="","",YearToDateTable[[#This Row],[予算]]-YearToDateTable[[#This Row],[実績]])</f>
        <v>100000</v>
      </c>
      <c r="G6" s="19">
        <f ca="1">IFERROR(YearToDateTable[[#This Row],[残り (¥)]]/YearToDateTable[[#This Row],[予算]],"")</f>
        <v>1</v>
      </c>
    </row>
    <row r="7" spans="2:7" ht="39" customHeight="1" x14ac:dyDescent="0.25">
      <c r="B7" s="15">
        <v>4000</v>
      </c>
      <c r="C7" s="16" t="s">
        <v>6</v>
      </c>
      <c r="D7" s="17">
        <f ca="1">SUMIF(月間支出の概要[G/L コード],YearToDateTable[[#This Row],[G/L コード]],月間支出の概要[集計])</f>
        <v>0</v>
      </c>
      <c r="E7" s="17">
        <v>100000</v>
      </c>
      <c r="F7" s="18">
        <f ca="1">IF(YearToDateTable[[#This Row],[予算]]="","",YearToDateTable[[#This Row],[予算]]-YearToDateTable[[#This Row],[実績]])</f>
        <v>100000</v>
      </c>
      <c r="G7" s="19">
        <f ca="1">IFERROR(YearToDateTable[[#This Row],[残り (¥)]]/YearToDateTable[[#This Row],[予算]],"")</f>
        <v>1</v>
      </c>
    </row>
    <row r="8" spans="2:7" ht="39" customHeight="1" x14ac:dyDescent="0.25">
      <c r="B8" s="15">
        <v>5000</v>
      </c>
      <c r="C8" s="16" t="s">
        <v>7</v>
      </c>
      <c r="D8" s="17">
        <f ca="1">SUMIF(月間支出の概要[G/L コード],YearToDateTable[[#This Row],[G/L コード]],月間支出の概要[集計])</f>
        <v>0</v>
      </c>
      <c r="E8" s="17">
        <v>50000</v>
      </c>
      <c r="F8" s="18">
        <f ca="1">IF(YearToDateTable[[#This Row],[予算]]="","",YearToDateTable[[#This Row],[予算]]-YearToDateTable[[#This Row],[実績]])</f>
        <v>50000</v>
      </c>
      <c r="G8" s="19">
        <f ca="1">IFERROR(YearToDateTable[[#This Row],[残り (¥)]]/YearToDateTable[[#This Row],[予算]],"")</f>
        <v>1</v>
      </c>
    </row>
    <row r="9" spans="2:7" ht="39" customHeight="1" x14ac:dyDescent="0.25">
      <c r="B9" s="15">
        <v>6000</v>
      </c>
      <c r="C9" s="16" t="s">
        <v>8</v>
      </c>
      <c r="D9" s="17">
        <f ca="1">SUMIF(月間支出の概要[G/L コード],YearToDateTable[[#This Row],[G/L コード]],月間支出の概要[集計])</f>
        <v>0</v>
      </c>
      <c r="E9" s="17">
        <v>25000</v>
      </c>
      <c r="F9" s="18">
        <f ca="1">IF(YearToDateTable[[#This Row],[予算]]="","",YearToDateTable[[#This Row],[予算]]-YearToDateTable[[#This Row],[実績]])</f>
        <v>25000</v>
      </c>
      <c r="G9" s="19">
        <f ca="1">IFERROR(YearToDateTable[[#This Row],[残り (¥)]]/YearToDateTable[[#This Row],[予算]],"")</f>
        <v>1</v>
      </c>
    </row>
    <row r="10" spans="2:7" ht="39" customHeight="1" x14ac:dyDescent="0.25">
      <c r="B10" s="15">
        <v>7000</v>
      </c>
      <c r="C10" s="16" t="s">
        <v>9</v>
      </c>
      <c r="D10" s="17">
        <f ca="1">SUMIF(月間支出の概要[G/L コード],YearToDateTable[[#This Row],[G/L コード]],月間支出の概要[集計])</f>
        <v>0</v>
      </c>
      <c r="E10" s="17">
        <v>75000</v>
      </c>
      <c r="F10" s="18">
        <f ca="1">IF(YearToDateTable[[#This Row],[予算]]="","",YearToDateTable[[#This Row],[予算]]-YearToDateTable[[#This Row],[実績]])</f>
        <v>75000</v>
      </c>
      <c r="G10" s="19">
        <f ca="1">IFERROR(YearToDateTable[[#This Row],[残り (¥)]]/YearToDateTable[[#This Row],[予算]],"")</f>
        <v>1</v>
      </c>
    </row>
    <row r="11" spans="2:7" ht="39" customHeight="1" x14ac:dyDescent="0.25">
      <c r="B11" s="15">
        <v>8000</v>
      </c>
      <c r="C11" s="16" t="s">
        <v>10</v>
      </c>
      <c r="D11" s="17">
        <f ca="1">SUMIF(月間支出の概要[G/L コード],YearToDateTable[[#This Row],[G/L コード]],月間支出の概要[集計])</f>
        <v>0</v>
      </c>
      <c r="E11" s="17">
        <v>65000</v>
      </c>
      <c r="F11" s="18">
        <f ca="1">IF(YearToDateTable[[#This Row],[予算]]="","",YearToDateTable[[#This Row],[予算]]-YearToDateTable[[#This Row],[実績]])</f>
        <v>65000</v>
      </c>
      <c r="G11" s="19">
        <f ca="1">IFERROR(YearToDateTable[[#This Row],[残り (¥)]]/YearToDateTable[[#This Row],[予算]],"")</f>
        <v>1</v>
      </c>
    </row>
    <row r="12" spans="2:7" ht="39" customHeight="1" x14ac:dyDescent="0.25">
      <c r="B12" s="15">
        <v>9000</v>
      </c>
      <c r="C12" s="16" t="s">
        <v>11</v>
      </c>
      <c r="D12" s="17">
        <f ca="1">SUMIF(月間支出の概要[G/L コード],YearToDateTable[[#This Row],[G/L コード]],月間支出の概要[集計])</f>
        <v>0</v>
      </c>
      <c r="E12" s="17">
        <v>125000</v>
      </c>
      <c r="F12" s="18">
        <f ca="1">IF(YearToDateTable[[#This Row],[予算]]="","",YearToDateTable[[#This Row],[予算]]-YearToDateTable[[#This Row],[実績]])</f>
        <v>125000</v>
      </c>
      <c r="G12" s="19">
        <f ca="1">IFERROR(YearToDateTable[[#This Row],[残り (¥)]]/YearToDateTable[[#This Row],[予算]],"")</f>
        <v>1</v>
      </c>
    </row>
    <row r="13" spans="2:7" ht="39" customHeight="1" x14ac:dyDescent="0.25">
      <c r="B13" s="15">
        <v>10000</v>
      </c>
      <c r="C13" s="16" t="s">
        <v>12</v>
      </c>
      <c r="D13" s="17">
        <f ca="1">SUMIF(月間支出の概要[G/L コード],YearToDateTable[[#This Row],[G/L コード]],月間支出の概要[集計])</f>
        <v>0</v>
      </c>
      <c r="E13" s="17">
        <v>100000</v>
      </c>
      <c r="F13" s="18">
        <f ca="1">IF(YearToDateTable[[#This Row],[予算]]="","",YearToDateTable[[#This Row],[予算]]-YearToDateTable[[#This Row],[実績]])</f>
        <v>100000</v>
      </c>
      <c r="G13" s="19">
        <f ca="1">IFERROR(YearToDateTable[[#This Row],[残り (¥)]]/YearToDateTable[[#This Row],[予算]],"")</f>
        <v>1</v>
      </c>
    </row>
    <row r="14" spans="2:7" ht="39" customHeight="1" x14ac:dyDescent="0.25">
      <c r="B14" s="15">
        <v>11000</v>
      </c>
      <c r="C14" s="16" t="s">
        <v>13</v>
      </c>
      <c r="D14" s="17">
        <f ca="1">SUMIF(月間支出の概要[G/L コード],YearToDateTable[[#This Row],[G/L コード]],月間支出の概要[集計])</f>
        <v>0</v>
      </c>
      <c r="E14" s="17">
        <v>250000</v>
      </c>
      <c r="F14" s="18">
        <f ca="1">IF(YearToDateTable[[#This Row],[予算]]="","",YearToDateTable[[#This Row],[予算]]-YearToDateTable[[#This Row],[実績]])</f>
        <v>250000</v>
      </c>
      <c r="G14" s="19">
        <f ca="1">IFERROR(YearToDateTable[[#This Row],[残り (¥)]]/YearToDateTable[[#This Row],[予算]],"")</f>
        <v>1</v>
      </c>
    </row>
    <row r="15" spans="2:7" ht="39" customHeight="1" x14ac:dyDescent="0.25">
      <c r="B15" s="20">
        <v>12000</v>
      </c>
      <c r="C15" s="21" t="s">
        <v>14</v>
      </c>
      <c r="D15" s="22">
        <f ca="1">SUMIF(月間支出の概要[G/L コード],YearToDateTable[[#This Row],[G/L コード]],月間支出の概要[集計])</f>
        <v>0</v>
      </c>
      <c r="E15" s="22">
        <v>50000</v>
      </c>
      <c r="F15" s="23">
        <f ca="1">IF(YearToDateTable[[#This Row],[予算]]="","",YearToDateTable[[#This Row],[予算]]-YearToDateTable[[#This Row],[実績]])</f>
        <v>50000</v>
      </c>
      <c r="G15" s="24">
        <f ca="1">IFERROR(YearToDateTable[[#This Row],[残り (¥)]]/YearToDateTable[[#This Row],[予算]],"")</f>
        <v>1</v>
      </c>
    </row>
    <row r="16" spans="2:7" ht="39" customHeight="1" x14ac:dyDescent="0.25">
      <c r="B16" s="25" t="s">
        <v>55</v>
      </c>
      <c r="C16" s="25"/>
      <c r="D16" s="26">
        <f ca="1">SUBTOTAL(109,YearToDateTable[実績])</f>
        <v>0</v>
      </c>
      <c r="E16" s="26">
        <f>SUBTOTAL(109,YearToDateTable[予算])</f>
        <v>1140000</v>
      </c>
      <c r="F16" s="26">
        <f ca="1">SUBTOTAL(109,YearToDateTable[残り (¥)])</f>
        <v>1140000</v>
      </c>
      <c r="G16" s="27">
        <f ca="1">YearToDateTable[[#Totals],[残り (¥)]]/YearToDateTable[[#Totals],[予算]]</f>
        <v>1</v>
      </c>
    </row>
  </sheetData>
  <mergeCells count="1">
    <mergeCell ref="B2:E2"/>
  </mergeCells>
  <phoneticPr fontId="24"/>
  <conditionalFormatting sqref="F4:F15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{64C81F98-403B-4FC7-B043-331717AC59B0}</x14:id>
        </ext>
      </extLst>
    </cfRule>
  </conditionalFormatting>
  <dataValidations count="11">
    <dataValidation allowBlank="1" showInputMessage="1" showErrorMessage="1" prompt="このブックに、予算の比較が含まれる総勘定元帳を作成します。詳細を、このワークシートの [年度累計] テーブルに入力します。ナビゲーション リンクはセル B1 にあります。" sqref="A1" xr:uid="{00000000-0002-0000-0000-000000000000}"/>
    <dataValidation allowBlank="1" showInputMessage="1" showErrorMessage="1" prompt="このワークシートのタイトルはこのセルに表示されます。セル G2 に年を入力します" sqref="B2:E2" xr:uid="{00000000-0002-0000-0000-000001000000}"/>
    <dataValidation allowBlank="1" showInputMessage="1" showErrorMessage="1" prompt="右側のセルに年を入力します" sqref="F2" xr:uid="{00000000-0002-0000-0000-000002000000}"/>
    <dataValidation allowBlank="1" showInputMessage="1" showErrorMessage="1" prompt="このセルに年を入力します" sqref="G2" xr:uid="{00000000-0002-0000-0000-000003000000}"/>
    <dataValidation allowBlank="1" showInputMessage="1" showErrorMessage="1" prompt="この列の、この見出しの下に総勘定元帳コードを入力します" sqref="B3" xr:uid="{00000000-0002-0000-0000-000004000000}"/>
    <dataValidation allowBlank="1" showInputMessage="1" showErrorMessage="1" prompt="この列の、この見出しの下に勘定科目を入力します" sqref="C3" xr:uid="{00000000-0002-0000-0000-000005000000}"/>
    <dataValidation allowBlank="1" showInputMessage="1" showErrorMessage="1" prompt="この列の、この見出しの下で実績が自動的に計算されます。" sqref="D3" xr:uid="{00000000-0002-0000-0000-000006000000}"/>
    <dataValidation allowBlank="1" showInputMessage="1" showErrorMessage="1" prompt="この列の、この見出しの下に予算を入力します" sqref="E3" xr:uid="{00000000-0002-0000-0000-000007000000}"/>
    <dataValidation allowBlank="1" showInputMessage="1" showErrorMessage="1" prompt="この列の、この見出しの下で残高のデータ バーが自動的に更新されます" sqref="F3" xr:uid="{00000000-0002-0000-0000-000008000000}"/>
    <dataValidation allowBlank="1" showInputMessage="1" showErrorMessage="1" prompt="この列の、この見出しの下で残高のパーセントが自動的に計算されます" sqref="G3" xr:uid="{00000000-0002-0000-0000-000009000000}"/>
    <dataValidation allowBlank="1" showErrorMessage="1" sqref="B1" xr:uid="{00000000-0002-0000-0000-00000A000000}"/>
  </dataValidations>
  <printOptions horizontalCentered="1"/>
  <pageMargins left="0.4" right="0.4" top="0.4" bottom="0.6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C81F98-403B-4FC7-B043-331717AC59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F4:F15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B1:Q18"/>
  <sheetViews>
    <sheetView showGridLines="0" workbookViewId="0"/>
  </sheetViews>
  <sheetFormatPr defaultColWidth="8.6640625" defaultRowHeight="30" customHeight="1" x14ac:dyDescent="0.25"/>
  <cols>
    <col min="1" max="1" width="2.109375" style="3" customWidth="1"/>
    <col min="2" max="2" width="12.33203125" style="3" customWidth="1"/>
    <col min="3" max="3" width="15.6640625" style="3" customWidth="1"/>
    <col min="4" max="16" width="13" style="3" customWidth="1"/>
    <col min="17" max="16384" width="8.6640625" style="3"/>
  </cols>
  <sheetData>
    <row r="1" spans="2:17" ht="43.15" customHeight="1" x14ac:dyDescent="0.25"/>
    <row r="2" spans="2:17" ht="153" customHeight="1" x14ac:dyDescent="0.25">
      <c r="B2" s="68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37.15" customHeight="1" x14ac:dyDescent="0.25">
      <c r="B3" s="28" t="s">
        <v>20</v>
      </c>
      <c r="D3" s="29">
        <f ca="1">DATEVALUE("1-JAN"&amp;_年度)</f>
        <v>43466</v>
      </c>
      <c r="E3" s="29">
        <f ca="1">DATEVALUE("1-FEB"&amp;_年度)</f>
        <v>43497</v>
      </c>
      <c r="F3" s="29">
        <f ca="1">DATEVALUE("1-MAR"&amp;_年度)</f>
        <v>43525</v>
      </c>
      <c r="G3" s="29">
        <f ca="1">DATEVALUE("1-APR"&amp;_年度)</f>
        <v>43556</v>
      </c>
      <c r="H3" s="29">
        <f ca="1">DATEVALUE("1-MAY"&amp;_年度)</f>
        <v>43586</v>
      </c>
      <c r="I3" s="29">
        <f ca="1">DATEVALUE("1-JUN"&amp;_年度)</f>
        <v>43617</v>
      </c>
      <c r="J3" s="29">
        <f ca="1">DATEVALUE("1-JULY"&amp;_年度)</f>
        <v>43647</v>
      </c>
      <c r="K3" s="29">
        <f ca="1">DATEVALUE("1-AUG"&amp;_年度)</f>
        <v>43678</v>
      </c>
      <c r="L3" s="29">
        <f ca="1">DATEVALUE("1-SEP"&amp;_年度)</f>
        <v>43709</v>
      </c>
      <c r="M3" s="29">
        <f ca="1">DATEVALUE("1-OCT"&amp;_年度)</f>
        <v>43739</v>
      </c>
      <c r="N3" s="29">
        <f ca="1">DATEVALUE("1-NOV"&amp;_年度)</f>
        <v>43770</v>
      </c>
      <c r="O3" s="29">
        <f ca="1">DATEVALUE("1-DEC"&amp;_年度)</f>
        <v>43800</v>
      </c>
    </row>
    <row r="4" spans="2:17" ht="37.5" customHeight="1" x14ac:dyDescent="0.25">
      <c r="B4" s="28"/>
      <c r="D4" s="29">
        <f ca="1">EOMONTH(D3,0)</f>
        <v>43496</v>
      </c>
      <c r="E4" s="29">
        <f ca="1">EOMONTH(E3,0)</f>
        <v>43524</v>
      </c>
      <c r="F4" s="29">
        <f ca="1">EOMONTH(F3,0)</f>
        <v>43555</v>
      </c>
      <c r="G4" s="29">
        <f ca="1">EOMONTH(G3,0)</f>
        <v>43585</v>
      </c>
      <c r="H4" s="29">
        <f ca="1">EOMONTH(H3,0)</f>
        <v>43616</v>
      </c>
      <c r="I4" s="29">
        <f t="shared" ref="I4:O4" ca="1" si="0">EOMONTH(I3,0)</f>
        <v>43646</v>
      </c>
      <c r="J4" s="29">
        <f t="shared" ca="1" si="0"/>
        <v>43677</v>
      </c>
      <c r="K4" s="29">
        <f t="shared" ca="1" si="0"/>
        <v>43708</v>
      </c>
      <c r="L4" s="29">
        <f t="shared" ca="1" si="0"/>
        <v>43738</v>
      </c>
      <c r="M4" s="29">
        <f t="shared" ca="1" si="0"/>
        <v>43769</v>
      </c>
      <c r="N4" s="29">
        <f t="shared" ca="1" si="0"/>
        <v>43799</v>
      </c>
      <c r="O4" s="29">
        <f t="shared" ca="1" si="0"/>
        <v>43830</v>
      </c>
    </row>
    <row r="5" spans="2:17" ht="48" customHeight="1" x14ac:dyDescent="0.25">
      <c r="B5" s="30" t="s">
        <v>1</v>
      </c>
      <c r="C5" s="31" t="s">
        <v>2</v>
      </c>
      <c r="D5" s="31" t="s">
        <v>57</v>
      </c>
      <c r="E5" s="31" t="s">
        <v>58</v>
      </c>
      <c r="F5" s="31" t="s">
        <v>59</v>
      </c>
      <c r="G5" s="31" t="s">
        <v>60</v>
      </c>
      <c r="H5" s="31" t="s">
        <v>61</v>
      </c>
      <c r="I5" s="31" t="s">
        <v>62</v>
      </c>
      <c r="J5" s="31" t="s">
        <v>63</v>
      </c>
      <c r="K5" s="31" t="s">
        <v>64</v>
      </c>
      <c r="L5" s="31" t="s">
        <v>65</v>
      </c>
      <c r="M5" s="31" t="s">
        <v>66</v>
      </c>
      <c r="N5" s="31" t="s">
        <v>67</v>
      </c>
      <c r="O5" s="31" t="s">
        <v>68</v>
      </c>
      <c r="P5" s="31" t="s">
        <v>56</v>
      </c>
      <c r="Q5" s="32" t="s">
        <v>21</v>
      </c>
    </row>
    <row r="6" spans="2:17" ht="48" customHeight="1" x14ac:dyDescent="0.25">
      <c r="B6" s="33">
        <v>1000</v>
      </c>
      <c r="C6" s="34" t="s">
        <v>3</v>
      </c>
      <c r="D6" s="35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6" s="35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6" s="35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6" s="35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6" s="35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6" s="35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6" s="35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6" s="35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6" s="35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6" s="35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6" s="35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6" s="35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6" s="35">
        <f ca="1">SUM(月間支出の概要[[#This Row],[1月]:[12月]])</f>
        <v>0</v>
      </c>
      <c r="Q6" s="35"/>
    </row>
    <row r="7" spans="2:17" ht="48" hidden="1" customHeight="1" x14ac:dyDescent="0.25">
      <c r="B7" s="15">
        <v>2000</v>
      </c>
      <c r="C7" s="36" t="s">
        <v>4</v>
      </c>
      <c r="D7" s="17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7" s="17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7" s="17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7" s="17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7" s="17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7" s="17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7" s="17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7" s="17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7" s="17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7" s="17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7" s="17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7" s="17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7" s="17">
        <f ca="1">SUM(月間支出の概要[[#This Row],[1月]:[12月]])</f>
        <v>0</v>
      </c>
      <c r="Q7" s="17"/>
    </row>
    <row r="8" spans="2:17" ht="48" hidden="1" customHeight="1" x14ac:dyDescent="0.25">
      <c r="B8" s="37">
        <v>3000</v>
      </c>
      <c r="C8" s="38" t="s">
        <v>5</v>
      </c>
      <c r="D8" s="39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8" s="39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8" s="39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8" s="39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8" s="39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8" s="39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8" s="39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8" s="39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8" s="39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8" s="39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8" s="39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8" s="39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8" s="39">
        <f ca="1">SUM(月間支出の概要[[#This Row],[1月]:[12月]])</f>
        <v>0</v>
      </c>
      <c r="Q8" s="39"/>
    </row>
    <row r="9" spans="2:17" ht="48" hidden="1" customHeight="1" x14ac:dyDescent="0.25">
      <c r="B9" s="15">
        <v>4000</v>
      </c>
      <c r="C9" s="36" t="s">
        <v>6</v>
      </c>
      <c r="D9" s="17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9" s="17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9" s="17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9" s="17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9" s="17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9" s="17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9" s="17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9" s="17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9" s="17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9" s="17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9" s="17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9" s="17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9" s="17">
        <f ca="1">SUM(月間支出の概要[[#This Row],[1月]:[12月]])</f>
        <v>0</v>
      </c>
      <c r="Q9" s="17"/>
    </row>
    <row r="10" spans="2:17" ht="48" hidden="1" customHeight="1" x14ac:dyDescent="0.25">
      <c r="B10" s="37">
        <v>5000</v>
      </c>
      <c r="C10" s="38" t="s">
        <v>7</v>
      </c>
      <c r="D10" s="39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0" s="39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0" s="39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0" s="39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0" s="39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0" s="39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0" s="39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0" s="39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0" s="39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0" s="39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0" s="39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0" s="39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0" s="39">
        <f ca="1">SUM(月間支出の概要[[#This Row],[1月]:[12月]])</f>
        <v>0</v>
      </c>
      <c r="Q10" s="39"/>
    </row>
    <row r="11" spans="2:17" ht="48" hidden="1" customHeight="1" x14ac:dyDescent="0.25">
      <c r="B11" s="15">
        <v>6000</v>
      </c>
      <c r="C11" s="36" t="s">
        <v>8</v>
      </c>
      <c r="D11" s="17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1" s="17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1" s="17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1" s="17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1" s="17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1" s="17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1" s="17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1" s="17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1" s="17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1" s="17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1" s="17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1" s="17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1" s="17">
        <f ca="1">SUM(月間支出の概要[[#This Row],[1月]:[12月]])</f>
        <v>0</v>
      </c>
      <c r="Q11" s="17"/>
    </row>
    <row r="12" spans="2:17" ht="48" hidden="1" customHeight="1" x14ac:dyDescent="0.25">
      <c r="B12" s="37">
        <v>7000</v>
      </c>
      <c r="C12" s="38" t="s">
        <v>9</v>
      </c>
      <c r="D12" s="39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2" s="39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2" s="39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2" s="39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2" s="39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2" s="39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2" s="39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2" s="39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2" s="39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2" s="39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2" s="39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2" s="39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2" s="39">
        <f ca="1">SUM(月間支出の概要[[#This Row],[1月]:[12月]])</f>
        <v>0</v>
      </c>
      <c r="Q12" s="39"/>
    </row>
    <row r="13" spans="2:17" ht="48" hidden="1" customHeight="1" x14ac:dyDescent="0.25">
      <c r="B13" s="15">
        <v>8000</v>
      </c>
      <c r="C13" s="36" t="s">
        <v>10</v>
      </c>
      <c r="D13" s="17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3" s="17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3" s="17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3" s="17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3" s="17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3" s="17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3" s="17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3" s="17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3" s="17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3" s="17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3" s="17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3" s="17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3" s="17">
        <f ca="1">SUM(月間支出の概要[[#This Row],[1月]:[12月]])</f>
        <v>0</v>
      </c>
      <c r="Q13" s="17"/>
    </row>
    <row r="14" spans="2:17" ht="48" hidden="1" customHeight="1" x14ac:dyDescent="0.25">
      <c r="B14" s="37">
        <v>9000</v>
      </c>
      <c r="C14" s="38" t="s">
        <v>11</v>
      </c>
      <c r="D14" s="39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4" s="39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4" s="39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4" s="39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4" s="39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4" s="39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4" s="39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4" s="39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4" s="39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4" s="39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4" s="39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4" s="39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4" s="39">
        <f ca="1">SUM(月間支出の概要[[#This Row],[1月]:[12月]])</f>
        <v>0</v>
      </c>
      <c r="Q14" s="39"/>
    </row>
    <row r="15" spans="2:17" ht="48" hidden="1" customHeight="1" x14ac:dyDescent="0.25">
      <c r="B15" s="15">
        <v>10000</v>
      </c>
      <c r="C15" s="36" t="s">
        <v>12</v>
      </c>
      <c r="D15" s="17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5" s="17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5" s="17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5" s="17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5" s="17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5" s="17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5" s="17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5" s="17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5" s="17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5" s="17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5" s="17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5" s="17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5" s="17">
        <f ca="1">SUM(月間支出の概要[[#This Row],[1月]:[12月]])</f>
        <v>0</v>
      </c>
      <c r="Q15" s="17"/>
    </row>
    <row r="16" spans="2:17" ht="48" hidden="1" customHeight="1" x14ac:dyDescent="0.25">
      <c r="B16" s="37">
        <v>11000</v>
      </c>
      <c r="C16" s="38" t="s">
        <v>13</v>
      </c>
      <c r="D16" s="39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6" s="39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6" s="39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6" s="39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6" s="39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6" s="39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6" s="39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6" s="39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6" s="39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6" s="39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6" s="39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6" s="39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6" s="39">
        <f ca="1">SUM(月間支出の概要[[#This Row],[1月]:[12月]])</f>
        <v>0</v>
      </c>
      <c r="Q16" s="39"/>
    </row>
    <row r="17" spans="2:17" ht="48" hidden="1" customHeight="1" x14ac:dyDescent="0.25">
      <c r="B17" s="15">
        <v>12000</v>
      </c>
      <c r="C17" s="36" t="s">
        <v>14</v>
      </c>
      <c r="D17" s="17">
        <f ca="1">SUMIFS(支出明細[小切手の金額],支出明細[G/L コード],月間支出の概要[[#This Row],[G/L コード]],支出明細[請求日],"&gt;="&amp;D$3,支出明細[請求日],"&lt;="&amp;D$4)+SUMIFS(その他[小切手の金額],その他[G/L コード],月間支出の概要[[#This Row],[G/L コード]],その他[小切手の請求開始日付],"&gt;="&amp;DATEVALUE(_年度&amp;"年"&amp;月間支出の概要[[#Headers],[1月]]&amp;"1日"),その他[小切手の請求開始日付],"&lt;="&amp;D$4)</f>
        <v>0</v>
      </c>
      <c r="E17" s="17">
        <f ca="1">SUMIFS(支出明細[小切手の金額],支出明細[G/L コード],月間支出の概要[[#This Row],[G/L コード]],支出明細[請求日],"&gt;="&amp;E$3,支出明細[請求日],"&lt;="&amp;E$4)+SUMIFS(その他[小切手の金額],その他[G/L コード],月間支出の概要[[#This Row],[G/L コード]],その他[小切手の請求開始日付],"&gt;="&amp;DATEVALUE(_年度&amp;"年"&amp;月間支出の概要[[#Headers],[2月]]&amp;"1日"),その他[小切手の請求開始日付],"&lt;="&amp;E$4)</f>
        <v>0</v>
      </c>
      <c r="F17" s="17">
        <f ca="1">SUMIFS(支出明細[小切手の金額],支出明細[G/L コード],月間支出の概要[[#This Row],[G/L コード]],支出明細[請求日],"&gt;="&amp;F$3,支出明細[請求日],"&lt;="&amp;F$4)+SUMIFS(その他[小切手の金額],その他[G/L コード],月間支出の概要[[#This Row],[G/L コード]],その他[小切手の請求開始日付],"&gt;="&amp;DATEVALUE(_年度&amp;"年"&amp;月間支出の概要[[#Headers],[3月]]&amp;"1日"),その他[小切手の請求開始日付],"&lt;="&amp;F$4)</f>
        <v>0</v>
      </c>
      <c r="G17" s="17">
        <f ca="1">SUMIFS(支出明細[小切手の金額],支出明細[G/L コード],月間支出の概要[[#This Row],[G/L コード]],支出明細[請求日],"&gt;="&amp;G$3,支出明細[請求日],"&lt;="&amp;G$4)+SUMIFS(その他[小切手の金額],その他[G/L コード],月間支出の概要[[#This Row],[G/L コード]],その他[小切手の請求開始日付],"&gt;="&amp;DATEVALUE(_年度&amp;"年"&amp;月間支出の概要[[#Headers],[4月]]&amp;"1日"),その他[小切手の請求開始日付],"&lt;="&amp;G$4)</f>
        <v>0</v>
      </c>
      <c r="H17" s="17">
        <f ca="1">SUMIFS(支出明細[小切手の金額],支出明細[G/L コード],月間支出の概要[[#This Row],[G/L コード]],支出明細[請求日],"&gt;="&amp;H$3,支出明細[請求日],"&lt;="&amp;H$4)+SUMIFS(その他[小切手の金額],その他[G/L コード],月間支出の概要[[#This Row],[G/L コード]],その他[小切手の請求開始日付],"&gt;="&amp;DATEVALUE(_年度&amp;"年"&amp;月間支出の概要[[#Headers],[5月]]&amp;"1日"),その他[小切手の請求開始日付],"&lt;="&amp;H$4)</f>
        <v>0</v>
      </c>
      <c r="I17" s="17">
        <f ca="1">SUMIFS(支出明細[小切手の金額],支出明細[G/L コード],月間支出の概要[[#This Row],[G/L コード]],支出明細[請求日],"&gt;="&amp;I$3,支出明細[請求日],"&lt;="&amp;I$4)+SUMIFS(その他[小切手の金額],その他[G/L コード],月間支出の概要[[#This Row],[G/L コード]],その他[小切手の請求開始日付],"&gt;="&amp;DATEVALUE(_年度&amp;"年"&amp;月間支出の概要[[#Headers],[6月]]&amp;"1日"),その他[小切手の請求開始日付],"&lt;="&amp;I$4)</f>
        <v>0</v>
      </c>
      <c r="J17" s="17">
        <f ca="1">SUMIFS(支出明細[小切手の金額],支出明細[G/L コード],月間支出の概要[[#This Row],[G/L コード]],支出明細[請求日],"&gt;="&amp;J$3,支出明細[請求日],"&lt;="&amp;J$4)+SUMIFS(その他[小切手の金額],その他[G/L コード],月間支出の概要[[#This Row],[G/L コード]],その他[小切手の請求開始日付],"&gt;="&amp;DATEVALUE(_年度&amp;"年"&amp;月間支出の概要[[#Headers],[7月]]&amp;"1日"),その他[小切手の請求開始日付],"&lt;="&amp;J$4)</f>
        <v>0</v>
      </c>
      <c r="K17" s="17">
        <f ca="1">SUMIFS(支出明細[小切手の金額],支出明細[G/L コード],月間支出の概要[[#This Row],[G/L コード]],支出明細[請求日],"&gt;="&amp;K$3,支出明細[請求日],"&lt;="&amp;K$4)+SUMIFS(その他[小切手の金額],その他[G/L コード],月間支出の概要[[#This Row],[G/L コード]],その他[小切手の請求開始日付],"&gt;="&amp;DATEVALUE(_年度&amp;"年"&amp;月間支出の概要[[#Headers],[8月]]&amp;"1日"),その他[小切手の請求開始日付],"&lt;="&amp;K$4)</f>
        <v>0</v>
      </c>
      <c r="L17" s="17">
        <f ca="1">SUMIFS(支出明細[小切手の金額],支出明細[G/L コード],月間支出の概要[[#This Row],[G/L コード]],支出明細[請求日],"&gt;="&amp;L$3,支出明細[請求日],"&lt;="&amp;L$4)+SUMIFS(その他[小切手の金額],その他[G/L コード],月間支出の概要[[#This Row],[G/L コード]],その他[小切手の請求開始日付],"&gt;="&amp;DATEVALUE(_年度&amp;"年"&amp;月間支出の概要[[#Headers],[9月]]&amp;"1日"),その他[小切手の請求開始日付],"&lt;="&amp;L$4)</f>
        <v>0</v>
      </c>
      <c r="M17" s="17">
        <f ca="1">SUMIFS(支出明細[小切手の金額],支出明細[G/L コード],月間支出の概要[[#This Row],[G/L コード]],支出明細[請求日],"&gt;="&amp;M$3,支出明細[請求日],"&lt;="&amp;M$4)+SUMIFS(その他[小切手の金額],その他[G/L コード],月間支出の概要[[#This Row],[G/L コード]],その他[小切手の請求開始日付],"&gt;="&amp;DATEVALUE(_年度&amp;"年"&amp;月間支出の概要[[#Headers],[10月]]&amp;"1日"),その他[小切手の請求開始日付],"&lt;="&amp;M$4)</f>
        <v>0</v>
      </c>
      <c r="N17" s="17">
        <f ca="1">SUMIFS(支出明細[小切手の金額],支出明細[G/L コード],月間支出の概要[[#This Row],[G/L コード]],支出明細[請求日],"&gt;="&amp;N$3,支出明細[請求日],"&lt;="&amp;N$4)+SUMIFS(その他[小切手の金額],その他[G/L コード],月間支出の概要[[#This Row],[G/L コード]],その他[小切手の請求開始日付],"&gt;="&amp;DATEVALUE(_年度&amp;"年"&amp;月間支出の概要[[#Headers],[11月]]&amp;"1日"),その他[小切手の請求開始日付],"&lt;="&amp;N$4)</f>
        <v>0</v>
      </c>
      <c r="O17" s="17">
        <f ca="1">SUMIFS(支出明細[小切手の金額],支出明細[G/L コード],月間支出の概要[[#This Row],[G/L コード]],支出明細[請求日],"&gt;="&amp;O$3,支出明細[請求日],"&lt;="&amp;O$4)+SUMIFS(その他[小切手の金額],その他[G/L コード],月間支出の概要[[#This Row],[G/L コード]],その他[小切手の請求開始日付],"&gt;="&amp;DATEVALUE(_年度&amp;"年"&amp;月間支出の概要[[#Headers],[12月]]&amp;"1日"),その他[小切手の請求開始日付],"&lt;="&amp;O$4)</f>
        <v>0</v>
      </c>
      <c r="P17" s="17">
        <f ca="1">SUM(月間支出の概要[[#This Row],[1月]:[12月]])</f>
        <v>0</v>
      </c>
      <c r="Q17" s="17"/>
    </row>
    <row r="18" spans="2:17" ht="48" customHeight="1" x14ac:dyDescent="0.25">
      <c r="B18" s="40" t="s">
        <v>55</v>
      </c>
      <c r="C18" s="41"/>
      <c r="D18" s="42">
        <f ca="1">SUBTOTAL(109,月間支出の概要[1月])</f>
        <v>0</v>
      </c>
      <c r="E18" s="42">
        <f ca="1">SUBTOTAL(109,月間支出の概要[2月])</f>
        <v>0</v>
      </c>
      <c r="F18" s="42">
        <f ca="1">SUBTOTAL(109,月間支出の概要[3月])</f>
        <v>0</v>
      </c>
      <c r="G18" s="42">
        <f ca="1">SUBTOTAL(109,月間支出の概要[4月])</f>
        <v>0</v>
      </c>
      <c r="H18" s="42">
        <f ca="1">SUBTOTAL(109,月間支出の概要[5月])</f>
        <v>0</v>
      </c>
      <c r="I18" s="42">
        <f ca="1">SUBTOTAL(109,月間支出の概要[6月])</f>
        <v>0</v>
      </c>
      <c r="J18" s="42">
        <f ca="1">SUBTOTAL(109,月間支出の概要[7月])</f>
        <v>0</v>
      </c>
      <c r="K18" s="42">
        <f ca="1">SUBTOTAL(109,月間支出の概要[8月])</f>
        <v>0</v>
      </c>
      <c r="L18" s="42">
        <f ca="1">SUBTOTAL(109,月間支出の概要[9月])</f>
        <v>0</v>
      </c>
      <c r="M18" s="42">
        <f ca="1">SUBTOTAL(109,月間支出の概要[10月])</f>
        <v>0</v>
      </c>
      <c r="N18" s="42">
        <f ca="1">SUBTOTAL(109,月間支出の概要[11月])</f>
        <v>0</v>
      </c>
      <c r="O18" s="42">
        <f ca="1">SUBTOTAL(109,月間支出の概要[12月])</f>
        <v>0</v>
      </c>
      <c r="P18" s="42">
        <f ca="1">SUBTOTAL(109,月間支出の概要[集計])</f>
        <v>0</v>
      </c>
      <c r="Q18" s="41"/>
    </row>
  </sheetData>
  <mergeCells count="1">
    <mergeCell ref="B2:Q2"/>
  </mergeCells>
  <phoneticPr fontId="24"/>
  <dataValidations count="9">
    <dataValidation allowBlank="1" showInputMessage="1" showErrorMessage="1" prompt="このワークシートに月間支出の概要を作成します。詳細を、[月間支出の概要] テーブルに入力します。セル B1 と C1 のナビゲーション リンクは、前と次のワークシートに移動するために使用できます" sqref="A1" xr:uid="{00000000-0002-0000-0100-000000000000}"/>
    <dataValidation allowBlank="1" showInputMessage="1" showErrorMessage="1" prompt="この列の、この見出しの下に総勘定元帳コードを入力します" sqref="B5" xr:uid="{00000000-0002-0000-0100-000001000000}"/>
    <dataValidation allowBlank="1" showInputMessage="1" showErrorMessage="1" prompt="この列の、この見出しの下に勘定科目を入力します" sqref="C5" xr:uid="{00000000-0002-0000-0100-000002000000}"/>
    <dataValidation allowBlank="1" showInputMessage="1" showErrorMessage="1" prompt="この列の、この見出しの下で当月の実績が自動的に計算されます" sqref="D5:O5" xr:uid="{00000000-0002-0000-0100-000003000000}"/>
    <dataValidation allowBlank="1" showInputMessage="1" showErrorMessage="1" prompt="この列の、この見出しの下で合計が自動的に計算されます" sqref="P5" xr:uid="{00000000-0002-0000-0100-000004000000}"/>
    <dataValidation allowBlank="1" showInputMessage="1" showErrorMessage="1" prompt="この列には、12 か月間中 1 種類の支出の推移を視覚化するスパークラインが表示されます " sqref="Q5" xr:uid="{00000000-0002-0000-0100-000005000000}"/>
    <dataValidation allowBlank="1" showInputMessage="1" showErrorMessage="1" prompt="ナビゲーション リンクはこのセルに表示されます。選択すると、[年度累計予算の概要] ワークシートに移動します" sqref="B1" xr:uid="{00000000-0002-0000-0100-000006000000}"/>
    <dataValidation allowBlank="1" showInputMessage="1" showErrorMessage="1" prompt="ナビゲーション リンクはこのセルに表示されます。選択すると、[支出明細] ワークシートに移動します" sqref="C1" xr:uid="{00000000-0002-0000-0100-000007000000}"/>
    <dataValidation allowBlank="1" showInputMessage="1" showErrorMessage="1" prompt="このワークシートのタイトルはこのセルに表示されます。勘定科目を使ってテーブルをフィルター処理するスライサーはセル B3 にあります。セル D3 から O4 にある数式は削除しないようにします" sqref="B2:Q2" xr:uid="{00000000-0002-0000-0100-000008000000}"/>
  </dataValidations>
  <printOptions horizontalCentered="1"/>
  <pageMargins left="0.4" right="0.4" top="0.4" bottom="0.6" header="0.3" footer="0.3"/>
  <pageSetup paperSize="9" scale="5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月間支出の概要!D6:O6</xm:f>
              <xm:sqref>Q6</xm:sqref>
            </x14:sparkline>
            <x14:sparkline>
              <xm:f>月間支出の概要!D7:O7</xm:f>
              <xm:sqref>Q7</xm:sqref>
            </x14:sparkline>
            <x14:sparkline>
              <xm:f>月間支出の概要!D8:O8</xm:f>
              <xm:sqref>Q8</xm:sqref>
            </x14:sparkline>
            <x14:sparkline>
              <xm:f>月間支出の概要!D9:O9</xm:f>
              <xm:sqref>Q9</xm:sqref>
            </x14:sparkline>
            <x14:sparkline>
              <xm:f>月間支出の概要!D10:O10</xm:f>
              <xm:sqref>Q10</xm:sqref>
            </x14:sparkline>
            <x14:sparkline>
              <xm:f>月間支出の概要!D11:O11</xm:f>
              <xm:sqref>Q11</xm:sqref>
            </x14:sparkline>
            <x14:sparkline>
              <xm:f>月間支出の概要!D12:O12</xm:f>
              <xm:sqref>Q12</xm:sqref>
            </x14:sparkline>
            <x14:sparkline>
              <xm:f>月間支出の概要!D13:O13</xm:f>
              <xm:sqref>Q13</xm:sqref>
            </x14:sparkline>
            <x14:sparkline>
              <xm:f>月間支出の概要!D14:O14</xm:f>
              <xm:sqref>Q14</xm:sqref>
            </x14:sparkline>
            <x14:sparkline>
              <xm:f>月間支出の概要!D15:O15</xm:f>
              <xm:sqref>Q15</xm:sqref>
            </x14:sparkline>
            <x14:sparkline>
              <xm:f>月間支出の概要!D16:O16</xm:f>
              <xm:sqref>Q16</xm:sqref>
            </x14:sparkline>
            <x14:sparkline>
              <xm:f>月間支出の概要!D17:O17</xm:f>
              <xm:sqref>Q17</xm:sqref>
            </x14:sparkline>
          </x14:sparklines>
        </x14:sparklineGroup>
      </x14:sparklineGroup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F2F2F"/>
    <pageSetUpPr fitToPage="1"/>
  </sheetPr>
  <dimension ref="B1:J6"/>
  <sheetViews>
    <sheetView showGridLines="0" workbookViewId="0"/>
  </sheetViews>
  <sheetFormatPr defaultColWidth="8.6640625" defaultRowHeight="30" customHeight="1" x14ac:dyDescent="0.25"/>
  <cols>
    <col min="1" max="1" width="2.109375" style="3" customWidth="1"/>
    <col min="2" max="2" width="12.33203125" style="3" customWidth="1"/>
    <col min="3" max="3" width="13.109375" style="3" customWidth="1"/>
    <col min="4" max="4" width="9.6640625" style="3" customWidth="1"/>
    <col min="5" max="5" width="30" style="3" customWidth="1"/>
    <col min="6" max="6" width="15.33203125" style="3" customWidth="1"/>
    <col min="7" max="7" width="30" style="3" customWidth="1"/>
    <col min="8" max="8" width="22.44140625" style="3" customWidth="1"/>
    <col min="9" max="9" width="14.6640625" style="3" customWidth="1"/>
    <col min="10" max="10" width="15.44140625" style="3" customWidth="1"/>
    <col min="11" max="16384" width="8.6640625" style="3"/>
  </cols>
  <sheetData>
    <row r="1" spans="2:10" ht="42.6" customHeight="1" x14ac:dyDescent="0.25"/>
    <row r="2" spans="2:10" ht="72" customHeight="1" x14ac:dyDescent="0.25">
      <c r="B2" s="71" t="s">
        <v>22</v>
      </c>
      <c r="C2" s="71"/>
      <c r="D2" s="71"/>
      <c r="E2" s="71"/>
      <c r="F2" s="71"/>
      <c r="G2" s="71"/>
      <c r="H2" s="71"/>
      <c r="I2" s="71"/>
      <c r="J2" s="71"/>
    </row>
    <row r="3" spans="2:10" ht="83.45" customHeight="1" x14ac:dyDescent="0.25">
      <c r="B3" s="70"/>
      <c r="C3" s="70"/>
      <c r="D3" s="70"/>
      <c r="E3" s="70"/>
      <c r="F3" s="70"/>
      <c r="G3" s="70"/>
      <c r="H3" s="70"/>
      <c r="I3" s="70"/>
      <c r="J3" s="70"/>
    </row>
    <row r="4" spans="2:10" ht="43.15" customHeight="1" x14ac:dyDescent="0.25">
      <c r="B4" s="43" t="s">
        <v>1</v>
      </c>
      <c r="C4" s="44" t="s">
        <v>23</v>
      </c>
      <c r="D4" s="44" t="s">
        <v>25</v>
      </c>
      <c r="E4" s="44" t="s">
        <v>26</v>
      </c>
      <c r="F4" s="44" t="s">
        <v>29</v>
      </c>
      <c r="G4" s="44" t="s">
        <v>30</v>
      </c>
      <c r="H4" s="44" t="s">
        <v>33</v>
      </c>
      <c r="I4" s="44" t="s">
        <v>36</v>
      </c>
      <c r="J4" s="45" t="s">
        <v>39</v>
      </c>
    </row>
    <row r="5" spans="2:10" ht="37.9" customHeight="1" x14ac:dyDescent="0.25">
      <c r="B5" s="46">
        <v>1000</v>
      </c>
      <c r="C5" s="47" t="s">
        <v>24</v>
      </c>
      <c r="D5" s="48">
        <v>100</v>
      </c>
      <c r="E5" s="49" t="s">
        <v>27</v>
      </c>
      <c r="F5" s="50">
        <v>750.75</v>
      </c>
      <c r="G5" s="49" t="s">
        <v>31</v>
      </c>
      <c r="H5" s="49" t="s">
        <v>34</v>
      </c>
      <c r="I5" s="49" t="s">
        <v>37</v>
      </c>
      <c r="J5" s="47" t="s">
        <v>24</v>
      </c>
    </row>
    <row r="6" spans="2:10" ht="37.9" customHeight="1" x14ac:dyDescent="0.25">
      <c r="B6" s="51">
        <v>7000</v>
      </c>
      <c r="C6" s="52" t="s">
        <v>24</v>
      </c>
      <c r="D6" s="53">
        <v>101</v>
      </c>
      <c r="E6" s="54" t="s">
        <v>28</v>
      </c>
      <c r="F6" s="55">
        <v>2500</v>
      </c>
      <c r="G6" s="54" t="s">
        <v>32</v>
      </c>
      <c r="H6" s="54" t="s">
        <v>35</v>
      </c>
      <c r="I6" s="54" t="s">
        <v>38</v>
      </c>
      <c r="J6" s="52" t="s">
        <v>24</v>
      </c>
    </row>
  </sheetData>
  <mergeCells count="3">
    <mergeCell ref="B3:F3"/>
    <mergeCell ref="G3:J3"/>
    <mergeCell ref="B2:J2"/>
  </mergeCells>
  <phoneticPr fontId="24"/>
  <dataValidations count="13">
    <dataValidation allowBlank="1" showInputMessage="1" showErrorMessage="1" prompt="このワークシートに支出明細を作成します。詳細を、[支出明細] テーブルに入力します。セル B1 と C1 のナビゲーション リンクは、前と次のワークシートに移動するために使用できます" sqref="A1" xr:uid="{00000000-0002-0000-0200-000000000000}"/>
    <dataValidation allowBlank="1" showInputMessage="1" showErrorMessage="1" prompt="この列の、この見出しの下に総勘定元帳コードを入力します" sqref="B4" xr:uid="{00000000-0002-0000-0200-000001000000}"/>
    <dataValidation allowBlank="1" showInputMessage="1" showErrorMessage="1" prompt="この列の、この見出しの下に請求日を入力します" sqref="C4" xr:uid="{00000000-0002-0000-0200-000002000000}"/>
    <dataValidation allowBlank="1" showInputMessage="1" showErrorMessage="1" prompt="この列の、この見出しの下に請求書番号を入力します" sqref="D4" xr:uid="{00000000-0002-0000-0200-000003000000}"/>
    <dataValidation allowBlank="1" showInputMessage="1" showErrorMessage="1" prompt="この列の、この見出しの下に要請者の氏名を入力します" sqref="E4" xr:uid="{00000000-0002-0000-0200-000004000000}"/>
    <dataValidation allowBlank="1" showInputMessage="1" showErrorMessage="1" prompt="この列の、この見出しの下に小切手の金額を入力します" sqref="F4" xr:uid="{00000000-0002-0000-0200-000005000000}"/>
    <dataValidation allowBlank="1" showInputMessage="1" showErrorMessage="1" prompt="この列の、この見出しの下に受取人の氏名を入力します" sqref="G4" xr:uid="{00000000-0002-0000-0200-000006000000}"/>
    <dataValidation allowBlank="1" showInputMessage="1" showErrorMessage="1" prompt="この列の、この見出しの下に小切手の目的を入力します" sqref="H4" xr:uid="{00000000-0002-0000-0200-000007000000}"/>
    <dataValidation allowBlank="1" showInputMessage="1" showErrorMessage="1" prompt="この列の、この見出しの下に配布方法を入力します" sqref="I4" xr:uid="{00000000-0002-0000-0200-000008000000}"/>
    <dataValidation allowBlank="1" showInputMessage="1" showErrorMessage="1" prompt="この列の、この見出しの下に期日を入力します" sqref="J4" xr:uid="{00000000-0002-0000-0200-000009000000}"/>
    <dataValidation allowBlank="1" showInputMessage="1" showErrorMessage="1" prompt="このワークシートのタイトルはこのセルに表示されます。要請者を使ってテーブルをフィルター処理するスライサーはセル B3 にあり、受取人を使ってテーブルをフィルター処理するスライサーはセル G3 にあります" sqref="B2:J2" xr:uid="{00000000-0002-0000-0200-00000A000000}"/>
    <dataValidation allowBlank="1" showInputMessage="1" showErrorMessage="1" prompt="ナビゲーション リンク。選択すると、[月間支出の概要] に移動します" sqref="B1" xr:uid="{00000000-0002-0000-0200-00000B000000}"/>
    <dataValidation allowBlank="1" showInputMessage="1" showErrorMessage="1" prompt="ナビゲーション リンクはこのセルに表示されます。選択すると、[寄付とスポンサー] ワークシートに移動します" sqref="C1" xr:uid="{00000000-0002-0000-0200-00000C000000}"/>
  </dataValidations>
  <printOptions horizontalCentered="1"/>
  <pageMargins left="0.4" right="0.4" top="0.4" bottom="0.6" header="0.3" footer="0.3"/>
  <pageSetup paperSize="9" scale="68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F2F2F"/>
    <pageSetUpPr fitToPage="1"/>
  </sheetPr>
  <dimension ref="B1:L6"/>
  <sheetViews>
    <sheetView showGridLines="0" workbookViewId="0"/>
  </sheetViews>
  <sheetFormatPr defaultColWidth="8.6640625" defaultRowHeight="30" customHeight="1" x14ac:dyDescent="0.25"/>
  <cols>
    <col min="1" max="1" width="2.109375" style="3" customWidth="1"/>
    <col min="2" max="2" width="12.33203125" style="3" customWidth="1"/>
    <col min="3" max="3" width="18.109375" style="3" customWidth="1"/>
    <col min="4" max="4" width="28.6640625" style="3" customWidth="1"/>
    <col min="5" max="5" width="17.33203125" style="3" customWidth="1"/>
    <col min="6" max="6" width="17.44140625" style="3" customWidth="1"/>
    <col min="7" max="7" width="27" style="3" customWidth="1"/>
    <col min="8" max="8" width="16.44140625" style="3" customWidth="1"/>
    <col min="9" max="9" width="21.6640625" style="3" customWidth="1"/>
    <col min="10" max="10" width="15.44140625" style="3" customWidth="1"/>
    <col min="11" max="11" width="15.33203125" style="3" customWidth="1"/>
    <col min="12" max="12" width="11.6640625" style="3" customWidth="1"/>
    <col min="13" max="16384" width="8.6640625" style="3"/>
  </cols>
  <sheetData>
    <row r="1" spans="2:12" ht="42.6" customHeight="1" x14ac:dyDescent="0.25">
      <c r="C1" s="2"/>
    </row>
    <row r="2" spans="2:12" ht="87" customHeight="1" x14ac:dyDescent="0.25">
      <c r="B2" s="72" t="s">
        <v>40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75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ht="46.15" customHeight="1" x14ac:dyDescent="0.25">
      <c r="B4" s="56" t="s">
        <v>1</v>
      </c>
      <c r="C4" s="57" t="s">
        <v>41</v>
      </c>
      <c r="D4" s="57" t="s">
        <v>26</v>
      </c>
      <c r="E4" s="57" t="s">
        <v>29</v>
      </c>
      <c r="F4" s="57" t="s">
        <v>43</v>
      </c>
      <c r="G4" s="57" t="s">
        <v>30</v>
      </c>
      <c r="H4" s="57" t="s">
        <v>46</v>
      </c>
      <c r="I4" s="57" t="s">
        <v>49</v>
      </c>
      <c r="J4" s="57" t="s">
        <v>52</v>
      </c>
      <c r="K4" s="57" t="s">
        <v>36</v>
      </c>
      <c r="L4" s="58" t="s">
        <v>39</v>
      </c>
    </row>
    <row r="5" spans="2:12" ht="46.15" customHeight="1" x14ac:dyDescent="0.25">
      <c r="B5" s="59">
        <v>12000</v>
      </c>
      <c r="C5" s="60" t="s">
        <v>69</v>
      </c>
      <c r="D5" s="61" t="s">
        <v>42</v>
      </c>
      <c r="E5" s="62">
        <v>1000</v>
      </c>
      <c r="F5" s="62">
        <v>12</v>
      </c>
      <c r="G5" s="61" t="s">
        <v>44</v>
      </c>
      <c r="H5" s="61" t="s">
        <v>47</v>
      </c>
      <c r="I5" s="61" t="s">
        <v>50</v>
      </c>
      <c r="J5" s="61" t="s">
        <v>53</v>
      </c>
      <c r="K5" s="61" t="s">
        <v>54</v>
      </c>
      <c r="L5" s="60" t="s">
        <v>24</v>
      </c>
    </row>
    <row r="6" spans="2:12" ht="46.15" customHeight="1" x14ac:dyDescent="0.25">
      <c r="B6" s="63">
        <v>11000</v>
      </c>
      <c r="C6" s="64" t="s">
        <v>69</v>
      </c>
      <c r="D6" s="65" t="s">
        <v>42</v>
      </c>
      <c r="E6" s="66">
        <v>2500</v>
      </c>
      <c r="F6" s="66">
        <v>0</v>
      </c>
      <c r="G6" s="65" t="s">
        <v>45</v>
      </c>
      <c r="H6" s="65" t="s">
        <v>48</v>
      </c>
      <c r="I6" s="65" t="s">
        <v>51</v>
      </c>
      <c r="J6" s="65" t="s">
        <v>48</v>
      </c>
      <c r="K6" s="65" t="s">
        <v>54</v>
      </c>
      <c r="L6" s="64" t="s">
        <v>24</v>
      </c>
    </row>
  </sheetData>
  <mergeCells count="3">
    <mergeCell ref="B3:F3"/>
    <mergeCell ref="G3:L3"/>
    <mergeCell ref="B2:L2"/>
  </mergeCells>
  <phoneticPr fontId="24"/>
  <dataValidations count="14">
    <dataValidation allowBlank="1" showInputMessage="1" showErrorMessage="1" prompt="このワークシートに寄付とスポンサーの一覧を作成します。詳細を、セル B4 から始まるテーブル (&quot;その他&quot; テーブル) に入力します。セル B1 を選択すると、[支出明細] ワークシートに移動します" sqref="A1" xr:uid="{00000000-0002-0000-0300-000000000000}"/>
    <dataValidation allowBlank="1" showInputMessage="1" showErrorMessage="1" prompt="この列の、この見出しの下に総勘定元帳コードを入力します" sqref="B4" xr:uid="{00000000-0002-0000-0300-000001000000}"/>
    <dataValidation allowBlank="1" showInputMessage="1" showErrorMessage="1" prompt="この列の、この見出しの下に小切手の要望の受領日を入力します" sqref="C4" xr:uid="{00000000-0002-0000-0300-000002000000}"/>
    <dataValidation allowBlank="1" showInputMessage="1" showErrorMessage="1" prompt="この列の、この見出しの下に要請者の氏名を入力します" sqref="D4" xr:uid="{00000000-0002-0000-0300-000003000000}"/>
    <dataValidation allowBlank="1" showInputMessage="1" showErrorMessage="1" prompt="この列の、この見出しの下に小切手の金額を入力します" sqref="E4" xr:uid="{00000000-0002-0000-0300-000004000000}"/>
    <dataValidation allowBlank="1" showInputMessage="1" showErrorMessage="1" prompt="この列の、この見出しの下に前年度の寄付額を入力します" sqref="F4" xr:uid="{00000000-0002-0000-0300-000005000000}"/>
    <dataValidation allowBlank="1" showInputMessage="1" showErrorMessage="1" prompt="この列の、この見出しの下に受取人の氏名を入力します" sqref="G4" xr:uid="{00000000-0002-0000-0300-000006000000}"/>
    <dataValidation allowBlank="1" showInputMessage="1" showErrorMessage="1" prompt="この列の、この見出しの下に使用目的を入力します" sqref="H4" xr:uid="{00000000-0002-0000-0300-000007000000}"/>
    <dataValidation allowBlank="1" showInputMessage="1" showErrorMessage="1" prompt="この列の、この見出しの下に承認者の氏名を入力します" sqref="I4" xr:uid="{00000000-0002-0000-0300-000008000000}"/>
    <dataValidation allowBlank="1" showInputMessage="1" showErrorMessage="1" prompt="この列の、この見出しの下にカテゴリを入力します" sqref="J4" xr:uid="{00000000-0002-0000-0300-000009000000}"/>
    <dataValidation allowBlank="1" showInputMessage="1" showErrorMessage="1" prompt="この列の、この見出しの下に配布方法を入力します" sqref="K4" xr:uid="{00000000-0002-0000-0300-00000A000000}"/>
    <dataValidation allowBlank="1" showInputMessage="1" showErrorMessage="1" prompt="この列の、この見出しの下に期日を入力します" sqref="L4" xr:uid="{00000000-0002-0000-0300-00000B000000}"/>
    <dataValidation allowBlank="1" showInputMessage="1" showErrorMessage="1" prompt="ナビゲーション リンク。選択すると、[支出明細] ワークシートに移動します" sqref="B1" xr:uid="{00000000-0002-0000-0300-00000C000000}"/>
    <dataValidation allowBlank="1" showInputMessage="1" showErrorMessage="1" prompt="このワークシートのタイトルはこのセルに表示されます。要請者を使ってテーブルをフィルター処理するスライサーはセル B3 にあり、受取人を使ってテーブルをフィルター処理するスライサーはセル G3 にあります" sqref="B2:L2" xr:uid="{00000000-0002-0000-0300-00000D000000}"/>
  </dataValidations>
  <printOptions horizontalCentered="1"/>
  <pageMargins left="0.4" right="0.4" top="0.4" bottom="0.6" header="0.3" footer="0.3"/>
  <pageSetup paperSize="9" scale="55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年度累計予算の概要</vt:lpstr>
      <vt:lpstr>月間支出の概要</vt:lpstr>
      <vt:lpstr>支出明細</vt:lpstr>
      <vt:lpstr>寄付とスポンサー</vt:lpstr>
      <vt:lpstr>_年度</vt:lpstr>
      <vt:lpstr>寄付とスポンサー!Print_Titles</vt:lpstr>
      <vt:lpstr>月間支出の概要!Print_Titles</vt:lpstr>
      <vt:lpstr>支出明細!Print_Titles</vt:lpstr>
      <vt:lpstr>年度累計予算の概要!Print_Titles</vt:lpstr>
      <vt:lpstr>RowTitleRegion1..G2</vt:lpstr>
      <vt:lpstr>Title1</vt:lpstr>
      <vt:lpstr>Title2</vt:lpstr>
      <vt:lpstr>Title3</vt:lpstr>
      <vt:lpstr>Title4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2019-03-11T17:03:13Z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