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1"/>
  <workbookPr filterPrivacy="1" codeName="ThisWorkbook"/>
  <xr:revisionPtr revIDLastSave="0" documentId="13_ncr:1_{6902A513-B93D-4934-A6C9-03C8D1BC54ED}" xr6:coauthVersionLast="43" xr6:coauthVersionMax="43" xr10:uidLastSave="{00000000-0000-0000-0000-000000000000}"/>
  <bookViews>
    <workbookView xWindow="-120" yWindow="-120" windowWidth="28890" windowHeight="14370" xr2:uid="{00000000-000D-0000-FFFF-FFFF00000000}"/>
  </bookViews>
  <sheets>
    <sheet name="예산 요약" sheetId="1" r:id="rId1"/>
    <sheet name="예산 세부 정보" sheetId="3" r:id="rId2"/>
  </sheets>
  <definedNames>
    <definedName name="총_결혼식_예산">'예산 요약'!$C$3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D44" i="3" l="1"/>
  <c r="C16" i="1" l="1"/>
  <c r="D12" i="1"/>
  <c r="D80" i="3" l="1"/>
  <c r="F15" i="1" s="1"/>
  <c r="D72" i="3"/>
  <c r="F14" i="1" s="1"/>
  <c r="D67" i="3"/>
  <c r="F13" i="1" s="1"/>
  <c r="D56" i="3"/>
  <c r="F12" i="1" s="1"/>
  <c r="D50" i="3"/>
  <c r="F11" i="1" s="1"/>
  <c r="F10" i="1"/>
  <c r="D37" i="3"/>
  <c r="F9" i="1" s="1"/>
  <c r="D29" i="3"/>
  <c r="F8" i="1" s="1"/>
  <c r="D17" i="3"/>
  <c r="F7" i="1" s="1"/>
  <c r="D8" i="3"/>
  <c r="F6" i="1" s="1"/>
  <c r="C80" i="3"/>
  <c r="E15" i="1" s="1"/>
  <c r="C72" i="3"/>
  <c r="E14" i="1" s="1"/>
  <c r="C67" i="3"/>
  <c r="E13" i="1" s="1"/>
  <c r="C56" i="3"/>
  <c r="E12" i="1" s="1"/>
  <c r="C50" i="3"/>
  <c r="E11" i="1" s="1"/>
  <c r="C44" i="3"/>
  <c r="E10" i="1" s="1"/>
  <c r="C37" i="3"/>
  <c r="E9" i="1" s="1"/>
  <c r="C29" i="3"/>
  <c r="E8" i="1" s="1"/>
  <c r="C17" i="3"/>
  <c r="E7" i="1" s="1"/>
  <c r="C8" i="3"/>
  <c r="E6" i="1" s="1"/>
  <c r="E16" i="1" l="1"/>
  <c r="F16" i="1"/>
  <c r="D6" i="1"/>
  <c r="D7" i="1"/>
  <c r="D8" i="1"/>
  <c r="D9" i="1"/>
  <c r="D10" i="1"/>
  <c r="D11" i="1"/>
  <c r="D13" i="1"/>
  <c r="D14" i="1"/>
  <c r="D15" i="1"/>
  <c r="C26" i="1"/>
  <c r="D16" i="1" l="1"/>
  <c r="C28" i="1"/>
</calcChain>
</file>

<file path=xl/sharedStrings.xml><?xml version="1.0" encoding="utf-8"?>
<sst xmlns="http://schemas.openxmlformats.org/spreadsheetml/2006/main" count="118" uniqueCount="70">
  <si>
    <t>총 결혼식 예산</t>
  </si>
  <si>
    <t>경비</t>
  </si>
  <si>
    <t>피로연</t>
  </si>
  <si>
    <t>복장</t>
  </si>
  <si>
    <t>꽃과 장식</t>
  </si>
  <si>
    <t>음악</t>
  </si>
  <si>
    <t>사진 및 비디오</t>
  </si>
  <si>
    <t>경품과 선물</t>
  </si>
  <si>
    <t>식</t>
  </si>
  <si>
    <t>문구용품</t>
  </si>
  <si>
    <t>결혼 반지</t>
  </si>
  <si>
    <t>교통비</t>
  </si>
  <si>
    <t>기부금</t>
  </si>
  <si>
    <t>자금의 출처</t>
  </si>
  <si>
    <t>저축</t>
  </si>
  <si>
    <t>파트너 1의 부모님</t>
  </si>
  <si>
    <t>파트너 1의 조부모님</t>
  </si>
  <si>
    <t>파트너 2의 부모님</t>
  </si>
  <si>
    <t>파트너 2의 조부모님</t>
  </si>
  <si>
    <t>기타 기부금</t>
  </si>
  <si>
    <t>할당 
%</t>
  </si>
  <si>
    <t>할당 된 예산</t>
  </si>
  <si>
    <t>예상 
비용</t>
  </si>
  <si>
    <t>실제 
비용</t>
  </si>
  <si>
    <t xml:space="preserve"> </t>
  </si>
  <si>
    <t>장소와 렌탈</t>
  </si>
  <si>
    <t>음식 및 서비스</t>
  </si>
  <si>
    <t>음료</t>
  </si>
  <si>
    <t>케이크</t>
  </si>
  <si>
    <t>잡비</t>
  </si>
  <si>
    <t>턱시도, 수트 및/또는 드레스</t>
  </si>
  <si>
    <t>수선</t>
  </si>
  <si>
    <t>머리장식 및 베일</t>
  </si>
  <si>
    <t>액세서리</t>
  </si>
  <si>
    <t>헤어 및 메이크업</t>
  </si>
  <si>
    <t>식장 꽃꽃이</t>
  </si>
  <si>
    <t>꽃 소녀의 꽃봉오리 및 바구니</t>
  </si>
  <si>
    <t>반지 베개</t>
  </si>
  <si>
    <t>부케</t>
  </si>
  <si>
    <t>부토니에르</t>
  </si>
  <si>
    <t>코르사주</t>
  </si>
  <si>
    <t>피로연 장식</t>
  </si>
  <si>
    <t>조명</t>
  </si>
  <si>
    <t>축가 가수</t>
  </si>
  <si>
    <t>칵테일-타임 가수</t>
  </si>
  <si>
    <t>피로연 밴드, 디제이, 및 엔터테인먼트</t>
  </si>
  <si>
    <t>사운드-시스템 및 댄스-무대 렌탈</t>
  </si>
  <si>
    <t>사진</t>
  </si>
  <si>
    <t>비디오</t>
  </si>
  <si>
    <t>추가 인쇄 및 앨범</t>
  </si>
  <si>
    <t>웰컴 기프트</t>
  </si>
  <si>
    <t>파티 선물</t>
  </si>
  <si>
    <t>장소 대관료</t>
  </si>
  <si>
    <t>주례 비용 또는 교회 기부</t>
  </si>
  <si>
    <t>청첩장</t>
  </si>
  <si>
    <t>초대장 및 회신 요청</t>
  </si>
  <si>
    <t>식순</t>
  </si>
  <si>
    <t>좌석 및 장소 카드</t>
  </si>
  <si>
    <t>메뉴 카드</t>
  </si>
  <si>
    <t>감사장</t>
  </si>
  <si>
    <t>우편요금</t>
  </si>
  <si>
    <t>반지 액세서리</t>
  </si>
  <si>
    <t>메인 차량 렌탈</t>
  </si>
  <si>
    <t>게스트 차량 렌탈</t>
  </si>
  <si>
    <t>시외 게스트를 위한 교통편</t>
  </si>
  <si>
    <t>발렛 파킹</t>
  </si>
  <si>
    <t>예상 비용</t>
  </si>
  <si>
    <t>실제 비용</t>
  </si>
  <si>
    <t>요약</t>
  </si>
  <si>
    <t>요약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</si>
</sst>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&quot;₩&quot;#,##0"/>
    <numFmt numFmtId="179" formatCode="&quot;₩&quot;#,##0.00"/>
    <numFmt numFmtId="182" formatCode="&quot;₩&quot;#,##0_);\(&quot;₩&quot;#,##0\)"/>
  </numFmts>
  <fonts count="30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8"/>
      <color theme="3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11"/>
      <color theme="1"/>
      <name val="Malgun Gothic"/>
      <family val="3"/>
      <charset val="129"/>
    </font>
    <font>
      <sz val="11"/>
      <color theme="0"/>
      <name val="Malgun Gothic"/>
      <family val="3"/>
      <charset val="129"/>
    </font>
    <font>
      <b/>
      <sz val="11"/>
      <color theme="1" tint="0.14999847407452621"/>
      <name val="Malgun Gothic"/>
      <family val="3"/>
      <charset val="129"/>
    </font>
    <font>
      <sz val="12"/>
      <color theme="0"/>
      <name val="Malgun Gothic"/>
      <family val="3"/>
      <charset val="129"/>
    </font>
    <font>
      <sz val="10"/>
      <color theme="1"/>
      <name val="Malgun Gothic"/>
      <family val="3"/>
      <charset val="129"/>
    </font>
    <font>
      <sz val="11"/>
      <color theme="1" tint="0.24994659260841701"/>
      <name val="Malgun Gothic"/>
      <family val="3"/>
      <charset val="129"/>
    </font>
    <font>
      <b/>
      <sz val="11"/>
      <color theme="1" tint="0.24994659260841701"/>
      <name val="Malgun Gothic"/>
      <family val="3"/>
      <charset val="129"/>
    </font>
    <font>
      <b/>
      <sz val="14"/>
      <color theme="1" tint="0.14999847407452621"/>
      <name val="Malgun Gothic"/>
      <family val="3"/>
      <charset val="129"/>
    </font>
    <font>
      <sz val="11"/>
      <color theme="1" tint="0.249977111117893"/>
      <name val="Malgun Gothic"/>
      <family val="3"/>
      <charset val="129"/>
    </font>
    <font>
      <b/>
      <sz val="11"/>
      <color theme="1" tint="0.249977111117893"/>
      <name val="Malgun Gothic"/>
      <family val="3"/>
      <charset val="129"/>
    </font>
    <font>
      <sz val="8"/>
      <name val="돋움"/>
      <family val="3"/>
      <charset val="129"/>
    </font>
    <font>
      <sz val="12"/>
      <color theme="1"/>
      <name val="Malgun Gothic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16" fillId="8" borderId="0" applyNumberFormat="0" applyBorder="0" applyAlignment="0" applyProtection="0"/>
    <xf numFmtId="0" fontId="14" fillId="9" borderId="7" applyNumberFormat="0" applyAlignment="0" applyProtection="0"/>
    <xf numFmtId="0" fontId="15" fillId="10" borderId="8" applyNumberFormat="0" applyAlignment="0" applyProtection="0"/>
    <xf numFmtId="0" fontId="13" fillId="10" borderId="7" applyNumberFormat="0" applyAlignment="0" applyProtection="0"/>
    <xf numFmtId="0" fontId="17" fillId="0" borderId="9" applyNumberFormat="0" applyFill="0" applyAlignment="0" applyProtection="0"/>
    <xf numFmtId="0" fontId="8" fillId="11" borderId="10" applyNumberFormat="0" applyAlignment="0" applyProtection="0"/>
    <xf numFmtId="0" fontId="12" fillId="0" borderId="0" applyNumberFormat="0" applyFill="0" applyBorder="0" applyAlignment="0" applyProtection="0"/>
    <xf numFmtId="0" fontId="1" fillId="12" borderId="11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7">
    <xf numFmtId="0" fontId="0" fillId="0" borderId="0" xfId="0"/>
    <xf numFmtId="0" fontId="18" fillId="0" borderId="0" xfId="0" applyFont="1" applyAlignment="1">
      <alignment vertical="center"/>
    </xf>
    <xf numFmtId="0" fontId="19" fillId="2" borderId="0" xfId="0" applyFont="1" applyFill="1" applyAlignment="1">
      <alignment horizontal="center" vertical="center"/>
    </xf>
    <xf numFmtId="178" fontId="20" fillId="3" borderId="0" xfId="0" applyNumberFormat="1" applyFont="1" applyFill="1" applyAlignment="1">
      <alignment horizontal="center" vertical="center"/>
    </xf>
    <xf numFmtId="0" fontId="21" fillId="4" borderId="0" xfId="0" applyFont="1" applyFill="1" applyBorder="1" applyAlignment="1">
      <alignment horizontal="left" vertical="center" wrapText="1" inden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indent="1"/>
    </xf>
    <xf numFmtId="9" fontId="23" fillId="5" borderId="3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9" fontId="23" fillId="0" borderId="0" xfId="0" applyNumberFormat="1" applyFont="1" applyBorder="1" applyAlignment="1">
      <alignment horizontal="center" vertical="center"/>
    </xf>
    <xf numFmtId="0" fontId="23" fillId="5" borderId="0" xfId="0" applyFont="1" applyFill="1" applyBorder="1" applyAlignment="1">
      <alignment horizontal="left" vertical="center" indent="1"/>
    </xf>
    <xf numFmtId="9" fontId="23" fillId="5" borderId="0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 indent="1"/>
    </xf>
    <xf numFmtId="9" fontId="24" fillId="0" borderId="2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indent="1"/>
    </xf>
    <xf numFmtId="0" fontId="19" fillId="2" borderId="1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/>
    <xf numFmtId="0" fontId="26" fillId="0" borderId="0" xfId="0" applyFont="1" applyAlignment="1">
      <alignment horizontal="left" vertical="center" indent="1"/>
    </xf>
    <xf numFmtId="178" fontId="26" fillId="0" borderId="0" xfId="0" applyNumberFormat="1" applyFont="1" applyAlignment="1">
      <alignment horizontal="center" vertical="center"/>
    </xf>
    <xf numFmtId="178" fontId="27" fillId="3" borderId="0" xfId="0" applyNumberFormat="1" applyFont="1" applyFill="1" applyAlignment="1">
      <alignment horizontal="center" vertical="center"/>
    </xf>
    <xf numFmtId="182" fontId="23" fillId="5" borderId="3" xfId="0" applyNumberFormat="1" applyFont="1" applyFill="1" applyBorder="1" applyAlignment="1">
      <alignment horizontal="center" vertical="center"/>
    </xf>
    <xf numFmtId="182" fontId="23" fillId="0" borderId="0" xfId="0" applyNumberFormat="1" applyFont="1" applyBorder="1" applyAlignment="1">
      <alignment horizontal="center" vertical="center"/>
    </xf>
    <xf numFmtId="182" fontId="23" fillId="5" borderId="0" xfId="0" applyNumberFormat="1" applyFont="1" applyFill="1" applyBorder="1" applyAlignment="1">
      <alignment horizontal="center" vertical="center"/>
    </xf>
    <xf numFmtId="182" fontId="24" fillId="0" borderId="2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indent="1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 indent="1"/>
    </xf>
    <xf numFmtId="17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1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 indent="1"/>
    </xf>
    <xf numFmtId="179" fontId="18" fillId="0" borderId="0" xfId="0" applyNumberFormat="1" applyFont="1" applyAlignment="1">
      <alignment horizontal="center" vertical="center"/>
    </xf>
  </cellXfs>
  <cellStyles count="47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19" builtinId="11" customBuiltin="1"/>
    <cellStyle name="계산" xfId="16" builtinId="22" customBuiltin="1"/>
    <cellStyle name="나쁨" xfId="12" builtinId="27" customBuiltin="1"/>
    <cellStyle name="메모" xfId="20" builtinId="10" customBuiltin="1"/>
    <cellStyle name="백분율" xfId="5" builtinId="5" customBuiltin="1"/>
    <cellStyle name="보통" xfId="13" builtinId="28" customBuiltin="1"/>
    <cellStyle name="설명 텍스트" xfId="21" builtinId="53" customBuiltin="1"/>
    <cellStyle name="셀 확인" xfId="18" builtinId="23" customBuiltin="1"/>
    <cellStyle name="쉼표" xfId="1" builtinId="3" customBuiltin="1"/>
    <cellStyle name="쉼표 [0]" xfId="2" builtinId="6" customBuiltin="1"/>
    <cellStyle name="연결된 셀" xfId="17" builtinId="24" customBuiltin="1"/>
    <cellStyle name="요약" xfId="22" builtinId="25" customBuiltin="1"/>
    <cellStyle name="입력" xfId="14" builtinId="20" customBuiltin="1"/>
    <cellStyle name="제목" xfId="6" builtinId="15" customBuiltin="1"/>
    <cellStyle name="제목 1" xfId="7" builtinId="16" customBuiltin="1"/>
    <cellStyle name="제목 2" xfId="8" builtinId="17" customBuiltin="1"/>
    <cellStyle name="제목 3" xfId="9" builtinId="18" customBuiltin="1"/>
    <cellStyle name="제목 4" xfId="10" builtinId="19" customBuiltin="1"/>
    <cellStyle name="좋음" xfId="11" builtinId="26" customBuiltin="1"/>
    <cellStyle name="출력" xfId="15" builtinId="21" customBuiltin="1"/>
    <cellStyle name="통화" xfId="3" builtinId="4" customBuiltin="1"/>
    <cellStyle name="통화 [0]" xfId="4" builtinId="7" customBuiltin="1"/>
    <cellStyle name="표준" xfId="0" builtinId="0" customBuiltin="1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Malgun Gothic"/>
        <family val="3"/>
        <charset val="129"/>
        <scheme val="none"/>
      </font>
      <numFmt numFmtId="178" formatCode="&quot;₩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Malgun Gothic"/>
        <family val="3"/>
        <charset val="129"/>
        <scheme val="none"/>
      </font>
      <numFmt numFmtId="178" formatCode="&quot;₩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Malgun Gothic"/>
        <family val="3"/>
        <charset val="129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Malgun Gothic"/>
        <family val="3"/>
        <charset val="129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Malgun Gothic"/>
        <family val="3"/>
        <charset val="129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1" tint="0.24994659260841701"/>
      </font>
      <border>
        <top style="thin">
          <color theme="6"/>
        </top>
      </border>
    </dxf>
    <dxf>
      <font>
        <color theme="0"/>
      </font>
      <fill>
        <patternFill>
          <bgColor theme="8" tint="-0.24994659260841701"/>
        </patternFill>
      </fill>
      <border>
        <bottom style="thin">
          <color theme="8" tint="-0.24994659260841701"/>
        </bottom>
      </border>
    </dxf>
    <dxf>
      <font>
        <color theme="1" tint="0.24994659260841701"/>
      </font>
      <border>
        <top/>
        <bottom style="thin">
          <color theme="6"/>
        </bottom>
      </border>
    </dxf>
  </dxfs>
  <tableStyles count="1" defaultTableStyle="TableStyleMedium2" defaultPivotStyle="PivotStyleLight16">
    <tableStyle name="결혼식_예산_2" pivot="0" count="7" xr9:uid="{00000000-0011-0000-FFFF-FFFF00000000}">
      <tableStyleElement type="wholeTable" dxfId="106"/>
      <tableStyleElement type="headerRow" dxfId="105"/>
      <tableStyleElement type="totalRow" dxfId="104"/>
      <tableStyleElement type="firstColumn" dxfId="103"/>
      <tableStyleElement type="lastColumn" dxfId="102"/>
      <tableStyleElement type="firstRowStripe" dxfId="101"/>
      <tableStyleElement type="firstColumnStripe" dxfId="10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118290</xdr:rowOff>
    </xdr:from>
    <xdr:to>
      <xdr:col>6</xdr:col>
      <xdr:colOff>0</xdr:colOff>
      <xdr:row>1</xdr:row>
      <xdr:rowOff>0</xdr:rowOff>
    </xdr:to>
    <xdr:pic>
      <xdr:nvPicPr>
        <xdr:cNvPr id="2" name="그림 1" descr="결혼식 케이크 사진" title="배너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290"/>
          <a:ext cx="6105525" cy="1948635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0</xdr:row>
      <xdr:rowOff>809624</xdr:rowOff>
    </xdr:from>
    <xdr:to>
      <xdr:col>3</xdr:col>
      <xdr:colOff>685800</xdr:colOff>
      <xdr:row>0</xdr:row>
      <xdr:rowOff>1847849</xdr:rowOff>
    </xdr:to>
    <xdr:sp macro="" textlink="">
      <xdr:nvSpPr>
        <xdr:cNvPr id="3" name="텍스트 상자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6700" y="809624"/>
          <a:ext cx="352425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ko" sz="3200">
              <a:solidFill>
                <a:schemeClr val="bg1"/>
              </a:solidFill>
              <a:latin typeface="+mj-lt"/>
              <a:ea typeface="Malgun Gothic" panose="020B0503020000020004" pitchFamily="34" charset="-127"/>
            </a:rPr>
            <a:t>결혼식 예산</a:t>
          </a:r>
        </a:p>
        <a:p>
          <a:pPr algn="ctr" rtl="0"/>
          <a:r>
            <a:rPr lang="ko" sz="1600" i="1">
              <a:solidFill>
                <a:schemeClr val="bg1"/>
              </a:solidFill>
              <a:latin typeface="+mn-lt"/>
              <a:ea typeface="Malgun Gothic" panose="020B0503020000020004" pitchFamily="34" charset="-127"/>
            </a:rPr>
            <a:t>[파트너 1] &amp; [파트너 2]</a:t>
          </a:r>
          <a:endParaRPr lang="en-US" sz="1400" i="1">
            <a:solidFill>
              <a:schemeClr val="bg1"/>
            </a:solidFill>
            <a:latin typeface="+mn-lt"/>
            <a:ea typeface="Malgun Gothic" panose="020B0503020000020004" pitchFamily="34" charset="-127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표_기여도" displayName="표_기여도" ref="B19:C26" totalsRowCount="1" headerRowDxfId="95" dataDxfId="93" totalsRowDxfId="94">
  <autoFilter ref="B19:C25" xr:uid="{00000000-0009-0000-0100-000001000000}"/>
  <tableColumns count="2">
    <tableColumn id="1" xr3:uid="{00000000-0010-0000-0000-000001000000}" name="자금의 출처" totalsRowLabel="요약" dataDxfId="96" totalsRowDxfId="92"/>
    <tableColumn id="2" xr3:uid="{00000000-0010-0000-0000-000002000000}" name="기부금" totalsRowFunction="sum" dataDxfId="90" totalsRowDxfId="91"/>
  </tableColumns>
  <tableStyleInfo name="TableStyleLight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표_결혼반지" displayName="표_결혼반지" ref="B69:D72" totalsRowCount="1" headerRowDxfId="32" dataDxfId="30" totalsRowDxfId="31">
  <tableColumns count="3">
    <tableColumn id="1" xr3:uid="{00000000-0010-0000-0900-000001000000}" name="결혼 반지" totalsRowLabel="요약" dataDxfId="36" totalsRowDxfId="35"/>
    <tableColumn id="2" xr3:uid="{00000000-0010-0000-0900-000002000000}" name="예상 비용" totalsRowFunction="sum" dataDxfId="3" totalsRowDxfId="34"/>
    <tableColumn id="3" xr3:uid="{00000000-0010-0000-0900-000003000000}" name="실제 비용" totalsRowFunction="sum" dataDxfId="2" totalsRowDxfId="33"/>
  </tableColumns>
  <tableStyleInfo name="결혼식_예산_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표_교통" displayName="표_교통" ref="B74:D80" totalsRowCount="1" headerRowDxfId="25" dataDxfId="23" totalsRowDxfId="24">
  <tableColumns count="3">
    <tableColumn id="1" xr3:uid="{00000000-0010-0000-0A00-000001000000}" name="교통비" totalsRowLabel="요약" dataDxfId="29" totalsRowDxfId="28"/>
    <tableColumn id="2" xr3:uid="{00000000-0010-0000-0A00-000002000000}" name="예상 비용" totalsRowFunction="sum" dataDxfId="1" totalsRowDxfId="27"/>
    <tableColumn id="3" xr3:uid="{00000000-0010-0000-0A00-000003000000}" name="실제 비용" totalsRowFunction="sum" dataDxfId="0" totalsRowDxfId="26"/>
  </tableColumns>
  <tableStyleInfo name="결혼식_예산_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표_연회" displayName="표_연회" ref="B2:D8" totalsRowCount="1" headerRowDxfId="88" dataDxfId="86" totalsRowDxfId="87">
  <tableColumns count="3">
    <tableColumn id="1" xr3:uid="{00000000-0010-0000-0100-000001000000}" name="피로연" totalsRowLabel="요약" dataDxfId="89" totalsRowDxfId="22"/>
    <tableColumn id="2" xr3:uid="{00000000-0010-0000-0100-000002000000}" name="예상 비용" totalsRowFunction="sum" dataDxfId="19" totalsRowDxfId="21"/>
    <tableColumn id="3" xr3:uid="{00000000-0010-0000-0100-000003000000}" name="실제 비용" totalsRowFunction="sum" dataDxfId="18" totalsRowDxfId="20"/>
  </tableColumns>
  <tableStyleInfo name="결혼식_예산_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표_의복" displayName="표_의복" ref="B10:D17" totalsRowCount="1" headerRowDxfId="81" dataDxfId="79" totalsRowDxfId="80">
  <tableColumns count="3">
    <tableColumn id="1" xr3:uid="{00000000-0010-0000-0200-000001000000}" name="복장" totalsRowLabel="요약" dataDxfId="85" totalsRowDxfId="84"/>
    <tableColumn id="2" xr3:uid="{00000000-0010-0000-0200-000002000000}" name="예상 비용" totalsRowFunction="sum" dataDxfId="17" totalsRowDxfId="83"/>
    <tableColumn id="3" xr3:uid="{00000000-0010-0000-0200-000003000000}" name="실제 비용" totalsRowFunction="sum" dataDxfId="16" totalsRowDxfId="82"/>
  </tableColumns>
  <tableStyleInfo name="결혼식_예산_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표_꽃과장식" displayName="표_꽃과장식" ref="B19:D29" totalsRowCount="1" headerRowDxfId="74" dataDxfId="72" totalsRowDxfId="73">
  <tableColumns count="3">
    <tableColumn id="1" xr3:uid="{00000000-0010-0000-0300-000001000000}" name="꽃과 장식" totalsRowLabel="요약" dataDxfId="78" totalsRowDxfId="77"/>
    <tableColumn id="2" xr3:uid="{00000000-0010-0000-0300-000002000000}" name="예상 비용" totalsRowFunction="sum" dataDxfId="15" totalsRowDxfId="76"/>
    <tableColumn id="3" xr3:uid="{00000000-0010-0000-0300-000003000000}" name="실제 비용" totalsRowFunction="sum" dataDxfId="14" totalsRowDxfId="75"/>
  </tableColumns>
  <tableStyleInfo name="결혼식_예산_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표_음악" displayName="표_음악" ref="B31:D37" totalsRowCount="1" headerRowDxfId="67" dataDxfId="65" totalsRowDxfId="66">
  <tableColumns count="3">
    <tableColumn id="1" xr3:uid="{00000000-0010-0000-0400-000001000000}" name="음악" totalsRowLabel="요약" dataDxfId="71" totalsRowDxfId="70"/>
    <tableColumn id="2" xr3:uid="{00000000-0010-0000-0400-000002000000}" name="예상 비용" totalsRowFunction="sum" dataDxfId="13" totalsRowDxfId="69"/>
    <tableColumn id="3" xr3:uid="{00000000-0010-0000-0400-000003000000}" name="실제 비용" totalsRowFunction="sum" dataDxfId="12" totalsRowDxfId="68"/>
  </tableColumns>
  <tableStyleInfo name="결혼식_예산_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표_사진과비디오" displayName="표_사진과비디오" ref="B39:D44" totalsRowCount="1" headerRowDxfId="60" dataDxfId="58" totalsRowDxfId="59">
  <tableColumns count="3">
    <tableColumn id="1" xr3:uid="{00000000-0010-0000-0500-000001000000}" name="사진 및 비디오" totalsRowLabel="요약" dataDxfId="64" totalsRowDxfId="63"/>
    <tableColumn id="2" xr3:uid="{00000000-0010-0000-0500-000002000000}" name="예상 비용" totalsRowFunction="sum" dataDxfId="11" totalsRowDxfId="62"/>
    <tableColumn id="3" xr3:uid="{00000000-0010-0000-0500-000003000000}" name="실제 비용" totalsRowFunction="sum" dataDxfId="10" totalsRowDxfId="61"/>
  </tableColumns>
  <tableStyleInfo name="결혼식_예산_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표_기념품과선물" displayName="표_기념품과선물" ref="B46:D50" totalsRowCount="1" headerRowDxfId="53" dataDxfId="51" totalsRowDxfId="52">
  <tableColumns count="3">
    <tableColumn id="1" xr3:uid="{00000000-0010-0000-0600-000001000000}" name="경품과 선물" totalsRowLabel="요약" dataDxfId="57" totalsRowDxfId="56"/>
    <tableColumn id="2" xr3:uid="{00000000-0010-0000-0600-000002000000}" name="예상 비용" totalsRowFunction="sum" dataDxfId="9" totalsRowDxfId="55"/>
    <tableColumn id="3" xr3:uid="{00000000-0010-0000-0600-000003000000}" name="실제 비용" totalsRowFunction="sum" dataDxfId="8" totalsRowDxfId="54"/>
  </tableColumns>
  <tableStyleInfo name="결혼식_예산_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표_식" displayName="표_식" ref="B52:D56" totalsRowCount="1" headerRowDxfId="46" dataDxfId="44" totalsRowDxfId="45">
  <tableColumns count="3">
    <tableColumn id="1" xr3:uid="{00000000-0010-0000-0700-000001000000}" name="식" totalsRowLabel="요약" dataDxfId="50" totalsRowDxfId="49"/>
    <tableColumn id="2" xr3:uid="{00000000-0010-0000-0700-000002000000}" name="예상 비용" totalsRowFunction="sum" dataDxfId="7" totalsRowDxfId="48"/>
    <tableColumn id="3" xr3:uid="{00000000-0010-0000-0700-000003000000}" name="실제 비용" totalsRowFunction="sum" dataDxfId="6" totalsRowDxfId="47"/>
  </tableColumns>
  <tableStyleInfo name="결혼식_예산_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표_문구류" displayName="표_문구류" ref="B58:D67" totalsRowCount="1" headerRowDxfId="39" dataDxfId="37" totalsRowDxfId="38">
  <tableColumns count="3">
    <tableColumn id="1" xr3:uid="{00000000-0010-0000-0800-000001000000}" name="문구용품" totalsRowLabel="요약" dataDxfId="43" totalsRowDxfId="42"/>
    <tableColumn id="2" xr3:uid="{00000000-0010-0000-0800-000002000000}" name="예상 비용" totalsRowFunction="sum" dataDxfId="5" totalsRowDxfId="41"/>
    <tableColumn id="3" xr3:uid="{00000000-0010-0000-0800-000003000000}" name="실제 비용" totalsRowFunction="sum" dataDxfId="4" totalsRowDxfId="40"/>
  </tableColumns>
  <tableStyleInfo name="결혼식_예산_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8">
      <a:majorFont>
        <a:latin typeface="Candar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28"/>
  <sheetViews>
    <sheetView showGridLines="0" showRowColHeaders="0" tabSelected="1" workbookViewId="0"/>
  </sheetViews>
  <sheetFormatPr defaultColWidth="9" defaultRowHeight="21" customHeight="1"/>
  <cols>
    <col min="1" max="1" width="1.5" style="1" customWidth="1"/>
    <col min="2" max="2" width="25.625" style="1" customWidth="1"/>
    <col min="3" max="3" width="14.375" style="1" customWidth="1"/>
    <col min="4" max="5" width="13.625" style="1" customWidth="1"/>
    <col min="6" max="6" width="12.875" style="1" customWidth="1"/>
    <col min="7" max="7" width="1.625" style="1" customWidth="1"/>
    <col min="8" max="16384" width="9" style="1"/>
  </cols>
  <sheetData>
    <row r="1" spans="2:7" ht="162.75" customHeight="1">
      <c r="G1" s="1" t="s">
        <v>24</v>
      </c>
    </row>
    <row r="3" spans="2:7" ht="35.1" customHeight="1">
      <c r="B3" s="2" t="s">
        <v>0</v>
      </c>
      <c r="C3" s="3">
        <v>20000</v>
      </c>
    </row>
    <row r="5" spans="2:7" s="7" customFormat="1" ht="35.1" customHeight="1">
      <c r="B5" s="4" t="s">
        <v>1</v>
      </c>
      <c r="C5" s="5" t="s">
        <v>20</v>
      </c>
      <c r="D5" s="6" t="s">
        <v>21</v>
      </c>
      <c r="E5" s="6" t="s">
        <v>22</v>
      </c>
      <c r="F5" s="6" t="s">
        <v>23</v>
      </c>
    </row>
    <row r="6" spans="2:7" ht="21" customHeight="1">
      <c r="B6" s="8" t="s">
        <v>2</v>
      </c>
      <c r="C6" s="9">
        <v>0.5</v>
      </c>
      <c r="D6" s="24">
        <f>총_결혼식_예산*'예산 요약'!$C6</f>
        <v>10000</v>
      </c>
      <c r="E6" s="24">
        <f>표_연회[[#Totals],[예상 비용]]</f>
        <v>0</v>
      </c>
      <c r="F6" s="24">
        <f>표_연회[[#Totals],[실제 비용]]</f>
        <v>0</v>
      </c>
    </row>
    <row r="7" spans="2:7" ht="21" customHeight="1">
      <c r="B7" s="10" t="s">
        <v>3</v>
      </c>
      <c r="C7" s="11">
        <v>0.1</v>
      </c>
      <c r="D7" s="25">
        <f>총_결혼식_예산*'예산 요약'!$C7</f>
        <v>2000</v>
      </c>
      <c r="E7" s="25">
        <f>표_의복[[#Totals],[예상 비용]]</f>
        <v>0</v>
      </c>
      <c r="F7" s="25">
        <f>표_의복[[#Totals],[실제 비용]]</f>
        <v>0</v>
      </c>
    </row>
    <row r="8" spans="2:7" ht="21" customHeight="1">
      <c r="B8" s="12" t="s">
        <v>4</v>
      </c>
      <c r="C8" s="13">
        <v>0.1</v>
      </c>
      <c r="D8" s="26">
        <f>총_결혼식_예산*'예산 요약'!$C8</f>
        <v>2000</v>
      </c>
      <c r="E8" s="26">
        <f>표_꽃과장식[[#Totals],[예상 비용]]</f>
        <v>0</v>
      </c>
      <c r="F8" s="26">
        <f>표_꽃과장식[[#Totals],[실제 비용]]</f>
        <v>0</v>
      </c>
    </row>
    <row r="9" spans="2:7" ht="21" customHeight="1">
      <c r="B9" s="10" t="s">
        <v>5</v>
      </c>
      <c r="C9" s="11">
        <v>0.1</v>
      </c>
      <c r="D9" s="25">
        <f>총_결혼식_예산*'예산 요약'!$C9</f>
        <v>2000</v>
      </c>
      <c r="E9" s="25">
        <f>표_음악[[#Totals],[예상 비용]]</f>
        <v>0</v>
      </c>
      <c r="F9" s="25">
        <f>표_음악[[#Totals],[실제 비용]]</f>
        <v>0</v>
      </c>
    </row>
    <row r="10" spans="2:7" ht="21" customHeight="1">
      <c r="B10" s="12" t="s">
        <v>6</v>
      </c>
      <c r="C10" s="13">
        <v>0.1</v>
      </c>
      <c r="D10" s="26">
        <f>총_결혼식_예산*'예산 요약'!$C10</f>
        <v>2000</v>
      </c>
      <c r="E10" s="26">
        <f>표_사진과비디오[[#Totals],[예상 비용]]</f>
        <v>0</v>
      </c>
      <c r="F10" s="26">
        <f>표_사진과비디오[[#Totals],[실제 비용]]</f>
        <v>0</v>
      </c>
    </row>
    <row r="11" spans="2:7" ht="21" customHeight="1">
      <c r="B11" s="10" t="s">
        <v>7</v>
      </c>
      <c r="C11" s="11">
        <v>0.03</v>
      </c>
      <c r="D11" s="25">
        <f>총_결혼식_예산*'예산 요약'!$C11</f>
        <v>600</v>
      </c>
      <c r="E11" s="25">
        <f>표_기념품과선물[[#Totals],[예상 비용]]</f>
        <v>0</v>
      </c>
      <c r="F11" s="25">
        <f>표_기념품과선물[[#Totals],[실제 비용]]</f>
        <v>0</v>
      </c>
    </row>
    <row r="12" spans="2:7" ht="21" customHeight="1">
      <c r="B12" s="12" t="s">
        <v>8</v>
      </c>
      <c r="C12" s="13">
        <v>0.02</v>
      </c>
      <c r="D12" s="26">
        <f>총_결혼식_예산*'예산 요약'!$C12</f>
        <v>400</v>
      </c>
      <c r="E12" s="26">
        <f>표_식[[#Totals],[예상 비용]]</f>
        <v>0</v>
      </c>
      <c r="F12" s="26">
        <f>표_식[[#Totals],[실제 비용]]</f>
        <v>0</v>
      </c>
    </row>
    <row r="13" spans="2:7" ht="21" customHeight="1">
      <c r="B13" s="10" t="s">
        <v>9</v>
      </c>
      <c r="C13" s="11">
        <v>0.02</v>
      </c>
      <c r="D13" s="25">
        <f>총_결혼식_예산*'예산 요약'!$C13</f>
        <v>400</v>
      </c>
      <c r="E13" s="25">
        <f>표_문구류[[#Totals],[예상 비용]]</f>
        <v>0</v>
      </c>
      <c r="F13" s="25">
        <f>표_문구류[[#Totals],[실제 비용]]</f>
        <v>0</v>
      </c>
    </row>
    <row r="14" spans="2:7" ht="21" customHeight="1">
      <c r="B14" s="12" t="s">
        <v>10</v>
      </c>
      <c r="C14" s="13">
        <v>0.02</v>
      </c>
      <c r="D14" s="26">
        <f>총_결혼식_예산*'예산 요약'!$C14</f>
        <v>400</v>
      </c>
      <c r="E14" s="26">
        <f>표_결혼반지[[#Totals],[예상 비용]]</f>
        <v>0</v>
      </c>
      <c r="F14" s="26">
        <f>표_결혼반지[[#Totals],[실제 비용]]</f>
        <v>0</v>
      </c>
    </row>
    <row r="15" spans="2:7" ht="21" customHeight="1">
      <c r="B15" s="10" t="s">
        <v>11</v>
      </c>
      <c r="C15" s="11">
        <v>0.01</v>
      </c>
      <c r="D15" s="25">
        <f>총_결혼식_예산*'예산 요약'!$C15</f>
        <v>200</v>
      </c>
      <c r="E15" s="25">
        <f>표_교통[[#Totals],[예상 비용]]</f>
        <v>0</v>
      </c>
      <c r="F15" s="25">
        <f>표_교통[[#Totals],[실제 비용]]</f>
        <v>0</v>
      </c>
    </row>
    <row r="16" spans="2:7" ht="21" customHeight="1">
      <c r="B16" s="14" t="s">
        <v>69</v>
      </c>
      <c r="C16" s="15">
        <f>SUM(C6:C15)</f>
        <v>1</v>
      </c>
      <c r="D16" s="27">
        <f t="shared" ref="D16:F16" si="0">SUM(D6:D15)</f>
        <v>20000</v>
      </c>
      <c r="E16" s="27">
        <f t="shared" si="0"/>
        <v>0</v>
      </c>
      <c r="F16" s="27">
        <f t="shared" si="0"/>
        <v>0</v>
      </c>
    </row>
    <row r="18" spans="2:6" s="19" customFormat="1" ht="21" customHeight="1">
      <c r="B18" s="16" t="s">
        <v>12</v>
      </c>
      <c r="C18" s="17"/>
      <c r="D18" s="17"/>
      <c r="E18" s="18"/>
      <c r="F18" s="18"/>
    </row>
    <row r="19" spans="2:6" ht="21" customHeight="1">
      <c r="B19" s="20" t="s">
        <v>13</v>
      </c>
      <c r="C19" s="20" t="s">
        <v>12</v>
      </c>
    </row>
    <row r="20" spans="2:6" ht="21" customHeight="1">
      <c r="B20" s="21" t="s">
        <v>14</v>
      </c>
      <c r="C20" s="22">
        <v>10000</v>
      </c>
    </row>
    <row r="21" spans="2:6" ht="21" customHeight="1">
      <c r="B21" s="21" t="s">
        <v>15</v>
      </c>
      <c r="C21" s="22">
        <v>4000</v>
      </c>
    </row>
    <row r="22" spans="2:6" ht="21" customHeight="1">
      <c r="B22" s="21" t="s">
        <v>16</v>
      </c>
      <c r="C22" s="22">
        <v>2000</v>
      </c>
    </row>
    <row r="23" spans="2:6" ht="21" customHeight="1">
      <c r="B23" s="21" t="s">
        <v>17</v>
      </c>
      <c r="C23" s="22">
        <v>4000</v>
      </c>
    </row>
    <row r="24" spans="2:6" ht="21" customHeight="1">
      <c r="B24" s="21" t="s">
        <v>18</v>
      </c>
      <c r="C24" s="22">
        <v>4000</v>
      </c>
    </row>
    <row r="25" spans="2:6" ht="21" customHeight="1">
      <c r="B25" s="21" t="s">
        <v>19</v>
      </c>
      <c r="C25" s="22">
        <v>2000</v>
      </c>
    </row>
    <row r="26" spans="2:6" ht="21" customHeight="1">
      <c r="B26" s="21" t="s">
        <v>69</v>
      </c>
      <c r="C26" s="22">
        <f>SUBTOTAL(109,표_기여도[기부금])</f>
        <v>26000</v>
      </c>
    </row>
    <row r="28" spans="2:6" ht="21" customHeight="1">
      <c r="B28" s="2" t="str">
        <f>IF(표_기여도[[#Totals],[기부금]]&lt;총_결혼식_예산,"보충해야 할 차액","사용 가능한 추가 자금")</f>
        <v>사용 가능한 추가 자금</v>
      </c>
      <c r="C28" s="23">
        <f>IF(표_기여도[[#Totals],[기부금]]&lt;총_결혼식_예산,총_결혼식_예산-표_기여도[[#Totals],[기부금]],표_기여도[[#Totals],[기부금]]-총_결혼식_예산)</f>
        <v>6000</v>
      </c>
    </row>
  </sheetData>
  <phoneticPr fontId="28" type="noConversion"/>
  <conditionalFormatting sqref="E6:F16">
    <cfRule type="expression" dxfId="99" priority="3">
      <formula>E6&gt;$D6</formula>
    </cfRule>
  </conditionalFormatting>
  <conditionalFormatting sqref="C16">
    <cfRule type="cellIs" dxfId="98" priority="2" operator="notEqual">
      <formula>1</formula>
    </cfRule>
  </conditionalFormatting>
  <conditionalFormatting sqref="C28">
    <cfRule type="expression" dxfId="97" priority="1">
      <formula>$C$26&lt;$C$3</formula>
    </cfRule>
  </conditionalFormatting>
  <dataValidations count="9">
    <dataValidation allowBlank="1" showInputMessage="1" showErrorMessage="1" promptTitle="결혼식 예산" prompt="_x000a_총 결혼식 예산을 C3 셀에 입력하면 다음 할당(%) 열에 배분됩니다._x000a__x000a_예산 세부 정보 탭에서 비용 경비 항목이 범주별로 나열됩니다._x000a__x000a_" sqref="A1" xr:uid="{00000000-0002-0000-0000-000000000000}"/>
    <dataValidation allowBlank="1" showInputMessage="1" showErrorMessage="1" prompt="이 셀에 총 결혼식 예산을 입력합니다." sqref="C3" xr:uid="{00000000-0002-0000-0000-000001000000}"/>
    <dataValidation allowBlank="1" showInputMessage="1" showErrorMessage="1" prompt="경비 범주는 이 열 아래에 나열됩니다." sqref="B5" xr:uid="{00000000-0002-0000-0000-000002000000}"/>
    <dataValidation allowBlank="1" showInputMessage="1" showErrorMessage="1" prompt="이 열 아래의 각 경비 범주에 대한 할당(%)를 수정합니다._x000a__x000a_이 항목의 합계는 100%여야 합니다." sqref="C5" xr:uid="{00000000-0002-0000-0000-000003000000}"/>
    <dataValidation allowBlank="1" showInputMessage="1" showErrorMessage="1" prompt="이 열은 총 결혼식 예산 및 각 경비 범주의 할당(%)에서 자동으로 계산됩니다" sqref="D5" xr:uid="{00000000-0002-0000-0000-000004000000}"/>
    <dataValidation allowBlank="1" showInputMessage="1" showErrorMessage="1" prompt="예산 세부 정보 탭의 실제 비용에서 이 열이 자동으로 계산됩니다." sqref="F5" xr:uid="{00000000-0002-0000-0000-000005000000}"/>
    <dataValidation allowBlank="1" showInputMessage="1" showErrorMessage="1" prompt="예산 세부 정보 탭의 예상 비용에서 이 열이 자동으로 계산됩니다." sqref="E5" xr:uid="{00000000-0002-0000-0000-000006000000}"/>
    <dataValidation allowBlank="1" showInputMessage="1" showErrorMessage="1" prompt="이 표에는 결혼식에 대한 자금의 출처를 열거합니다." sqref="B18" xr:uid="{00000000-0002-0000-0000-000007000000}"/>
    <dataValidation allowBlank="1" showInputMessage="1" showErrorMessage="1" prompt="이는 총 기여도와 총 결혼식 예산 사이의 차이를 계산합니다." sqref="C28" xr:uid="{00000000-0002-0000-0000-000008000000}"/>
  </dataValidations>
  <pageMargins left="0.7" right="0.7" top="0.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80"/>
  <sheetViews>
    <sheetView showGridLines="0" workbookViewId="0"/>
  </sheetViews>
  <sheetFormatPr defaultColWidth="9" defaultRowHeight="21" customHeight="1"/>
  <cols>
    <col min="1" max="1" width="1.5" style="1" customWidth="1"/>
    <col min="2" max="2" width="36.625" style="33" customWidth="1"/>
    <col min="3" max="4" width="16.625" style="34" customWidth="1"/>
    <col min="5" max="16384" width="9" style="1"/>
  </cols>
  <sheetData>
    <row r="2" spans="2:4" s="30" customFormat="1" ht="21" customHeight="1">
      <c r="B2" s="28" t="s">
        <v>2</v>
      </c>
      <c r="C2" s="29" t="s">
        <v>66</v>
      </c>
      <c r="D2" s="29" t="s">
        <v>67</v>
      </c>
    </row>
    <row r="3" spans="2:4" ht="21" customHeight="1">
      <c r="B3" s="31" t="s">
        <v>25</v>
      </c>
      <c r="C3" s="32"/>
      <c r="D3" s="32"/>
    </row>
    <row r="4" spans="2:4" ht="21" customHeight="1">
      <c r="B4" s="31" t="s">
        <v>26</v>
      </c>
      <c r="C4" s="32"/>
      <c r="D4" s="32"/>
    </row>
    <row r="5" spans="2:4" ht="21" customHeight="1">
      <c r="B5" s="31" t="s">
        <v>27</v>
      </c>
      <c r="C5" s="32"/>
      <c r="D5" s="32"/>
    </row>
    <row r="6" spans="2:4" ht="21" customHeight="1">
      <c r="B6" s="31" t="s">
        <v>28</v>
      </c>
      <c r="C6" s="32"/>
      <c r="D6" s="32"/>
    </row>
    <row r="7" spans="2:4" ht="21" customHeight="1">
      <c r="B7" s="31" t="s">
        <v>29</v>
      </c>
      <c r="C7" s="32"/>
      <c r="D7" s="32"/>
    </row>
    <row r="8" spans="2:4" ht="21" customHeight="1">
      <c r="B8" s="31" t="s">
        <v>68</v>
      </c>
      <c r="C8" s="32">
        <f>SUBTOTAL(109,표_연회[예상 비용])</f>
        <v>0</v>
      </c>
      <c r="D8" s="32">
        <f>SUBTOTAL(109,표_연회[실제 비용])</f>
        <v>0</v>
      </c>
    </row>
    <row r="10" spans="2:4" ht="21" customHeight="1">
      <c r="B10" s="35" t="s">
        <v>3</v>
      </c>
      <c r="C10" s="34" t="s">
        <v>66</v>
      </c>
      <c r="D10" s="34" t="s">
        <v>67</v>
      </c>
    </row>
    <row r="11" spans="2:4" ht="21" customHeight="1">
      <c r="B11" s="33" t="s">
        <v>30</v>
      </c>
      <c r="C11" s="36"/>
      <c r="D11" s="36"/>
    </row>
    <row r="12" spans="2:4" ht="21" customHeight="1">
      <c r="B12" s="33" t="s">
        <v>31</v>
      </c>
      <c r="C12" s="36"/>
      <c r="D12" s="36"/>
    </row>
    <row r="13" spans="2:4" ht="21" customHeight="1">
      <c r="B13" s="33" t="s">
        <v>32</v>
      </c>
      <c r="C13" s="36"/>
      <c r="D13" s="36"/>
    </row>
    <row r="14" spans="2:4" ht="21" customHeight="1">
      <c r="B14" s="33" t="s">
        <v>33</v>
      </c>
      <c r="C14" s="36"/>
      <c r="D14" s="36"/>
    </row>
    <row r="15" spans="2:4" ht="21" customHeight="1">
      <c r="B15" s="33" t="s">
        <v>34</v>
      </c>
      <c r="C15" s="36"/>
      <c r="D15" s="36"/>
    </row>
    <row r="16" spans="2:4" ht="21" customHeight="1">
      <c r="B16" s="33" t="s">
        <v>29</v>
      </c>
      <c r="C16" s="36"/>
      <c r="D16" s="36"/>
    </row>
    <row r="17" spans="2:4" ht="21" customHeight="1">
      <c r="B17" s="33" t="s">
        <v>68</v>
      </c>
      <c r="C17" s="36">
        <f>SUBTOTAL(109,표_의복[예상 비용])</f>
        <v>0</v>
      </c>
      <c r="D17" s="36">
        <f>SUBTOTAL(109,표_의복[실제 비용])</f>
        <v>0</v>
      </c>
    </row>
    <row r="19" spans="2:4" ht="21" customHeight="1">
      <c r="B19" s="35" t="s">
        <v>4</v>
      </c>
      <c r="C19" s="34" t="s">
        <v>66</v>
      </c>
      <c r="D19" s="34" t="s">
        <v>67</v>
      </c>
    </row>
    <row r="20" spans="2:4" ht="21" customHeight="1">
      <c r="B20" s="33" t="s">
        <v>35</v>
      </c>
      <c r="C20" s="36"/>
      <c r="D20" s="36"/>
    </row>
    <row r="21" spans="2:4" ht="21" customHeight="1">
      <c r="B21" s="33" t="s">
        <v>36</v>
      </c>
      <c r="C21" s="36"/>
      <c r="D21" s="36"/>
    </row>
    <row r="22" spans="2:4" ht="21" customHeight="1">
      <c r="B22" s="33" t="s">
        <v>37</v>
      </c>
      <c r="C22" s="36"/>
      <c r="D22" s="36"/>
    </row>
    <row r="23" spans="2:4" ht="21" customHeight="1">
      <c r="B23" s="33" t="s">
        <v>38</v>
      </c>
      <c r="C23" s="36"/>
      <c r="D23" s="36"/>
    </row>
    <row r="24" spans="2:4" ht="21" customHeight="1">
      <c r="B24" s="33" t="s">
        <v>39</v>
      </c>
      <c r="C24" s="36"/>
      <c r="D24" s="36"/>
    </row>
    <row r="25" spans="2:4" ht="21" customHeight="1">
      <c r="B25" s="33" t="s">
        <v>40</v>
      </c>
      <c r="C25" s="36"/>
      <c r="D25" s="36"/>
    </row>
    <row r="26" spans="2:4" ht="21" customHeight="1">
      <c r="B26" s="33" t="s">
        <v>41</v>
      </c>
      <c r="C26" s="36"/>
      <c r="D26" s="36"/>
    </row>
    <row r="27" spans="2:4" ht="21" customHeight="1">
      <c r="B27" s="33" t="s">
        <v>42</v>
      </c>
      <c r="C27" s="36"/>
      <c r="D27" s="36"/>
    </row>
    <row r="28" spans="2:4" ht="21" customHeight="1">
      <c r="B28" s="33" t="s">
        <v>29</v>
      </c>
      <c r="C28" s="36"/>
      <c r="D28" s="36"/>
    </row>
    <row r="29" spans="2:4" ht="21" customHeight="1">
      <c r="B29" s="33" t="s">
        <v>68</v>
      </c>
      <c r="C29" s="36">
        <f>SUBTOTAL(109,표_꽃과장식[예상 비용])</f>
        <v>0</v>
      </c>
      <c r="D29" s="36">
        <f>SUBTOTAL(109,표_꽃과장식[실제 비용])</f>
        <v>0</v>
      </c>
    </row>
    <row r="31" spans="2:4" ht="21" customHeight="1">
      <c r="B31" s="35" t="s">
        <v>5</v>
      </c>
      <c r="C31" s="34" t="s">
        <v>66</v>
      </c>
      <c r="D31" s="34" t="s">
        <v>67</v>
      </c>
    </row>
    <row r="32" spans="2:4" ht="21" customHeight="1">
      <c r="B32" s="33" t="s">
        <v>43</v>
      </c>
      <c r="C32" s="36"/>
      <c r="D32" s="36"/>
    </row>
    <row r="33" spans="2:4" ht="21" customHeight="1">
      <c r="B33" s="33" t="s">
        <v>44</v>
      </c>
      <c r="C33" s="36"/>
      <c r="D33" s="36"/>
    </row>
    <row r="34" spans="2:4" ht="21" customHeight="1">
      <c r="B34" s="33" t="s">
        <v>45</v>
      </c>
      <c r="C34" s="36"/>
      <c r="D34" s="36"/>
    </row>
    <row r="35" spans="2:4" ht="21" customHeight="1">
      <c r="B35" s="33" t="s">
        <v>46</v>
      </c>
      <c r="C35" s="36"/>
      <c r="D35" s="36"/>
    </row>
    <row r="36" spans="2:4" ht="21" customHeight="1">
      <c r="B36" s="33" t="s">
        <v>29</v>
      </c>
      <c r="C36" s="36"/>
      <c r="D36" s="36"/>
    </row>
    <row r="37" spans="2:4" ht="21" customHeight="1">
      <c r="B37" s="33" t="s">
        <v>68</v>
      </c>
      <c r="C37" s="36">
        <f>SUBTOTAL(109,표_음악[예상 비용])</f>
        <v>0</v>
      </c>
      <c r="D37" s="36">
        <f>SUBTOTAL(109,표_음악[실제 비용])</f>
        <v>0</v>
      </c>
    </row>
    <row r="39" spans="2:4" ht="21" customHeight="1">
      <c r="B39" s="35" t="s">
        <v>6</v>
      </c>
      <c r="C39" s="34" t="s">
        <v>66</v>
      </c>
      <c r="D39" s="34" t="s">
        <v>67</v>
      </c>
    </row>
    <row r="40" spans="2:4" ht="21" customHeight="1">
      <c r="B40" s="33" t="s">
        <v>47</v>
      </c>
      <c r="C40" s="36"/>
      <c r="D40" s="36"/>
    </row>
    <row r="41" spans="2:4" ht="21" customHeight="1">
      <c r="B41" s="33" t="s">
        <v>48</v>
      </c>
      <c r="C41" s="36"/>
      <c r="D41" s="36"/>
    </row>
    <row r="42" spans="2:4" ht="21" customHeight="1">
      <c r="B42" s="33" t="s">
        <v>49</v>
      </c>
      <c r="C42" s="36"/>
      <c r="D42" s="36"/>
    </row>
    <row r="43" spans="2:4" ht="21" customHeight="1">
      <c r="B43" s="33" t="s">
        <v>29</v>
      </c>
      <c r="C43" s="36"/>
      <c r="D43" s="36"/>
    </row>
    <row r="44" spans="2:4" ht="21" customHeight="1">
      <c r="B44" s="33" t="s">
        <v>68</v>
      </c>
      <c r="C44" s="36">
        <f>SUBTOTAL(109,표_사진과비디오[예상 비용])</f>
        <v>0</v>
      </c>
      <c r="D44" s="36">
        <f>SUBTOTAL(109,표_사진과비디오[실제 비용])</f>
        <v>0</v>
      </c>
    </row>
    <row r="46" spans="2:4" ht="21" customHeight="1">
      <c r="B46" s="35" t="s">
        <v>7</v>
      </c>
      <c r="C46" s="34" t="s">
        <v>66</v>
      </c>
      <c r="D46" s="34" t="s">
        <v>67</v>
      </c>
    </row>
    <row r="47" spans="2:4" ht="21" customHeight="1">
      <c r="B47" s="33" t="s">
        <v>50</v>
      </c>
      <c r="C47" s="36"/>
      <c r="D47" s="36"/>
    </row>
    <row r="48" spans="2:4" ht="21" customHeight="1">
      <c r="B48" s="33" t="s">
        <v>51</v>
      </c>
      <c r="C48" s="36"/>
      <c r="D48" s="36"/>
    </row>
    <row r="49" spans="2:4" ht="21" customHeight="1">
      <c r="B49" s="33" t="s">
        <v>29</v>
      </c>
      <c r="C49" s="36"/>
      <c r="D49" s="36"/>
    </row>
    <row r="50" spans="2:4" ht="21" customHeight="1">
      <c r="B50" s="33" t="s">
        <v>68</v>
      </c>
      <c r="C50" s="36">
        <f>SUBTOTAL(109,표_기념품과선물[예상 비용])</f>
        <v>0</v>
      </c>
      <c r="D50" s="36">
        <f>SUBTOTAL(109,표_기념품과선물[실제 비용])</f>
        <v>0</v>
      </c>
    </row>
    <row r="52" spans="2:4" ht="21" customHeight="1">
      <c r="B52" s="35" t="s">
        <v>8</v>
      </c>
      <c r="C52" s="34" t="s">
        <v>66</v>
      </c>
      <c r="D52" s="34" t="s">
        <v>67</v>
      </c>
    </row>
    <row r="53" spans="2:4" ht="21" customHeight="1">
      <c r="B53" s="33" t="s">
        <v>52</v>
      </c>
      <c r="C53" s="36"/>
      <c r="D53" s="36"/>
    </row>
    <row r="54" spans="2:4" ht="21" customHeight="1">
      <c r="B54" s="33" t="s">
        <v>53</v>
      </c>
      <c r="C54" s="36"/>
      <c r="D54" s="36"/>
    </row>
    <row r="55" spans="2:4" ht="21" customHeight="1">
      <c r="B55" s="33" t="s">
        <v>29</v>
      </c>
      <c r="C55" s="36"/>
      <c r="D55" s="36"/>
    </row>
    <row r="56" spans="2:4" ht="21" customHeight="1">
      <c r="B56" s="33" t="s">
        <v>68</v>
      </c>
      <c r="C56" s="36">
        <f>SUBTOTAL(109,표_식[예상 비용])</f>
        <v>0</v>
      </c>
      <c r="D56" s="36">
        <f>SUBTOTAL(109,표_식[실제 비용])</f>
        <v>0</v>
      </c>
    </row>
    <row r="58" spans="2:4" ht="21" customHeight="1">
      <c r="B58" s="35" t="s">
        <v>9</v>
      </c>
      <c r="C58" s="34" t="s">
        <v>66</v>
      </c>
      <c r="D58" s="34" t="s">
        <v>67</v>
      </c>
    </row>
    <row r="59" spans="2:4" ht="21" customHeight="1">
      <c r="B59" s="33" t="s">
        <v>54</v>
      </c>
      <c r="C59" s="36"/>
      <c r="D59" s="36"/>
    </row>
    <row r="60" spans="2:4" ht="21" customHeight="1">
      <c r="B60" s="33" t="s">
        <v>55</v>
      </c>
      <c r="C60" s="36"/>
      <c r="D60" s="36"/>
    </row>
    <row r="61" spans="2:4" ht="21" customHeight="1">
      <c r="B61" s="33" t="s">
        <v>56</v>
      </c>
      <c r="C61" s="36"/>
      <c r="D61" s="36"/>
    </row>
    <row r="62" spans="2:4" ht="21" customHeight="1">
      <c r="B62" s="33" t="s">
        <v>57</v>
      </c>
      <c r="C62" s="36"/>
      <c r="D62" s="36"/>
    </row>
    <row r="63" spans="2:4" ht="21" customHeight="1">
      <c r="B63" s="33" t="s">
        <v>58</v>
      </c>
      <c r="C63" s="36"/>
      <c r="D63" s="36"/>
    </row>
    <row r="64" spans="2:4" ht="21" customHeight="1">
      <c r="B64" s="33" t="s">
        <v>59</v>
      </c>
      <c r="C64" s="36"/>
      <c r="D64" s="36"/>
    </row>
    <row r="65" spans="2:4" ht="21" customHeight="1">
      <c r="B65" s="33" t="s">
        <v>60</v>
      </c>
      <c r="C65" s="36"/>
      <c r="D65" s="36"/>
    </row>
    <row r="66" spans="2:4" ht="21" customHeight="1">
      <c r="B66" s="33" t="s">
        <v>29</v>
      </c>
      <c r="C66" s="36"/>
      <c r="D66" s="36"/>
    </row>
    <row r="67" spans="2:4" ht="21" customHeight="1">
      <c r="B67" s="33" t="s">
        <v>68</v>
      </c>
      <c r="C67" s="36">
        <f>SUBTOTAL(109,표_문구류[예상 비용])</f>
        <v>0</v>
      </c>
      <c r="D67" s="36">
        <f>SUBTOTAL(109,표_문구류[실제 비용])</f>
        <v>0</v>
      </c>
    </row>
    <row r="69" spans="2:4" ht="21" customHeight="1">
      <c r="B69" s="35" t="s">
        <v>10</v>
      </c>
      <c r="C69" s="34" t="s">
        <v>66</v>
      </c>
      <c r="D69" s="34" t="s">
        <v>67</v>
      </c>
    </row>
    <row r="70" spans="2:4" ht="21" customHeight="1">
      <c r="B70" s="33" t="s">
        <v>10</v>
      </c>
      <c r="C70" s="36"/>
      <c r="D70" s="36"/>
    </row>
    <row r="71" spans="2:4" ht="21" customHeight="1">
      <c r="B71" s="33" t="s">
        <v>61</v>
      </c>
      <c r="C71" s="36"/>
      <c r="D71" s="36"/>
    </row>
    <row r="72" spans="2:4" ht="21" customHeight="1">
      <c r="B72" s="33" t="s">
        <v>68</v>
      </c>
      <c r="C72" s="36">
        <f>SUBTOTAL(109,표_결혼반지[예상 비용])</f>
        <v>0</v>
      </c>
      <c r="D72" s="36">
        <f>SUBTOTAL(109,표_결혼반지[실제 비용])</f>
        <v>0</v>
      </c>
    </row>
    <row r="74" spans="2:4" ht="21" customHeight="1">
      <c r="B74" s="35" t="s">
        <v>11</v>
      </c>
      <c r="C74" s="34" t="s">
        <v>66</v>
      </c>
      <c r="D74" s="34" t="s">
        <v>67</v>
      </c>
    </row>
    <row r="75" spans="2:4" ht="21" customHeight="1">
      <c r="B75" s="33" t="s">
        <v>62</v>
      </c>
      <c r="C75" s="36"/>
      <c r="D75" s="36"/>
    </row>
    <row r="76" spans="2:4" ht="21" customHeight="1">
      <c r="B76" s="33" t="s">
        <v>63</v>
      </c>
      <c r="C76" s="36"/>
      <c r="D76" s="36"/>
    </row>
    <row r="77" spans="2:4" ht="21" customHeight="1">
      <c r="B77" s="33" t="s">
        <v>64</v>
      </c>
      <c r="C77" s="36"/>
      <c r="D77" s="36"/>
    </row>
    <row r="78" spans="2:4" ht="21" customHeight="1">
      <c r="B78" s="33" t="s">
        <v>65</v>
      </c>
      <c r="C78" s="36"/>
      <c r="D78" s="36"/>
    </row>
    <row r="79" spans="2:4" ht="21" customHeight="1">
      <c r="B79" s="33" t="s">
        <v>29</v>
      </c>
      <c r="C79" s="36"/>
      <c r="D79" s="36"/>
    </row>
    <row r="80" spans="2:4" ht="21" customHeight="1">
      <c r="B80" s="33" t="s">
        <v>68</v>
      </c>
      <c r="C80" s="36">
        <f>SUBTOTAL(109,표_교통[예상 비용])</f>
        <v>0</v>
      </c>
      <c r="D80" s="36">
        <f>SUBTOTAL(109,표_교통[실제 비용])</f>
        <v>0</v>
      </c>
    </row>
  </sheetData>
  <phoneticPr fontId="28" type="noConversion"/>
  <dataValidations count="1">
    <dataValidation allowBlank="1" showInputMessage="1" showErrorMessage="1" prompt="각 경비 범주에 대한 항목을 수정하고 예상 비용과 실제 비용을 입력할 수 있습니다." sqref="A1" xr:uid="{00000000-0002-0000-0100-000000000000}"/>
  </dataValidations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FDFB9F-3EE9-4B4D-8213-B3A7269F1D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5A37BA-547D-4E63-B822-D506CDCC9D3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908C7367-03D4-4B1E-91A0-A1511E83F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예산 요약</vt:lpstr>
      <vt:lpstr>예산 세부 정보</vt:lpstr>
      <vt:lpstr>총_결혼식_예산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2019-02-11T03:21:58Z</dcterms:created>
  <dcterms:modified xsi:type="dcterms:W3CDTF">2019-07-22T02:25:02Z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