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codeName="ThisWorkbook"/>
  <xr:revisionPtr revIDLastSave="0" documentId="13_ncr:1_{D74A2F1F-A198-4C10-B383-D3A221ACEF5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elarve kokkuvõte" sheetId="1" r:id="rId1"/>
    <sheet name="Eelarve üksikasjad" sheetId="3" r:id="rId2"/>
  </sheets>
  <definedNames>
    <definedName name="Pulmade_kogueelarve">'Eelarve kokkuvõte'!$C$3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 l="1"/>
  <c r="D44" i="3" l="1"/>
  <c r="C16" i="1" l="1"/>
  <c r="D12" i="1"/>
  <c r="D80" i="3" l="1"/>
  <c r="F15" i="1" s="1"/>
  <c r="D72" i="3"/>
  <c r="F14" i="1" s="1"/>
  <c r="D67" i="3"/>
  <c r="F13" i="1" s="1"/>
  <c r="D56" i="3"/>
  <c r="F12" i="1" s="1"/>
  <c r="D50" i="3"/>
  <c r="F11" i="1" s="1"/>
  <c r="F10" i="1"/>
  <c r="D37" i="3"/>
  <c r="F9" i="1" s="1"/>
  <c r="D29" i="3"/>
  <c r="F8" i="1" s="1"/>
  <c r="D17" i="3"/>
  <c r="F7" i="1" s="1"/>
  <c r="D8" i="3"/>
  <c r="F6" i="1" s="1"/>
  <c r="C80" i="3"/>
  <c r="E15" i="1" s="1"/>
  <c r="C72" i="3"/>
  <c r="E14" i="1" s="1"/>
  <c r="C67" i="3"/>
  <c r="E13" i="1" s="1"/>
  <c r="C56" i="3"/>
  <c r="E12" i="1" s="1"/>
  <c r="C50" i="3"/>
  <c r="E11" i="1" s="1"/>
  <c r="C44" i="3"/>
  <c r="E10" i="1" s="1"/>
  <c r="C37" i="3"/>
  <c r="E9" i="1" s="1"/>
  <c r="C29" i="3"/>
  <c r="E8" i="1" s="1"/>
  <c r="C17" i="3"/>
  <c r="E7" i="1" s="1"/>
  <c r="C8" i="3"/>
  <c r="E6" i="1" s="1"/>
  <c r="E16" i="1" l="1"/>
  <c r="F16" i="1"/>
  <c r="D6" i="1"/>
  <c r="D7" i="1"/>
  <c r="D8" i="1"/>
  <c r="D9" i="1"/>
  <c r="D10" i="1"/>
  <c r="D11" i="1"/>
  <c r="D13" i="1"/>
  <c r="D14" i="1"/>
  <c r="D15" i="1"/>
  <c r="C26" i="1"/>
  <c r="D16" i="1" l="1"/>
  <c r="C28" i="1"/>
</calcChain>
</file>

<file path=xl/sharedStrings.xml><?xml version="1.0" encoding="utf-8"?>
<sst xmlns="http://schemas.openxmlformats.org/spreadsheetml/2006/main" count="118" uniqueCount="80">
  <si>
    <t>PULMA KOGUEELARVE</t>
  </si>
  <si>
    <t>KULUD</t>
  </si>
  <si>
    <t>Vastuvõtt</t>
  </si>
  <si>
    <t>Riietus</t>
  </si>
  <si>
    <t>Lilled ja dekoratsioonid</t>
  </si>
  <si>
    <t>Muusika</t>
  </si>
  <si>
    <t>Fotod ja video</t>
  </si>
  <si>
    <t>Meened ja kingitused</t>
  </si>
  <si>
    <t>Tseremoonia</t>
  </si>
  <si>
    <t>Kirjatarbed</t>
  </si>
  <si>
    <t>Abielusõrmused</t>
  </si>
  <si>
    <t>Transport</t>
  </si>
  <si>
    <t>Kokku</t>
  </si>
  <si>
    <t>TOETUSED</t>
  </si>
  <si>
    <t>Rahaallikas</t>
  </si>
  <si>
    <t>Säästud</t>
  </si>
  <si>
    <t>1. partneri ema ja isa</t>
  </si>
  <si>
    <t>1. partneri vanavanemad</t>
  </si>
  <si>
    <t>2. partneri ema ja isa</t>
  </si>
  <si>
    <t>2. partneri vanavanemad</t>
  </si>
  <si>
    <t>Muud toetused</t>
  </si>
  <si>
    <t>Plaanitud 
%</t>
  </si>
  <si>
    <t>Toetus</t>
  </si>
  <si>
    <t>Plaanitud eelarve</t>
  </si>
  <si>
    <t>Hinnanguline 
Kulud</t>
  </si>
  <si>
    <t>Tegelik 
Kulud</t>
  </si>
  <si>
    <t xml:space="preserve"> </t>
  </si>
  <si>
    <t>VASTUVÕTT</t>
  </si>
  <si>
    <t>Toimumiskoht ja laenutus</t>
  </si>
  <si>
    <t>Söök ja teenindus</t>
  </si>
  <si>
    <t>Joogid</t>
  </si>
  <si>
    <t>Tort</t>
  </si>
  <si>
    <t>Mitmesugused tasud</t>
  </si>
  <si>
    <t>RIIETUS</t>
  </si>
  <si>
    <t>Smokk, ülikond ja/või kleidid</t>
  </si>
  <si>
    <t>Kohandamised</t>
  </si>
  <si>
    <t>Peaehe ja loor</t>
  </si>
  <si>
    <t>Aksessuaarid</t>
  </si>
  <si>
    <t>Juuksed ja meik</t>
  </si>
  <si>
    <t>LILLED JA DEKORATSIOONID</t>
  </si>
  <si>
    <t>Tseremoonia lilleseaded</t>
  </si>
  <si>
    <t>Lilleneiu kroonlehed ja korv</t>
  </si>
  <si>
    <t>Sõrmuste padi</t>
  </si>
  <si>
    <t>Lillekimbud</t>
  </si>
  <si>
    <t>Nööpaugulilled</t>
  </si>
  <si>
    <t>Käekaunistused</t>
  </si>
  <si>
    <t>Vastuvõtu dekoratsioonid</t>
  </si>
  <si>
    <t>Valgustus</t>
  </si>
  <si>
    <t>MUUSIKA</t>
  </si>
  <si>
    <t>Tseremoonia muusikud</t>
  </si>
  <si>
    <t>Kokteiliaja muusikud</t>
  </si>
  <si>
    <t>Vastuvõtu bänd, diskor või meelelahutus</t>
  </si>
  <si>
    <t>Helisüsteemi või tantsupõranda rentimine</t>
  </si>
  <si>
    <t>FOTOD JA VIDEO</t>
  </si>
  <si>
    <t>Fotod</t>
  </si>
  <si>
    <t>Videod</t>
  </si>
  <si>
    <t>Täiendavad trükised ja albumid</t>
  </si>
  <si>
    <t>MEENED JA KINGITUSED</t>
  </si>
  <si>
    <t>Tervituse kingitused</t>
  </si>
  <si>
    <t>Peo kingitused</t>
  </si>
  <si>
    <t>TSEREMOONIA</t>
  </si>
  <si>
    <t>Toimumiskoha tasu</t>
  </si>
  <si>
    <t>Tseremooniameistri tasu või annetus kirikule</t>
  </si>
  <si>
    <t>KIRJATARBED</t>
  </si>
  <si>
    <t>Kuupäevast teavitamise kaardid</t>
  </si>
  <si>
    <t>Kutsed ja osalemisvastused</t>
  </si>
  <si>
    <t>Kavalehed</t>
  </si>
  <si>
    <t>Istekohtade ja paigutuse kaardid</t>
  </si>
  <si>
    <t>Menüükaardid</t>
  </si>
  <si>
    <t>Tänukaardid</t>
  </si>
  <si>
    <t>Postikulu</t>
  </si>
  <si>
    <t>ABIELUSÕRMUSED</t>
  </si>
  <si>
    <t>Sõrmuste aksessuaarid</t>
  </si>
  <si>
    <t>TRANSPORT</t>
  </si>
  <si>
    <t>Peamise auto rent</t>
  </si>
  <si>
    <t>Külaliste autode rent</t>
  </si>
  <si>
    <t>Kaugemalt tulnud külaliste transport</t>
  </si>
  <si>
    <t>Parkimisteenus</t>
  </si>
  <si>
    <t>Eeldatavad kulud</t>
  </si>
  <si>
    <t>Tegelikud kulud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</si>
</sst>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#,##0\ &quot;€&quot;;\-#,##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#,##0\ &quot;€&quot;"/>
    <numFmt numFmtId="168" formatCode="#,##0.00\ &quot;€&quot;"/>
  </numFmts>
  <fonts count="33" x14ac:knownFonts="1"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b/>
      <sz val="11"/>
      <color theme="1" tint="0.1499984740745262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b/>
      <sz val="11"/>
      <color theme="1" tint="0.249977111117893"/>
      <name val="Cambria"/>
      <family val="1"/>
      <scheme val="minor"/>
    </font>
    <font>
      <sz val="10"/>
      <color theme="1"/>
      <name val="Candara"/>
      <family val="2"/>
      <scheme val="major"/>
    </font>
    <font>
      <sz val="12"/>
      <color theme="1"/>
      <name val="Candara"/>
      <family val="2"/>
      <scheme val="major"/>
    </font>
    <font>
      <sz val="11"/>
      <color theme="1"/>
      <name val="Candara"/>
      <family val="2"/>
      <scheme val="major"/>
    </font>
    <font>
      <sz val="11"/>
      <color theme="0"/>
      <name val="Candara"/>
      <family val="2"/>
      <scheme val="major"/>
    </font>
    <font>
      <sz val="12"/>
      <color theme="0"/>
      <name val="Candara"/>
      <family val="2"/>
      <scheme val="major"/>
    </font>
    <font>
      <b/>
      <sz val="14"/>
      <color theme="1" tint="0.14999847407452621"/>
      <name val="Candar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1"/>
      <color theme="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sz val="11"/>
      <color theme="1" tint="0.249977111117893"/>
      <name val="Cambria"/>
      <family val="2"/>
      <scheme val="minor"/>
    </font>
    <font>
      <sz val="11"/>
      <color theme="1"/>
      <name val="Cambria"/>
      <family val="2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mbria"/>
      <family val="2"/>
      <scheme val="min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7" applyNumberFormat="0" applyAlignment="0" applyProtection="0"/>
    <xf numFmtId="0" fontId="25" fillId="10" borderId="8" applyNumberFormat="0" applyAlignment="0" applyProtection="0"/>
    <xf numFmtId="0" fontId="26" fillId="10" borderId="7" applyNumberFormat="0" applyAlignment="0" applyProtection="0"/>
    <xf numFmtId="0" fontId="27" fillId="0" borderId="9" applyNumberFormat="0" applyFill="0" applyAlignment="0" applyProtection="0"/>
    <xf numFmtId="0" fontId="28" fillId="11" borderId="10" applyNumberFormat="0" applyAlignment="0" applyProtection="0"/>
    <xf numFmtId="0" fontId="29" fillId="0" borderId="0" applyNumberFormat="0" applyFill="0" applyBorder="0" applyAlignment="0" applyProtection="0"/>
    <xf numFmtId="0" fontId="16" fillId="12" borderId="1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1" fillId="5" borderId="0" xfId="0" applyFont="1" applyFill="1" applyBorder="1" applyAlignment="1">
      <alignment horizontal="left" vertical="center" indent="1"/>
    </xf>
    <xf numFmtId="9" fontId="11" fillId="5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9" fontId="11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9" fontId="12" fillId="0" borderId="2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indent="1"/>
    </xf>
    <xf numFmtId="9" fontId="11" fillId="5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 wrapText="1"/>
    </xf>
    <xf numFmtId="167" fontId="2" fillId="3" borderId="0" xfId="0" applyNumberFormat="1" applyFont="1" applyFill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167" fontId="4" fillId="3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67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67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1" tint="0.24994659260841701"/>
      </font>
      <border>
        <top style="thin">
          <color theme="6"/>
        </top>
      </border>
    </dxf>
    <dxf>
      <font>
        <color theme="0"/>
      </font>
      <fill>
        <patternFill>
          <bgColor theme="8" tint="-0.24994659260841701"/>
        </patternFill>
      </fill>
      <border>
        <bottom style="thin">
          <color theme="8" tint="-0.24994659260841701"/>
        </bottom>
      </border>
    </dxf>
    <dxf>
      <font>
        <color theme="1" tint="0.24994659260841701"/>
      </font>
      <border>
        <top/>
        <bottom style="thin">
          <color theme="6"/>
        </bottom>
      </border>
    </dxf>
  </dxfs>
  <tableStyles count="1" defaultTableStyle="TableStyleMedium2" defaultPivotStyle="PivotStyleLight16">
    <tableStyle name="Pulmade_eelarve_2" pivot="0" count="7" xr9:uid="{00000000-0011-0000-FFFF-FFFF00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118290</xdr:rowOff>
    </xdr:from>
    <xdr:to>
      <xdr:col>6</xdr:col>
      <xdr:colOff>0</xdr:colOff>
      <xdr:row>1</xdr:row>
      <xdr:rowOff>0</xdr:rowOff>
    </xdr:to>
    <xdr:pic>
      <xdr:nvPicPr>
        <xdr:cNvPr id="2" name="Pilt 1" descr="Foto pulmatordist" title="Ribarekla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290"/>
          <a:ext cx="6105525" cy="1948635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0</xdr:row>
      <xdr:rowOff>809624</xdr:rowOff>
    </xdr:from>
    <xdr:to>
      <xdr:col>3</xdr:col>
      <xdr:colOff>685800</xdr:colOff>
      <xdr:row>0</xdr:row>
      <xdr:rowOff>1847849</xdr:rowOff>
    </xdr:to>
    <xdr:sp macro="" textlink="">
      <xdr:nvSpPr>
        <xdr:cNvPr id="3" name="Tekstiväli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809624"/>
          <a:ext cx="352425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t" sz="3200">
              <a:solidFill>
                <a:schemeClr val="bg1"/>
              </a:solidFill>
              <a:latin typeface="+mj-lt"/>
              <a:ea typeface="Cambria" panose="02040503050406030204" pitchFamily="18" charset="0"/>
            </a:rPr>
            <a:t>Pulmaeelarve</a:t>
          </a:r>
        </a:p>
        <a:p>
          <a:pPr algn="ctr" rtl="0"/>
          <a:r>
            <a:rPr lang="et" sz="1600" i="1">
              <a:solidFill>
                <a:schemeClr val="bg1"/>
              </a:solidFill>
              <a:latin typeface="+mn-lt"/>
              <a:ea typeface="Cambria" panose="02040503050406030204" pitchFamily="18" charset="0"/>
            </a:rPr>
            <a:t>[1. partner] ja [2. partner]</a:t>
          </a:r>
          <a:endParaRPr lang="en-US" sz="1400" i="1">
            <a:solidFill>
              <a:schemeClr val="bg1"/>
            </a:solidFill>
            <a:latin typeface="+mn-lt"/>
            <a:ea typeface="Cambria" panose="020405030504060302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_Toetused" displayName="Tabel_Toetused" ref="B19:C26" totalsRowCount="1" headerRowDxfId="80" dataDxfId="79" totalsRowDxfId="78">
  <autoFilter ref="B19:C25" xr:uid="{00000000-0009-0000-0100-000001000000}"/>
  <tableColumns count="2">
    <tableColumn id="1" xr3:uid="{00000000-0010-0000-0000-000001000000}" name="Rahaallikas" totalsRowLabel="Kokku" dataDxfId="77" totalsRowDxfId="76"/>
    <tableColumn id="2" xr3:uid="{00000000-0010-0000-0000-000002000000}" name="Toetus" totalsRowFunction="sum" dataDxfId="75" totalsRowDxfId="74"/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el_Pulmasõrmused" displayName="Tabel_Pulmasõrmused" ref="B69:D72" totalsRowCount="1" headerRowDxfId="13">
  <tableColumns count="3">
    <tableColumn id="1" xr3:uid="{00000000-0010-0000-0900-000001000000}" name="ABIELUSÕRMUSED" totalsRowLabel="Kokku" dataDxfId="12" totalsRowDxfId="11"/>
    <tableColumn id="2" xr3:uid="{00000000-0010-0000-0900-000002000000}" name="Eeldatavad kulud" totalsRowFunction="sum" dataDxfId="10" totalsRowDxfId="9"/>
    <tableColumn id="3" xr3:uid="{00000000-0010-0000-0900-000003000000}" name="Tegelikud kulud" totalsRowFunction="sum" dataDxfId="8" totalsRowDxfId="7"/>
  </tableColumns>
  <tableStyleInfo name="Pulmade_eelarve_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el_Transport" displayName="Tabel_Transport" ref="B74:D80" totalsRowCount="1" headerRowDxfId="6">
  <tableColumns count="3">
    <tableColumn id="1" xr3:uid="{00000000-0010-0000-0A00-000001000000}" name="TRANSPORT" totalsRowLabel="Kokku" dataDxfId="5" totalsRowDxfId="4"/>
    <tableColumn id="2" xr3:uid="{00000000-0010-0000-0A00-000002000000}" name="Eeldatavad kulud" totalsRowFunction="sum" dataDxfId="3" totalsRowDxfId="2"/>
    <tableColumn id="3" xr3:uid="{00000000-0010-0000-0A00-000003000000}" name="Tegelikud kulud" totalsRowFunction="sum" dataDxfId="1" totalsRowDxfId="0"/>
  </tableColumns>
  <tableStyleInfo name="Pulmade_eelarve_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_Vastuvõtt" displayName="Tabel_Vastuvõtt" ref="B2:D8" totalsRowCount="1" headerRowDxfId="73" dataDxfId="72" totalsRowDxfId="71">
  <tableColumns count="3">
    <tableColumn id="1" xr3:uid="{00000000-0010-0000-0100-000001000000}" name="VASTUVÕTT" totalsRowLabel="Kokku" dataDxfId="70" totalsRowDxfId="69"/>
    <tableColumn id="2" xr3:uid="{00000000-0010-0000-0100-000002000000}" name="Eeldatavad kulud" totalsRowFunction="sum" dataDxfId="68" totalsRowDxfId="67"/>
    <tableColumn id="3" xr3:uid="{00000000-0010-0000-0100-000003000000}" name="Tegelikud kulud" totalsRowFunction="sum" dataDxfId="66" totalsRowDxfId="65"/>
  </tableColumns>
  <tableStyleInfo name="Pulmade_eelarve_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_Riietus" displayName="Tabel_Riietus" ref="B10:D17" totalsRowCount="1" headerRowDxfId="64" dataDxfId="63">
  <tableColumns count="3">
    <tableColumn id="1" xr3:uid="{00000000-0010-0000-0200-000001000000}" name="RIIETUS" totalsRowLabel="Kokku" dataDxfId="62" totalsRowDxfId="61"/>
    <tableColumn id="2" xr3:uid="{00000000-0010-0000-0200-000002000000}" name="Eeldatavad kulud" totalsRowFunction="sum" dataDxfId="60" totalsRowDxfId="59"/>
    <tableColumn id="3" xr3:uid="{00000000-0010-0000-0200-000003000000}" name="Tegelikud kulud" totalsRowFunction="sum" dataDxfId="58" totalsRowDxfId="57"/>
  </tableColumns>
  <tableStyleInfo name="Pulmade_eelarve_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_Lilledjadekoratsioonid" displayName="Tabel_Lilledjadekoratsioonid" ref="B19:D29" totalsRowCount="1" headerRowDxfId="56" dataDxfId="55">
  <tableColumns count="3">
    <tableColumn id="1" xr3:uid="{00000000-0010-0000-0300-000001000000}" name="LILLED JA DEKORATSIOONID" totalsRowLabel="Kokku" dataDxfId="54" totalsRowDxfId="53"/>
    <tableColumn id="2" xr3:uid="{00000000-0010-0000-0300-000002000000}" name="Eeldatavad kulud" totalsRowFunction="sum" dataDxfId="52" totalsRowDxfId="51"/>
    <tableColumn id="3" xr3:uid="{00000000-0010-0000-0300-000003000000}" name="Tegelikud kulud" totalsRowFunction="sum" dataDxfId="50" totalsRowDxfId="49"/>
  </tableColumns>
  <tableStyleInfo name="Pulmade_eelarve_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_Muusika" displayName="Tabel_Muusika" ref="B31:D37" totalsRowCount="1" headerRowDxfId="48">
  <tableColumns count="3">
    <tableColumn id="1" xr3:uid="{00000000-0010-0000-0400-000001000000}" name="MUUSIKA" totalsRowLabel="Kokku" dataDxfId="47" totalsRowDxfId="46"/>
    <tableColumn id="2" xr3:uid="{00000000-0010-0000-0400-000002000000}" name="Eeldatavad kulud" totalsRowFunction="sum" dataDxfId="45" totalsRowDxfId="44"/>
    <tableColumn id="3" xr3:uid="{00000000-0010-0000-0400-000003000000}" name="Tegelikud kulud" totalsRowFunction="sum" dataDxfId="43" totalsRowDxfId="42"/>
  </tableColumns>
  <tableStyleInfo name="Pulmade_eelarve_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_Fotodjavideo" displayName="Tabel_Fotodjavideo" ref="B39:D44" totalsRowCount="1" headerRowDxfId="41">
  <tableColumns count="3">
    <tableColumn id="1" xr3:uid="{00000000-0010-0000-0500-000001000000}" name="FOTOD JA VIDEO" totalsRowLabel="Kokku" dataDxfId="40" totalsRowDxfId="39"/>
    <tableColumn id="2" xr3:uid="{00000000-0010-0000-0500-000002000000}" name="Eeldatavad kulud" totalsRowFunction="sum" dataDxfId="38" totalsRowDxfId="37"/>
    <tableColumn id="3" xr3:uid="{00000000-0010-0000-0500-000003000000}" name="Tegelikud kulud" totalsRowFunction="sum" dataDxfId="36" totalsRowDxfId="35"/>
  </tableColumns>
  <tableStyleInfo name="Pulmade_eelarve_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_Meenedjakingitused" displayName="Tabel_Meenedjakingitused" ref="B46:D50" totalsRowCount="1" headerRowDxfId="34">
  <tableColumns count="3">
    <tableColumn id="1" xr3:uid="{00000000-0010-0000-0600-000001000000}" name="MEENED JA KINGITUSED" totalsRowLabel="Kokku" dataDxfId="33" totalsRowDxfId="32"/>
    <tableColumn id="2" xr3:uid="{00000000-0010-0000-0600-000002000000}" name="Eeldatavad kulud" totalsRowFunction="sum" dataDxfId="31" totalsRowDxfId="30"/>
    <tableColumn id="3" xr3:uid="{00000000-0010-0000-0600-000003000000}" name="Tegelikud kulud" totalsRowFunction="sum" dataDxfId="29" totalsRowDxfId="28"/>
  </tableColumns>
  <tableStyleInfo name="Pulmade_eelarve_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_Tseremoonia" displayName="Tabel_Tseremoonia" ref="B52:D56" totalsRowCount="1" headerRowDxfId="27">
  <tableColumns count="3">
    <tableColumn id="1" xr3:uid="{00000000-0010-0000-0700-000001000000}" name="TSEREMOONIA" totalsRowLabel="Kokku" dataDxfId="26" totalsRowDxfId="25"/>
    <tableColumn id="2" xr3:uid="{00000000-0010-0000-0700-000002000000}" name="Eeldatavad kulud" totalsRowFunction="sum" dataDxfId="24" totalsRowDxfId="23"/>
    <tableColumn id="3" xr3:uid="{00000000-0010-0000-0700-000003000000}" name="Tegelikud kulud" totalsRowFunction="sum" dataDxfId="22" totalsRowDxfId="21"/>
  </tableColumns>
  <tableStyleInfo name="Pulmade_eelarve_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el_Kirjatarbed" displayName="Tabel_Kirjatarbed" ref="B58:D67" totalsRowCount="1" headerRowDxfId="20">
  <tableColumns count="3">
    <tableColumn id="1" xr3:uid="{00000000-0010-0000-0800-000001000000}" name="KIRJATARBED" totalsRowLabel="Kokku" dataDxfId="19" totalsRowDxfId="18"/>
    <tableColumn id="2" xr3:uid="{00000000-0010-0000-0800-000002000000}" name="Eeldatavad kulud" totalsRowFunction="sum" dataDxfId="17" totalsRowDxfId="16"/>
    <tableColumn id="3" xr3:uid="{00000000-0010-0000-0800-000003000000}" name="Tegelikud kulud" totalsRowFunction="sum" dataDxfId="15" totalsRowDxfId="14"/>
  </tableColumns>
  <tableStyleInfo name="Pulmade_eelarve_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8">
      <a:majorFont>
        <a:latin typeface="Candar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28"/>
  <sheetViews>
    <sheetView showGridLines="0" showRowColHeaders="0" tabSelected="1" workbookViewId="0"/>
  </sheetViews>
  <sheetFormatPr defaultColWidth="9" defaultRowHeight="21" customHeight="1" x14ac:dyDescent="0.2"/>
  <cols>
    <col min="1" max="1" width="1.5" style="1" customWidth="1"/>
    <col min="2" max="2" width="25.625" style="1" customWidth="1"/>
    <col min="3" max="3" width="14.375" style="1" bestFit="1" customWidth="1"/>
    <col min="4" max="5" width="13.625" style="1" customWidth="1"/>
    <col min="6" max="6" width="12.875" style="1" customWidth="1"/>
    <col min="7" max="7" width="1.625" style="1" customWidth="1"/>
    <col min="8" max="16384" width="9" style="1"/>
  </cols>
  <sheetData>
    <row r="1" spans="2:7" ht="162.75" customHeight="1" x14ac:dyDescent="0.2">
      <c r="G1" s="1" t="s">
        <v>26</v>
      </c>
    </row>
    <row r="3" spans="2:7" ht="35.1" customHeight="1" x14ac:dyDescent="0.2">
      <c r="B3" s="12" t="s">
        <v>0</v>
      </c>
      <c r="C3" s="31">
        <v>20000</v>
      </c>
    </row>
    <row r="5" spans="2:7" s="3" customFormat="1" ht="35.1" customHeight="1" x14ac:dyDescent="0.2">
      <c r="B5" s="21" t="s">
        <v>1</v>
      </c>
      <c r="C5" s="22" t="s">
        <v>21</v>
      </c>
      <c r="D5" s="30" t="s">
        <v>23</v>
      </c>
      <c r="E5" s="30" t="s">
        <v>24</v>
      </c>
      <c r="F5" s="30" t="s">
        <v>25</v>
      </c>
    </row>
    <row r="6" spans="2:7" ht="21" customHeight="1" x14ac:dyDescent="0.2">
      <c r="B6" s="23" t="s">
        <v>2</v>
      </c>
      <c r="C6" s="24">
        <v>0.5</v>
      </c>
      <c r="D6" s="38">
        <f>Pulmade_kogueelarve*'Eelarve kokkuvõte'!$C6</f>
        <v>10000</v>
      </c>
      <c r="E6" s="38">
        <f>Tabel_Vastuvõtt[[#Totals],[Eeldatavad kulud]]</f>
        <v>0</v>
      </c>
      <c r="F6" s="38">
        <f>Tabel_Vastuvõtt[[#Totals],[Tegelikud kulud]]</f>
        <v>0</v>
      </c>
    </row>
    <row r="7" spans="2:7" ht="21" customHeight="1" x14ac:dyDescent="0.2">
      <c r="B7" s="17" t="s">
        <v>3</v>
      </c>
      <c r="C7" s="18">
        <v>0.1</v>
      </c>
      <c r="D7" s="39">
        <f>Pulmade_kogueelarve*'Eelarve kokkuvõte'!$C7</f>
        <v>2000</v>
      </c>
      <c r="E7" s="39">
        <f>Tabel_Riietus[[#Totals],[Eeldatavad kulud]]</f>
        <v>0</v>
      </c>
      <c r="F7" s="39">
        <f>Tabel_Riietus[[#Totals],[Tegelikud kulud]]</f>
        <v>0</v>
      </c>
    </row>
    <row r="8" spans="2:7" ht="21" customHeight="1" x14ac:dyDescent="0.2">
      <c r="B8" s="15" t="s">
        <v>4</v>
      </c>
      <c r="C8" s="16">
        <v>0.1</v>
      </c>
      <c r="D8" s="40">
        <f>Pulmade_kogueelarve*'Eelarve kokkuvõte'!$C8</f>
        <v>2000</v>
      </c>
      <c r="E8" s="40">
        <f>Tabel_Lilledjadekoratsioonid[[#Totals],[Eeldatavad kulud]]</f>
        <v>0</v>
      </c>
      <c r="F8" s="40">
        <f>Tabel_Lilledjadekoratsioonid[[#Totals],[Tegelikud kulud]]</f>
        <v>0</v>
      </c>
    </row>
    <row r="9" spans="2:7" ht="21" customHeight="1" x14ac:dyDescent="0.2">
      <c r="B9" s="17" t="s">
        <v>5</v>
      </c>
      <c r="C9" s="18">
        <v>0.1</v>
      </c>
      <c r="D9" s="39">
        <f>Pulmade_kogueelarve*'Eelarve kokkuvõte'!$C9</f>
        <v>2000</v>
      </c>
      <c r="E9" s="39">
        <f>Tabel_Muusika[[#Totals],[Eeldatavad kulud]]</f>
        <v>0</v>
      </c>
      <c r="F9" s="39">
        <f>Tabel_Muusika[[#Totals],[Tegelikud kulud]]</f>
        <v>0</v>
      </c>
    </row>
    <row r="10" spans="2:7" ht="21" customHeight="1" x14ac:dyDescent="0.2">
      <c r="B10" s="15" t="s">
        <v>6</v>
      </c>
      <c r="C10" s="16">
        <v>0.1</v>
      </c>
      <c r="D10" s="40">
        <f>Pulmade_kogueelarve*'Eelarve kokkuvõte'!$C10</f>
        <v>2000</v>
      </c>
      <c r="E10" s="40">
        <f>Tabel_Fotodjavideo[[#Totals],[Eeldatavad kulud]]</f>
        <v>0</v>
      </c>
      <c r="F10" s="40">
        <f>Tabel_Fotodjavideo[[#Totals],[Tegelikud kulud]]</f>
        <v>0</v>
      </c>
    </row>
    <row r="11" spans="2:7" ht="21" customHeight="1" x14ac:dyDescent="0.2">
      <c r="B11" s="17" t="s">
        <v>7</v>
      </c>
      <c r="C11" s="18">
        <v>0.03</v>
      </c>
      <c r="D11" s="39">
        <f>Pulmade_kogueelarve*'Eelarve kokkuvõte'!$C11</f>
        <v>600</v>
      </c>
      <c r="E11" s="39">
        <f>Tabel_Meenedjakingitused[[#Totals],[Eeldatavad kulud]]</f>
        <v>0</v>
      </c>
      <c r="F11" s="39">
        <f>Tabel_Meenedjakingitused[[#Totals],[Tegelikud kulud]]</f>
        <v>0</v>
      </c>
    </row>
    <row r="12" spans="2:7" ht="21" customHeight="1" x14ac:dyDescent="0.2">
      <c r="B12" s="15" t="s">
        <v>8</v>
      </c>
      <c r="C12" s="16">
        <v>0.02</v>
      </c>
      <c r="D12" s="40">
        <f>Pulmade_kogueelarve*'Eelarve kokkuvõte'!$C12</f>
        <v>400</v>
      </c>
      <c r="E12" s="40">
        <f>Tabel_Tseremoonia[[#Totals],[Eeldatavad kulud]]</f>
        <v>0</v>
      </c>
      <c r="F12" s="40">
        <f>Tabel_Tseremoonia[[#Totals],[Tegelikud kulud]]</f>
        <v>0</v>
      </c>
    </row>
    <row r="13" spans="2:7" ht="21" customHeight="1" x14ac:dyDescent="0.2">
      <c r="B13" s="17" t="s">
        <v>9</v>
      </c>
      <c r="C13" s="18">
        <v>0.02</v>
      </c>
      <c r="D13" s="39">
        <f>Pulmade_kogueelarve*'Eelarve kokkuvõte'!$C13</f>
        <v>400</v>
      </c>
      <c r="E13" s="39">
        <f>Tabel_Kirjatarbed[[#Totals],[Eeldatavad kulud]]</f>
        <v>0</v>
      </c>
      <c r="F13" s="39">
        <f>Tabel_Kirjatarbed[[#Totals],[Tegelikud kulud]]</f>
        <v>0</v>
      </c>
    </row>
    <row r="14" spans="2:7" ht="21" customHeight="1" x14ac:dyDescent="0.2">
      <c r="B14" s="15" t="s">
        <v>10</v>
      </c>
      <c r="C14" s="16">
        <v>0.02</v>
      </c>
      <c r="D14" s="40">
        <f>Pulmade_kogueelarve*'Eelarve kokkuvõte'!$C14</f>
        <v>400</v>
      </c>
      <c r="E14" s="40">
        <f>Tabel_Pulmasõrmused[[#Totals],[Eeldatavad kulud]]</f>
        <v>0</v>
      </c>
      <c r="F14" s="40">
        <f>Tabel_Pulmasõrmused[[#Totals],[Tegelikud kulud]]</f>
        <v>0</v>
      </c>
    </row>
    <row r="15" spans="2:7" ht="21" customHeight="1" x14ac:dyDescent="0.2">
      <c r="B15" s="17" t="s">
        <v>11</v>
      </c>
      <c r="C15" s="18">
        <v>0.01</v>
      </c>
      <c r="D15" s="39">
        <f>Pulmade_kogueelarve*'Eelarve kokkuvõte'!$C15</f>
        <v>200</v>
      </c>
      <c r="E15" s="39">
        <f>Tabel_Transport[[#Totals],[Eeldatavad kulud]]</f>
        <v>0</v>
      </c>
      <c r="F15" s="39">
        <f>Tabel_Transport[[#Totals],[Tegelikud kulud]]</f>
        <v>0</v>
      </c>
    </row>
    <row r="16" spans="2:7" ht="21" customHeight="1" x14ac:dyDescent="0.2">
      <c r="B16" s="19" t="s">
        <v>12</v>
      </c>
      <c r="C16" s="20">
        <f>SUM(C6:C15)</f>
        <v>1</v>
      </c>
      <c r="D16" s="41">
        <f t="shared" ref="D16:F16" si="0">SUM(D6:D15)</f>
        <v>20000</v>
      </c>
      <c r="E16" s="41">
        <f t="shared" si="0"/>
        <v>0</v>
      </c>
      <c r="F16" s="41">
        <f t="shared" si="0"/>
        <v>0</v>
      </c>
    </row>
    <row r="18" spans="2:6" s="5" customFormat="1" ht="21" customHeight="1" x14ac:dyDescent="0.2">
      <c r="B18" s="9" t="s">
        <v>13</v>
      </c>
      <c r="C18" s="10"/>
      <c r="D18" s="10"/>
      <c r="E18" s="11"/>
      <c r="F18" s="11"/>
    </row>
    <row r="19" spans="2:6" ht="21" customHeight="1" x14ac:dyDescent="0.2">
      <c r="B19" t="s">
        <v>14</v>
      </c>
      <c r="C19" t="s">
        <v>22</v>
      </c>
    </row>
    <row r="20" spans="2:6" ht="21" customHeight="1" x14ac:dyDescent="0.2">
      <c r="B20" s="2" t="s">
        <v>15</v>
      </c>
      <c r="C20" s="32">
        <v>10000</v>
      </c>
    </row>
    <row r="21" spans="2:6" ht="21" customHeight="1" x14ac:dyDescent="0.2">
      <c r="B21" s="2" t="s">
        <v>16</v>
      </c>
      <c r="C21" s="32">
        <v>4000</v>
      </c>
    </row>
    <row r="22" spans="2:6" ht="21" customHeight="1" x14ac:dyDescent="0.2">
      <c r="B22" s="2" t="s">
        <v>17</v>
      </c>
      <c r="C22" s="32">
        <v>2000</v>
      </c>
    </row>
    <row r="23" spans="2:6" ht="21" customHeight="1" x14ac:dyDescent="0.2">
      <c r="B23" s="2" t="s">
        <v>18</v>
      </c>
      <c r="C23" s="32">
        <v>4000</v>
      </c>
    </row>
    <row r="24" spans="2:6" ht="21" customHeight="1" x14ac:dyDescent="0.2">
      <c r="B24" s="26" t="s">
        <v>19</v>
      </c>
      <c r="C24" s="33">
        <v>4000</v>
      </c>
    </row>
    <row r="25" spans="2:6" ht="21" customHeight="1" x14ac:dyDescent="0.2">
      <c r="B25" s="2" t="s">
        <v>20</v>
      </c>
      <c r="C25" s="32">
        <v>2000</v>
      </c>
    </row>
    <row r="26" spans="2:6" ht="21" customHeight="1" x14ac:dyDescent="0.2">
      <c r="B26" s="2" t="s">
        <v>12</v>
      </c>
      <c r="C26" s="32">
        <f>SUBTOTAL(109,Tabel_Toetused[Toetus])</f>
        <v>26000</v>
      </c>
    </row>
    <row r="28" spans="2:6" ht="21" customHeight="1" x14ac:dyDescent="0.2">
      <c r="B28" s="12" t="str">
        <f>IF(Tabel_Toetused[[#Totals],[Toetus]]&lt;Pulmade_kogueelarve,"Erinevuste tegemine","Saadaval olevad lisavahendid")</f>
        <v>Saadaval olevad lisavahendid</v>
      </c>
      <c r="C28" s="34">
        <f>IF(Tabel_Toetused[[#Totals],[Toetus]]&lt;Pulmade_kogueelarve,Pulmade_kogueelarve-Tabel_Toetused[[#Totals],[Toetus]],Tabel_Toetused[[#Totals],[Toetus]]-Pulmade_kogueelarve)</f>
        <v>6000</v>
      </c>
    </row>
  </sheetData>
  <conditionalFormatting sqref="E6:F16">
    <cfRule type="expression" dxfId="83" priority="3">
      <formula>E6&gt;$D6</formula>
    </cfRule>
  </conditionalFormatting>
  <conditionalFormatting sqref="C16">
    <cfRule type="cellIs" dxfId="82" priority="2" operator="notEqual">
      <formula>1</formula>
    </cfRule>
  </conditionalFormatting>
  <conditionalFormatting sqref="C28">
    <cfRule type="expression" dxfId="81" priority="1">
      <formula>$C$26&lt;$C$3</formula>
    </cfRule>
  </conditionalFormatting>
  <dataValidations count="9">
    <dataValidation allowBlank="1" showInputMessage="1" showErrorMessage="1" promptTitle="Pulmaeelarve" prompt="_x000a_Sisestage lahtrisse C3 oma pulmade kogueelarve ja see jagatakse järgides eraldamisprotsendi veergu. _x000a__x000a_Vahekaardil Eelarve üksikasjad on kuluartiklid loetletud kategooriate põhjal._x000a__x000a_" sqref="A1" xr:uid="{00000000-0002-0000-0000-000000000000}"/>
    <dataValidation allowBlank="1" showInputMessage="1" showErrorMessage="1" prompt="Sisestage sellesse lahtrisse oma pulmade kogueelarve" sqref="C3" xr:uid="{00000000-0002-0000-0000-000001000000}"/>
    <dataValidation allowBlank="1" showInputMessage="1" showErrorMessage="1" prompt="Selles veerus on loetleud kulude kategooriad" sqref="B5" xr:uid="{00000000-0002-0000-0000-000002000000}"/>
    <dataValidation allowBlank="1" showInputMessage="1" showErrorMessage="1" prompt="Selle veeru all muutke eraldamisprotsenti iga kulukategooria jaoks._x000a__x000a_Selle veeru koguarv peaks olema 100%." sqref="C5" xr:uid="{00000000-0002-0000-0000-000003000000}"/>
    <dataValidation allowBlank="1" showInputMessage="1" showErrorMessage="1" prompt="See veerg arvutatakse automaatselt pulmade kogueelarve ja iga kulukategooria eraldatusprotsendi andmete põhjal." sqref="D5" xr:uid="{00000000-0002-0000-0000-000004000000}"/>
    <dataValidation allowBlank="1" showInputMessage="1" showErrorMessage="1" prompt="See veerg arvutatakse automaatselt vahekaardi eelarve üksikasjad tegelike kulude põhjal" sqref="F5" xr:uid="{00000000-0002-0000-0000-000005000000}"/>
    <dataValidation allowBlank="1" showInputMessage="1" showErrorMessage="1" prompt="See veerg arvutatakse automaatselt vahekaardi eelarve üksikasjad hinnanguliste kulude põhjal" sqref="E5" xr:uid="{00000000-0002-0000-0000-000006000000}"/>
    <dataValidation allowBlank="1" showInputMessage="1" showErrorMessage="1" prompt="Selles tabelis loetletud teie pulmade vahendite allikad" sqref="B18" xr:uid="{00000000-0002-0000-0000-000007000000}"/>
    <dataValidation allowBlank="1" showInputMessage="1" showErrorMessage="1" prompt="See arvutab erinevuse kõikide toetuste ja pulmade kogueelarve vahel" sqref="C28" xr:uid="{00000000-0002-0000-0000-000008000000}"/>
  </dataValidations>
  <pageMargins left="0.7" right="0.7" top="0.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80"/>
  <sheetViews>
    <sheetView showGridLines="0" workbookViewId="0"/>
  </sheetViews>
  <sheetFormatPr defaultColWidth="9" defaultRowHeight="21" customHeight="1" x14ac:dyDescent="0.2"/>
  <cols>
    <col min="1" max="1" width="1.5" style="1" customWidth="1"/>
    <col min="2" max="2" width="40" style="8" customWidth="1"/>
    <col min="3" max="4" width="16.625" style="27" customWidth="1"/>
    <col min="5" max="16384" width="9" style="1"/>
  </cols>
  <sheetData>
    <row r="2" spans="2:4" s="6" customFormat="1" ht="21" customHeight="1" x14ac:dyDescent="0.2">
      <c r="B2" s="7" t="s">
        <v>27</v>
      </c>
      <c r="C2" s="28" t="s">
        <v>78</v>
      </c>
      <c r="D2" s="28" t="s">
        <v>79</v>
      </c>
    </row>
    <row r="3" spans="2:4" ht="21" customHeight="1" x14ac:dyDescent="0.2">
      <c r="B3" s="4" t="s">
        <v>28</v>
      </c>
      <c r="C3" s="35"/>
      <c r="D3" s="35"/>
    </row>
    <row r="4" spans="2:4" ht="21" customHeight="1" x14ac:dyDescent="0.2">
      <c r="B4" s="4" t="s">
        <v>29</v>
      </c>
      <c r="C4" s="35"/>
      <c r="D4" s="35"/>
    </row>
    <row r="5" spans="2:4" ht="21" customHeight="1" x14ac:dyDescent="0.2">
      <c r="B5" s="4" t="s">
        <v>30</v>
      </c>
      <c r="C5" s="35"/>
      <c r="D5" s="35"/>
    </row>
    <row r="6" spans="2:4" ht="21" customHeight="1" x14ac:dyDescent="0.2">
      <c r="B6" s="4" t="s">
        <v>31</v>
      </c>
      <c r="C6" s="35"/>
      <c r="D6" s="35"/>
    </row>
    <row r="7" spans="2:4" ht="21" customHeight="1" x14ac:dyDescent="0.2">
      <c r="B7" s="4" t="s">
        <v>32</v>
      </c>
      <c r="C7" s="35"/>
      <c r="D7" s="35"/>
    </row>
    <row r="8" spans="2:4" ht="21" customHeight="1" x14ac:dyDescent="0.2">
      <c r="B8" s="4" t="s">
        <v>12</v>
      </c>
      <c r="C8" s="35">
        <f>SUBTOTAL(109,Tabel_Vastuvõtt[Eeldatavad kulud])</f>
        <v>0</v>
      </c>
      <c r="D8" s="35">
        <f>SUBTOTAL(109,Tabel_Vastuvõtt[Tegelikud kulud])</f>
        <v>0</v>
      </c>
    </row>
    <row r="10" spans="2:4" s="14" customFormat="1" ht="21" customHeight="1" x14ac:dyDescent="0.2">
      <c r="B10" s="13" t="s">
        <v>33</v>
      </c>
      <c r="C10" s="29" t="s">
        <v>78</v>
      </c>
      <c r="D10" s="29" t="s">
        <v>79</v>
      </c>
    </row>
    <row r="11" spans="2:4" ht="21" customHeight="1" x14ac:dyDescent="0.2">
      <c r="B11" s="8" t="s">
        <v>34</v>
      </c>
      <c r="C11" s="36"/>
      <c r="D11" s="36"/>
    </row>
    <row r="12" spans="2:4" ht="21" customHeight="1" x14ac:dyDescent="0.2">
      <c r="B12" s="8" t="s">
        <v>35</v>
      </c>
      <c r="C12" s="36"/>
      <c r="D12" s="36"/>
    </row>
    <row r="13" spans="2:4" ht="21" customHeight="1" x14ac:dyDescent="0.2">
      <c r="B13" s="8" t="s">
        <v>36</v>
      </c>
      <c r="C13" s="36"/>
      <c r="D13" s="36"/>
    </row>
    <row r="14" spans="2:4" ht="21" customHeight="1" x14ac:dyDescent="0.2">
      <c r="B14" s="8" t="s">
        <v>37</v>
      </c>
      <c r="C14" s="36"/>
      <c r="D14" s="36"/>
    </row>
    <row r="15" spans="2:4" ht="21" customHeight="1" x14ac:dyDescent="0.2">
      <c r="B15" s="8" t="s">
        <v>38</v>
      </c>
      <c r="C15" s="36"/>
      <c r="D15" s="36"/>
    </row>
    <row r="16" spans="2:4" ht="21" customHeight="1" x14ac:dyDescent="0.2">
      <c r="B16" s="8" t="s">
        <v>32</v>
      </c>
      <c r="C16" s="36"/>
      <c r="D16" s="36"/>
    </row>
    <row r="17" spans="2:4" ht="21" customHeight="1" x14ac:dyDescent="0.2">
      <c r="B17" s="25" t="s">
        <v>12</v>
      </c>
      <c r="C17" s="37">
        <f>SUBTOTAL(109,Tabel_Riietus[Eeldatavad kulud])</f>
        <v>0</v>
      </c>
      <c r="D17" s="37">
        <f>SUBTOTAL(109,Tabel_Riietus[Tegelikud kulud])</f>
        <v>0</v>
      </c>
    </row>
    <row r="19" spans="2:4" s="14" customFormat="1" ht="21" customHeight="1" x14ac:dyDescent="0.2">
      <c r="B19" s="13" t="s">
        <v>39</v>
      </c>
      <c r="C19" s="29" t="s">
        <v>78</v>
      </c>
      <c r="D19" s="29" t="s">
        <v>79</v>
      </c>
    </row>
    <row r="20" spans="2:4" ht="21" customHeight="1" x14ac:dyDescent="0.2">
      <c r="B20" s="8" t="s">
        <v>40</v>
      </c>
      <c r="C20" s="36"/>
      <c r="D20" s="36"/>
    </row>
    <row r="21" spans="2:4" ht="21" customHeight="1" x14ac:dyDescent="0.2">
      <c r="B21" s="8" t="s">
        <v>41</v>
      </c>
      <c r="C21" s="36"/>
      <c r="D21" s="36"/>
    </row>
    <row r="22" spans="2:4" ht="21" customHeight="1" x14ac:dyDescent="0.2">
      <c r="B22" s="8" t="s">
        <v>42</v>
      </c>
      <c r="C22" s="36"/>
      <c r="D22" s="36"/>
    </row>
    <row r="23" spans="2:4" ht="21" customHeight="1" x14ac:dyDescent="0.2">
      <c r="B23" s="8" t="s">
        <v>43</v>
      </c>
      <c r="C23" s="36"/>
      <c r="D23" s="36"/>
    </row>
    <row r="24" spans="2:4" ht="21" customHeight="1" x14ac:dyDescent="0.2">
      <c r="B24" s="8" t="s">
        <v>44</v>
      </c>
      <c r="C24" s="36"/>
      <c r="D24" s="36"/>
    </row>
    <row r="25" spans="2:4" ht="21" customHeight="1" x14ac:dyDescent="0.2">
      <c r="B25" s="8" t="s">
        <v>45</v>
      </c>
      <c r="C25" s="36"/>
      <c r="D25" s="36"/>
    </row>
    <row r="26" spans="2:4" ht="21" customHeight="1" x14ac:dyDescent="0.2">
      <c r="B26" s="8" t="s">
        <v>46</v>
      </c>
      <c r="C26" s="36"/>
      <c r="D26" s="36"/>
    </row>
    <row r="27" spans="2:4" ht="21" customHeight="1" x14ac:dyDescent="0.2">
      <c r="B27" s="8" t="s">
        <v>47</v>
      </c>
      <c r="C27" s="36"/>
      <c r="D27" s="36"/>
    </row>
    <row r="28" spans="2:4" ht="21" customHeight="1" x14ac:dyDescent="0.2">
      <c r="B28" s="8" t="s">
        <v>32</v>
      </c>
      <c r="C28" s="36"/>
      <c r="D28" s="36"/>
    </row>
    <row r="29" spans="2:4" ht="21" customHeight="1" x14ac:dyDescent="0.2">
      <c r="B29" s="8" t="s">
        <v>12</v>
      </c>
      <c r="C29" s="36">
        <f>SUBTOTAL(109,Tabel_Lilledjadekoratsioonid[Eeldatavad kulud])</f>
        <v>0</v>
      </c>
      <c r="D29" s="36">
        <f>SUBTOTAL(109,Tabel_Lilledjadekoratsioonid[Tegelikud kulud])</f>
        <v>0</v>
      </c>
    </row>
    <row r="31" spans="2:4" s="14" customFormat="1" ht="21" customHeight="1" x14ac:dyDescent="0.2">
      <c r="B31" s="13" t="s">
        <v>48</v>
      </c>
      <c r="C31" s="29" t="s">
        <v>78</v>
      </c>
      <c r="D31" s="29" t="s">
        <v>79</v>
      </c>
    </row>
    <row r="32" spans="2:4" ht="21" customHeight="1" x14ac:dyDescent="0.2">
      <c r="B32" s="8" t="s">
        <v>49</v>
      </c>
      <c r="C32" s="36"/>
      <c r="D32" s="36"/>
    </row>
    <row r="33" spans="2:4" ht="21" customHeight="1" x14ac:dyDescent="0.2">
      <c r="B33" s="8" t="s">
        <v>50</v>
      </c>
      <c r="C33" s="36"/>
      <c r="D33" s="36"/>
    </row>
    <row r="34" spans="2:4" ht="21" customHeight="1" x14ac:dyDescent="0.2">
      <c r="B34" s="8" t="s">
        <v>51</v>
      </c>
      <c r="C34" s="36"/>
      <c r="D34" s="36"/>
    </row>
    <row r="35" spans="2:4" ht="21" customHeight="1" x14ac:dyDescent="0.2">
      <c r="B35" s="8" t="s">
        <v>52</v>
      </c>
      <c r="C35" s="36"/>
      <c r="D35" s="36"/>
    </row>
    <row r="36" spans="2:4" ht="21" customHeight="1" x14ac:dyDescent="0.2">
      <c r="B36" s="8" t="s">
        <v>32</v>
      </c>
      <c r="C36" s="36"/>
      <c r="D36" s="36"/>
    </row>
    <row r="37" spans="2:4" ht="21" customHeight="1" x14ac:dyDescent="0.2">
      <c r="B37" s="8" t="s">
        <v>12</v>
      </c>
      <c r="C37" s="36">
        <f>SUBTOTAL(109,Tabel_Muusika[Eeldatavad kulud])</f>
        <v>0</v>
      </c>
      <c r="D37" s="36">
        <f>SUBTOTAL(109,Tabel_Muusika[Tegelikud kulud])</f>
        <v>0</v>
      </c>
    </row>
    <row r="39" spans="2:4" s="14" customFormat="1" ht="21" customHeight="1" x14ac:dyDescent="0.2">
      <c r="B39" s="13" t="s">
        <v>53</v>
      </c>
      <c r="C39" s="29" t="s">
        <v>78</v>
      </c>
      <c r="D39" s="29" t="s">
        <v>79</v>
      </c>
    </row>
    <row r="40" spans="2:4" ht="21" customHeight="1" x14ac:dyDescent="0.2">
      <c r="B40" s="8" t="s">
        <v>54</v>
      </c>
      <c r="C40" s="36"/>
      <c r="D40" s="36"/>
    </row>
    <row r="41" spans="2:4" ht="21" customHeight="1" x14ac:dyDescent="0.2">
      <c r="B41" s="8" t="s">
        <v>55</v>
      </c>
      <c r="C41" s="36"/>
      <c r="D41" s="36"/>
    </row>
    <row r="42" spans="2:4" ht="21" customHeight="1" x14ac:dyDescent="0.2">
      <c r="B42" s="8" t="s">
        <v>56</v>
      </c>
      <c r="C42" s="36"/>
      <c r="D42" s="36"/>
    </row>
    <row r="43" spans="2:4" ht="21" customHeight="1" x14ac:dyDescent="0.2">
      <c r="B43" s="8" t="s">
        <v>32</v>
      </c>
      <c r="C43" s="36"/>
      <c r="D43" s="36"/>
    </row>
    <row r="44" spans="2:4" ht="21" customHeight="1" x14ac:dyDescent="0.2">
      <c r="B44" s="8" t="s">
        <v>12</v>
      </c>
      <c r="C44" s="36">
        <f>SUBTOTAL(109,Tabel_Fotodjavideo[Eeldatavad kulud])</f>
        <v>0</v>
      </c>
      <c r="D44" s="36">
        <f>SUBTOTAL(109,Tabel_Fotodjavideo[Tegelikud kulud])</f>
        <v>0</v>
      </c>
    </row>
    <row r="46" spans="2:4" s="14" customFormat="1" ht="21" customHeight="1" x14ac:dyDescent="0.2">
      <c r="B46" s="13" t="s">
        <v>57</v>
      </c>
      <c r="C46" s="29" t="s">
        <v>78</v>
      </c>
      <c r="D46" s="29" t="s">
        <v>79</v>
      </c>
    </row>
    <row r="47" spans="2:4" ht="21" customHeight="1" x14ac:dyDescent="0.2">
      <c r="B47" s="8" t="s">
        <v>58</v>
      </c>
      <c r="C47" s="36"/>
      <c r="D47" s="36"/>
    </row>
    <row r="48" spans="2:4" ht="21" customHeight="1" x14ac:dyDescent="0.2">
      <c r="B48" s="8" t="s">
        <v>59</v>
      </c>
      <c r="C48" s="36"/>
      <c r="D48" s="36"/>
    </row>
    <row r="49" spans="2:4" ht="21" customHeight="1" x14ac:dyDescent="0.2">
      <c r="B49" s="8" t="s">
        <v>32</v>
      </c>
      <c r="C49" s="36"/>
      <c r="D49" s="36"/>
    </row>
    <row r="50" spans="2:4" ht="21" customHeight="1" x14ac:dyDescent="0.2">
      <c r="B50" s="8" t="s">
        <v>12</v>
      </c>
      <c r="C50" s="36">
        <f>SUBTOTAL(109,Tabel_Meenedjakingitused[Eeldatavad kulud])</f>
        <v>0</v>
      </c>
      <c r="D50" s="36">
        <f>SUBTOTAL(109,Tabel_Meenedjakingitused[Tegelikud kulud])</f>
        <v>0</v>
      </c>
    </row>
    <row r="52" spans="2:4" s="14" customFormat="1" ht="21" customHeight="1" x14ac:dyDescent="0.2">
      <c r="B52" s="13" t="s">
        <v>60</v>
      </c>
      <c r="C52" s="29" t="s">
        <v>78</v>
      </c>
      <c r="D52" s="29" t="s">
        <v>79</v>
      </c>
    </row>
    <row r="53" spans="2:4" ht="21" customHeight="1" x14ac:dyDescent="0.2">
      <c r="B53" s="8" t="s">
        <v>61</v>
      </c>
      <c r="C53" s="36"/>
      <c r="D53" s="36"/>
    </row>
    <row r="54" spans="2:4" ht="21" customHeight="1" x14ac:dyDescent="0.2">
      <c r="B54" s="8" t="s">
        <v>62</v>
      </c>
      <c r="C54" s="36"/>
      <c r="D54" s="36"/>
    </row>
    <row r="55" spans="2:4" ht="21" customHeight="1" x14ac:dyDescent="0.2">
      <c r="B55" s="8" t="s">
        <v>32</v>
      </c>
      <c r="C55" s="36"/>
      <c r="D55" s="36"/>
    </row>
    <row r="56" spans="2:4" ht="21" customHeight="1" x14ac:dyDescent="0.2">
      <c r="B56" s="8" t="s">
        <v>12</v>
      </c>
      <c r="C56" s="36">
        <f>SUBTOTAL(109,Tabel_Tseremoonia[Eeldatavad kulud])</f>
        <v>0</v>
      </c>
      <c r="D56" s="36">
        <f>SUBTOTAL(109,Tabel_Tseremoonia[Tegelikud kulud])</f>
        <v>0</v>
      </c>
    </row>
    <row r="58" spans="2:4" s="14" customFormat="1" ht="21" customHeight="1" x14ac:dyDescent="0.2">
      <c r="B58" s="13" t="s">
        <v>63</v>
      </c>
      <c r="C58" s="29" t="s">
        <v>78</v>
      </c>
      <c r="D58" s="29" t="s">
        <v>79</v>
      </c>
    </row>
    <row r="59" spans="2:4" ht="21" customHeight="1" x14ac:dyDescent="0.2">
      <c r="B59" s="8" t="s">
        <v>64</v>
      </c>
      <c r="C59" s="36"/>
      <c r="D59" s="36"/>
    </row>
    <row r="60" spans="2:4" ht="21" customHeight="1" x14ac:dyDescent="0.2">
      <c r="B60" s="8" t="s">
        <v>65</v>
      </c>
      <c r="C60" s="36"/>
      <c r="D60" s="36"/>
    </row>
    <row r="61" spans="2:4" ht="21" customHeight="1" x14ac:dyDescent="0.2">
      <c r="B61" s="8" t="s">
        <v>66</v>
      </c>
      <c r="C61" s="36"/>
      <c r="D61" s="36"/>
    </row>
    <row r="62" spans="2:4" ht="21" customHeight="1" x14ac:dyDescent="0.2">
      <c r="B62" s="8" t="s">
        <v>67</v>
      </c>
      <c r="C62" s="36"/>
      <c r="D62" s="36"/>
    </row>
    <row r="63" spans="2:4" ht="21" customHeight="1" x14ac:dyDescent="0.2">
      <c r="B63" s="8" t="s">
        <v>68</v>
      </c>
      <c r="C63" s="36"/>
      <c r="D63" s="36"/>
    </row>
    <row r="64" spans="2:4" ht="21" customHeight="1" x14ac:dyDescent="0.2">
      <c r="B64" s="8" t="s">
        <v>69</v>
      </c>
      <c r="C64" s="36"/>
      <c r="D64" s="36"/>
    </row>
    <row r="65" spans="2:4" ht="21" customHeight="1" x14ac:dyDescent="0.2">
      <c r="B65" s="8" t="s">
        <v>70</v>
      </c>
      <c r="C65" s="36"/>
      <c r="D65" s="36"/>
    </row>
    <row r="66" spans="2:4" ht="21" customHeight="1" x14ac:dyDescent="0.2">
      <c r="B66" s="8" t="s">
        <v>32</v>
      </c>
      <c r="C66" s="36"/>
      <c r="D66" s="36"/>
    </row>
    <row r="67" spans="2:4" ht="21" customHeight="1" x14ac:dyDescent="0.2">
      <c r="B67" s="8" t="s">
        <v>12</v>
      </c>
      <c r="C67" s="36">
        <f>SUBTOTAL(109,Tabel_Kirjatarbed[Eeldatavad kulud])</f>
        <v>0</v>
      </c>
      <c r="D67" s="36">
        <f>SUBTOTAL(109,Tabel_Kirjatarbed[Tegelikud kulud])</f>
        <v>0</v>
      </c>
    </row>
    <row r="69" spans="2:4" s="14" customFormat="1" ht="21" customHeight="1" x14ac:dyDescent="0.2">
      <c r="B69" s="13" t="s">
        <v>71</v>
      </c>
      <c r="C69" s="29" t="s">
        <v>78</v>
      </c>
      <c r="D69" s="29" t="s">
        <v>79</v>
      </c>
    </row>
    <row r="70" spans="2:4" ht="21" customHeight="1" x14ac:dyDescent="0.2">
      <c r="B70" s="8" t="s">
        <v>10</v>
      </c>
      <c r="C70" s="36"/>
      <c r="D70" s="36"/>
    </row>
    <row r="71" spans="2:4" ht="21" customHeight="1" x14ac:dyDescent="0.2">
      <c r="B71" s="8" t="s">
        <v>72</v>
      </c>
      <c r="C71" s="36"/>
      <c r="D71" s="36"/>
    </row>
    <row r="72" spans="2:4" ht="21" customHeight="1" x14ac:dyDescent="0.2">
      <c r="B72" s="8" t="s">
        <v>12</v>
      </c>
      <c r="C72" s="36">
        <f>SUBTOTAL(109,Tabel_Pulmasõrmused[Eeldatavad kulud])</f>
        <v>0</v>
      </c>
      <c r="D72" s="36">
        <f>SUBTOTAL(109,Tabel_Pulmasõrmused[Tegelikud kulud])</f>
        <v>0</v>
      </c>
    </row>
    <row r="74" spans="2:4" s="14" customFormat="1" ht="21" customHeight="1" x14ac:dyDescent="0.2">
      <c r="B74" s="13" t="s">
        <v>73</v>
      </c>
      <c r="C74" s="29" t="s">
        <v>78</v>
      </c>
      <c r="D74" s="29" t="s">
        <v>79</v>
      </c>
    </row>
    <row r="75" spans="2:4" ht="21" customHeight="1" x14ac:dyDescent="0.2">
      <c r="B75" s="8" t="s">
        <v>74</v>
      </c>
      <c r="C75" s="36"/>
      <c r="D75" s="36"/>
    </row>
    <row r="76" spans="2:4" ht="21" customHeight="1" x14ac:dyDescent="0.2">
      <c r="B76" s="8" t="s">
        <v>75</v>
      </c>
      <c r="C76" s="36"/>
      <c r="D76" s="36"/>
    </row>
    <row r="77" spans="2:4" ht="21" customHeight="1" x14ac:dyDescent="0.2">
      <c r="B77" s="8" t="s">
        <v>76</v>
      </c>
      <c r="C77" s="36"/>
      <c r="D77" s="36"/>
    </row>
    <row r="78" spans="2:4" ht="21" customHeight="1" x14ac:dyDescent="0.2">
      <c r="B78" s="8" t="s">
        <v>77</v>
      </c>
      <c r="C78" s="36"/>
      <c r="D78" s="36"/>
    </row>
    <row r="79" spans="2:4" ht="21" customHeight="1" x14ac:dyDescent="0.2">
      <c r="B79" s="8" t="s">
        <v>32</v>
      </c>
      <c r="C79" s="36"/>
      <c r="D79" s="36"/>
    </row>
    <row r="80" spans="2:4" ht="21" customHeight="1" x14ac:dyDescent="0.2">
      <c r="B80" s="25" t="s">
        <v>12</v>
      </c>
      <c r="C80" s="37">
        <f>SUBTOTAL(109,Tabel_Transport[Eeldatavad kulud])</f>
        <v>0</v>
      </c>
      <c r="D80" s="37">
        <f>SUBTOTAL(109,Tabel_Transport[Tegelikud kulud])</f>
        <v>0</v>
      </c>
    </row>
  </sheetData>
  <dataValidations count="1">
    <dataValidation allowBlank="1" showInputMessage="1" showErrorMessage="1" prompt="Iga kulukategooria jaoks saate muuta üksuseid ja sisestada hinnangulise ja tegeliku kulu." sqref="A1" xr:uid="{00000000-0002-0000-0100-000000000000}"/>
  </dataValidation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5FDFB9F-3EE9-4B4D-8213-B3A7269F1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8C7367-03D4-4B1E-91A0-A1511E83F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A37BA-547D-4E63-B822-D506CDCC9D3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Eelarve kokkuvõte</vt:lpstr>
      <vt:lpstr>Eelarve üksikasjad</vt:lpstr>
      <vt:lpstr>Pulmade_kogueelarve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2019-02-11T03:21:58Z</dcterms:created>
  <dcterms:modified xsi:type="dcterms:W3CDTF">2019-07-18T03:04:03Z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