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27"/>
  <workbookPr filterPrivacy="1" codeName="ThisWorkbook"/>
  <xr:revisionPtr revIDLastSave="0" documentId="13_ncr:1_{CE35AFA6-4516-487E-9E16-96862420313E}" xr6:coauthVersionLast="43" xr6:coauthVersionMax="43" xr10:uidLastSave="{00000000-0000-0000-0000-000000000000}"/>
  <bookViews>
    <workbookView xWindow="-120" yWindow="-120" windowWidth="28860" windowHeight="16125" xr2:uid="{00000000-000D-0000-FFFF-FFFF00000000}"/>
  </bookViews>
  <sheets>
    <sheet name="Wedding budget" sheetId="1" r:id="rId1"/>
    <sheet name="Expenses" sheetId="2" r:id="rId2"/>
    <sheet name="Calculations" sheetId="5" state="hidden" r:id="rId3"/>
  </sheets>
  <definedNames>
    <definedName name="Apparel_done">Expenses!$E$20</definedName>
    <definedName name="Apparel_Total_act">Outfits[[#Totals],[Actual]]</definedName>
    <definedName name="Apparel_Total_est">Outfits[[#Totals],[Estimated]]</definedName>
    <definedName name="Deco_Done">Expenses!$E$85</definedName>
    <definedName name="Decorations_Total_act">Decorations[[#Totals],[Actual]]</definedName>
    <definedName name="Decorations_Total_est">Decorations[[#Totals],[Estimated]]</definedName>
    <definedName name="Flowers_Done">Expenses!$E$97</definedName>
    <definedName name="Flowers_Total_act">Flowers[[#Totals],[Actual]]</definedName>
    <definedName name="Flowers_Total_est">Flowers[[#Totals],[Estimated]]</definedName>
    <definedName name="Gifts_Done">Expenses!$E$109</definedName>
    <definedName name="Gifts_Total_act">Presents[[#Totals],[Actual]]</definedName>
    <definedName name="Gifts_Total_est">Presents[[#Totals],[Estimated]]</definedName>
    <definedName name="Music_Done">Expenses!$E$45</definedName>
    <definedName name="Music_Entertainment_Total_act">Music[[#Totals],[Actual]]</definedName>
    <definedName name="Music_Entertainment_Total_est">Music[[#Totals],[Estimated]]</definedName>
    <definedName name="Other_Done">Expenses!$E$136</definedName>
    <definedName name="Other_Expenses_Total_act">OtherExpenses[[#Totals],[Actual]]</definedName>
    <definedName name="Other_Expenses_Total_est">OtherExpenses[[#Totals],[Estimated]]</definedName>
    <definedName name="Photography_Done">Expenses!$E$72</definedName>
    <definedName name="Photography_Total_act">Photography[[#Totals],[Actual]]</definedName>
    <definedName name="Photography_Total_est">Photography[[#Totals],[Estimated]]</definedName>
    <definedName name="Printing__Stationery_Total_act">Printing[[#Totals],[Actual]]</definedName>
    <definedName name="Printing__Stationery_Total_est">Printing[[#Totals],[Estimated]]</definedName>
    <definedName name="Printing_Done">Expenses!$E$61</definedName>
    <definedName name="Reception_Done">Expenses!$E$36</definedName>
    <definedName name="Reception_Total_act">Reception[[#Totals],[Actual]]</definedName>
    <definedName name="Reception_Total_est">Reception[[#Totals],[Estimated]]</definedName>
    <definedName name="Travel_Done">Expenses!$E$119</definedName>
    <definedName name="Travel_Transportation_Total_act">Travel[[#Totals],[Actual]]</definedName>
    <definedName name="Travel_Transportation_Total_est">Travel[[#Totals],[Estimated]]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6" i="2" l="1"/>
  <c r="D119" i="2"/>
  <c r="D109" i="2"/>
  <c r="D97" i="2"/>
  <c r="D85" i="2"/>
  <c r="D72" i="2"/>
  <c r="D61" i="2"/>
  <c r="D45" i="2"/>
  <c r="D36" i="2"/>
  <c r="D20" i="2"/>
  <c r="F17" i="1" l="1"/>
  <c r="F16" i="1"/>
  <c r="F15" i="1"/>
  <c r="F14" i="1"/>
  <c r="F13" i="1"/>
  <c r="F12" i="1"/>
  <c r="F11" i="1"/>
  <c r="F9" i="1"/>
  <c r="F10" i="1"/>
  <c r="F8" i="1"/>
  <c r="E77" i="2"/>
  <c r="E78" i="2"/>
  <c r="E79" i="2"/>
  <c r="E80" i="2"/>
  <c r="E81" i="2"/>
  <c r="C82" i="2"/>
  <c r="C8" i="5" s="1"/>
  <c r="D82" i="2"/>
  <c r="D8" i="5" s="1"/>
  <c r="E90" i="2"/>
  <c r="E91" i="2"/>
  <c r="E92" i="2"/>
  <c r="E93" i="2"/>
  <c r="E94" i="2"/>
  <c r="C95" i="2"/>
  <c r="C14" i="1" s="1"/>
  <c r="D95" i="2"/>
  <c r="D9" i="5" s="1"/>
  <c r="E102" i="2"/>
  <c r="E103" i="2"/>
  <c r="E104" i="2"/>
  <c r="E105" i="2"/>
  <c r="E106" i="2"/>
  <c r="C107" i="2"/>
  <c r="C10" i="5" s="1"/>
  <c r="D107" i="2"/>
  <c r="D10" i="5" s="1"/>
  <c r="E114" i="2"/>
  <c r="E115" i="2"/>
  <c r="E116" i="2"/>
  <c r="C117" i="2"/>
  <c r="C16" i="1" s="1"/>
  <c r="C11" i="5"/>
  <c r="D117" i="2"/>
  <c r="D11" i="5"/>
  <c r="E124" i="2"/>
  <c r="E125" i="2"/>
  <c r="E126" i="2"/>
  <c r="E127" i="2"/>
  <c r="E128" i="2"/>
  <c r="E129" i="2"/>
  <c r="E130" i="2"/>
  <c r="E131" i="2"/>
  <c r="E132" i="2"/>
  <c r="E133" i="2"/>
  <c r="C134" i="2"/>
  <c r="C12" i="5"/>
  <c r="D134" i="2"/>
  <c r="D12" i="5"/>
  <c r="H12" i="5" s="1"/>
  <c r="D17" i="1"/>
  <c r="C17" i="1"/>
  <c r="D16" i="1"/>
  <c r="D15" i="1"/>
  <c r="C15" i="1"/>
  <c r="D14" i="1"/>
  <c r="D70" i="2"/>
  <c r="D7" i="5" s="1"/>
  <c r="C70" i="2"/>
  <c r="D59" i="2"/>
  <c r="D6" i="5" s="1"/>
  <c r="C59" i="2"/>
  <c r="C11" i="1" s="1"/>
  <c r="D43" i="2"/>
  <c r="D5" i="5" s="1"/>
  <c r="C43" i="2"/>
  <c r="D33" i="2"/>
  <c r="D9" i="1" s="1"/>
  <c r="C33" i="2"/>
  <c r="C4" i="5" s="1"/>
  <c r="D18" i="2"/>
  <c r="D8" i="1" s="1"/>
  <c r="C18" i="2"/>
  <c r="E17" i="2"/>
  <c r="C12" i="1"/>
  <c r="C7" i="5"/>
  <c r="D12" i="1"/>
  <c r="C8" i="1"/>
  <c r="C3" i="5"/>
  <c r="D4" i="5"/>
  <c r="C10" i="1"/>
  <c r="C5" i="5"/>
  <c r="D10" i="1"/>
  <c r="E69" i="2"/>
  <c r="E68" i="2"/>
  <c r="E67" i="2"/>
  <c r="E66" i="2"/>
  <c r="E58" i="2"/>
  <c r="E57" i="2"/>
  <c r="E56" i="2"/>
  <c r="E55" i="2"/>
  <c r="E54" i="2"/>
  <c r="E53" i="2"/>
  <c r="E52" i="2"/>
  <c r="E51" i="2"/>
  <c r="E50" i="2"/>
  <c r="E59" i="2" s="1"/>
  <c r="E42" i="2"/>
  <c r="E41" i="2"/>
  <c r="E43" i="2" s="1"/>
  <c r="E32" i="2"/>
  <c r="E31" i="2"/>
  <c r="E30" i="2"/>
  <c r="E29" i="2"/>
  <c r="E28" i="2"/>
  <c r="E27" i="2"/>
  <c r="E26" i="2"/>
  <c r="E25" i="2"/>
  <c r="E15" i="2"/>
  <c r="E16" i="2"/>
  <c r="E14" i="2"/>
  <c r="E13" i="2"/>
  <c r="E11" i="2"/>
  <c r="E10" i="2"/>
  <c r="E9" i="2"/>
  <c r="E8" i="2"/>
  <c r="E7" i="2"/>
  <c r="E12" i="2"/>
  <c r="E6" i="2"/>
  <c r="E5" i="2"/>
  <c r="B5" i="1"/>
  <c r="E117" i="2" l="1"/>
  <c r="E33" i="2"/>
  <c r="E70" i="2"/>
  <c r="E17" i="1"/>
  <c r="H5" i="5"/>
  <c r="H7" i="5"/>
  <c r="H11" i="5"/>
  <c r="E107" i="2"/>
  <c r="E14" i="1"/>
  <c r="H8" i="5"/>
  <c r="E18" i="2"/>
  <c r="D11" i="1"/>
  <c r="E10" i="1"/>
  <c r="D3" i="5"/>
  <c r="H3" i="5" s="1"/>
  <c r="E12" i="1"/>
  <c r="E11" i="1"/>
  <c r="C13" i="1"/>
  <c r="E15" i="1"/>
  <c r="E134" i="2"/>
  <c r="E16" i="1"/>
  <c r="C9" i="5"/>
  <c r="H9" i="5" s="1"/>
  <c r="E95" i="2"/>
  <c r="E82" i="2"/>
  <c r="H10" i="5"/>
  <c r="H4" i="5"/>
  <c r="C6" i="5"/>
  <c r="D13" i="1"/>
  <c r="E8" i="1"/>
  <c r="C9" i="1"/>
  <c r="E9" i="1" s="1"/>
  <c r="D18" i="1" l="1"/>
  <c r="C18" i="1"/>
  <c r="D13" i="5"/>
  <c r="C13" i="5"/>
  <c r="F3" i="5" s="1"/>
  <c r="E3" i="5" s="1"/>
  <c r="H6" i="5"/>
  <c r="E13" i="1"/>
  <c r="E18" i="1" s="1"/>
  <c r="F6" i="5" l="1"/>
  <c r="E6" i="5" s="1"/>
  <c r="F9" i="5"/>
  <c r="E9" i="5" s="1"/>
  <c r="F12" i="5"/>
  <c r="E12" i="5" s="1"/>
  <c r="F7" i="5"/>
  <c r="E7" i="5" s="1"/>
  <c r="F11" i="5"/>
  <c r="E11" i="5" s="1"/>
  <c r="F8" i="5"/>
  <c r="E8" i="5" s="1"/>
  <c r="F4" i="5"/>
  <c r="E4" i="5" s="1"/>
  <c r="G4" i="5" s="1"/>
  <c r="F13" i="5"/>
  <c r="F10" i="5"/>
  <c r="E10" i="5" s="1"/>
  <c r="F5" i="5"/>
  <c r="E5" i="5" s="1"/>
  <c r="G6" i="5"/>
  <c r="G9" i="5"/>
  <c r="G12" i="5"/>
  <c r="G7" i="5"/>
  <c r="G11" i="5"/>
  <c r="G3" i="5"/>
  <c r="G8" i="5"/>
  <c r="G10" i="5"/>
  <c r="G5" i="5"/>
</calcChain>
</file>

<file path=xl/sharedStrings.xml><?xml version="1.0" encoding="utf-8"?>
<sst xmlns="http://schemas.openxmlformats.org/spreadsheetml/2006/main" count="174" uniqueCount="107">
  <si>
    <t>Wedding date:</t>
  </si>
  <si>
    <t>Category</t>
  </si>
  <si>
    <t>Outfits</t>
  </si>
  <si>
    <t>Reception</t>
  </si>
  <si>
    <t>Music</t>
  </si>
  <si>
    <t>Printing</t>
  </si>
  <si>
    <t>Photography</t>
  </si>
  <si>
    <t>Decorations</t>
  </si>
  <si>
    <t>Flowers</t>
  </si>
  <si>
    <t>Presents</t>
  </si>
  <si>
    <t>Travel</t>
  </si>
  <si>
    <t>Other</t>
  </si>
  <si>
    <t>Total expenses</t>
  </si>
  <si>
    <t>Chart showing each category expense percentage is in this cell.</t>
  </si>
  <si>
    <t>Estimated</t>
  </si>
  <si>
    <t>Actual</t>
  </si>
  <si>
    <t>Over/Under</t>
  </si>
  <si>
    <t>Done</t>
  </si>
  <si>
    <t xml:space="preserve"> </t>
  </si>
  <si>
    <t>Engagement ring(s)</t>
  </si>
  <si>
    <t>Spouse-to-be 1 ring</t>
  </si>
  <si>
    <t>Spouse-to-be 1 gown/tuxedo</t>
  </si>
  <si>
    <t>Spouse-to-be 1 veil/headpiece</t>
  </si>
  <si>
    <t>Spouse-to-be 1 shoes</t>
  </si>
  <si>
    <t>Spouse-to-be 1 jewellery</t>
  </si>
  <si>
    <t>Spouse-to-be 1 hosiery</t>
  </si>
  <si>
    <t>Spouse-to-be 2 ring</t>
  </si>
  <si>
    <t>Spouse-to-be 2 gown/tuxedo</t>
  </si>
  <si>
    <t>Spouse-to-be 2 veil/headpiece</t>
  </si>
  <si>
    <t>Spouse-to-be 2 shoes</t>
  </si>
  <si>
    <t>Spouse-to-be 2 jewellery</t>
  </si>
  <si>
    <t>Spouse-to-be 2 hosiery</t>
  </si>
  <si>
    <t>Clothing Total</t>
  </si>
  <si>
    <t>Reception*</t>
  </si>
  <si>
    <t>Room/hall fees</t>
  </si>
  <si>
    <t>Tables and chairs</t>
  </si>
  <si>
    <t>Food</t>
  </si>
  <si>
    <t>Drinks</t>
  </si>
  <si>
    <t>Linen</t>
  </si>
  <si>
    <t>Cake</t>
  </si>
  <si>
    <t>Favours</t>
  </si>
  <si>
    <t>Staff and gratuities</t>
  </si>
  <si>
    <t>Reception Total</t>
  </si>
  <si>
    <t>* Excludes entertainment and decorations</t>
  </si>
  <si>
    <t>Music/Entertainment</t>
  </si>
  <si>
    <t>Musicians for ceremony</t>
  </si>
  <si>
    <t>Band/DJ for reception</t>
  </si>
  <si>
    <t>Music/Entertainment Total</t>
  </si>
  <si>
    <t>Printing/Stationery</t>
  </si>
  <si>
    <t>Invitations</t>
  </si>
  <si>
    <t>Announcements</t>
  </si>
  <si>
    <t>Thank-you cards</t>
  </si>
  <si>
    <t>Personal stationery</t>
  </si>
  <si>
    <t>Guest book</t>
  </si>
  <si>
    <t>Programmes</t>
  </si>
  <si>
    <t>Reception napkins</t>
  </si>
  <si>
    <t>Matchbooks</t>
  </si>
  <si>
    <t>Calligraphy</t>
  </si>
  <si>
    <t>Printing /Stationery Total</t>
  </si>
  <si>
    <t>Formals</t>
  </si>
  <si>
    <t>Extra prints</t>
  </si>
  <si>
    <t>Photo albums</t>
  </si>
  <si>
    <t>Videography</t>
  </si>
  <si>
    <t>Photography total</t>
  </si>
  <si>
    <t>Decorations*</t>
  </si>
  <si>
    <t>Bows for seating</t>
  </si>
  <si>
    <t>Centrepieces</t>
  </si>
  <si>
    <t>Candles</t>
  </si>
  <si>
    <t>Lighting</t>
  </si>
  <si>
    <t>Balloons</t>
  </si>
  <si>
    <t>Decorations Total</t>
  </si>
  <si>
    <t>*Excludes flowers</t>
  </si>
  <si>
    <t>Bouquets</t>
  </si>
  <si>
    <t>Buttonholes</t>
  </si>
  <si>
    <t>Corsages</t>
  </si>
  <si>
    <t>Ceremony</t>
  </si>
  <si>
    <t>Flowers Total</t>
  </si>
  <si>
    <t>Gifts</t>
  </si>
  <si>
    <t>Attendants</t>
  </si>
  <si>
    <t>Spouse-to-be 1</t>
  </si>
  <si>
    <t>Spouse-to-be 2</t>
  </si>
  <si>
    <t>Parents</t>
  </si>
  <si>
    <t>Readers/other participants</t>
  </si>
  <si>
    <t>Gifts Total</t>
  </si>
  <si>
    <t>Travel/Transport</t>
  </si>
  <si>
    <t>Limousines/cars</t>
  </si>
  <si>
    <t>Parking</t>
  </si>
  <si>
    <t>Taxis</t>
  </si>
  <si>
    <t>Travel/Transport Total</t>
  </si>
  <si>
    <t>Other expenses</t>
  </si>
  <si>
    <t>Officiant</t>
  </si>
  <si>
    <t>Church/ceremony site fee</t>
  </si>
  <si>
    <t>Wedding coordinator</t>
  </si>
  <si>
    <t>Rehearsal dinner</t>
  </si>
  <si>
    <t>Engagement party</t>
  </si>
  <si>
    <t>Showers</t>
  </si>
  <si>
    <t>Salon appointments</t>
  </si>
  <si>
    <t>Bachelor/ette parties</t>
  </si>
  <si>
    <t>Brunch</t>
  </si>
  <si>
    <t>Hotel rooms</t>
  </si>
  <si>
    <t>Other expenses total</t>
  </si>
  <si>
    <t>No</t>
  </si>
  <si>
    <t>Yes</t>
  </si>
  <si>
    <t>CATEGORY</t>
  </si>
  <si>
    <t>Max</t>
  </si>
  <si>
    <t>ESTIMATED</t>
  </si>
  <si>
    <t>OVER/UNDER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</si>
</sst>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[$-809]d\ mmmm\ yyyy;@"/>
    <numFmt numFmtId="172" formatCode="#,##0.00_ ;\-#,##0.00\ "/>
  </numFmts>
  <fonts count="38" x14ac:knownFonts="1">
    <font>
      <sz val="10"/>
      <name val="Constantia"/>
      <family val="2"/>
      <scheme val="minor"/>
    </font>
    <font>
      <sz val="11"/>
      <color theme="1"/>
      <name val="Constantia"/>
      <family val="2"/>
      <scheme val="minor"/>
    </font>
    <font>
      <sz val="8"/>
      <name val="Arial"/>
      <family val="2"/>
    </font>
    <font>
      <b/>
      <sz val="10"/>
      <color theme="3"/>
      <name val="Constantia"/>
      <family val="2"/>
      <scheme val="minor"/>
    </font>
    <font>
      <sz val="10"/>
      <color theme="1"/>
      <name val="Constantia"/>
      <family val="2"/>
      <scheme val="minor"/>
    </font>
    <font>
      <b/>
      <sz val="10"/>
      <color theme="0"/>
      <name val="Constantia"/>
      <family val="1"/>
      <scheme val="minor"/>
    </font>
    <font>
      <b/>
      <sz val="10"/>
      <color theme="0"/>
      <name val="Constantia"/>
      <family val="2"/>
      <scheme val="minor"/>
    </font>
    <font>
      <i/>
      <sz val="10"/>
      <color theme="1" tint="0.24994659260841701"/>
      <name val="Constantia"/>
      <family val="2"/>
      <scheme val="major"/>
    </font>
    <font>
      <sz val="26"/>
      <color theme="3"/>
      <name val="Constantia"/>
      <family val="2"/>
      <scheme val="major"/>
    </font>
    <font>
      <sz val="10"/>
      <color theme="4" tint="0.79998168889431442"/>
      <name val="Constantia"/>
      <family val="2"/>
      <scheme val="minor"/>
    </font>
    <font>
      <sz val="10"/>
      <color theme="0"/>
      <name val="Constantia"/>
      <family val="2"/>
      <scheme val="minor"/>
    </font>
    <font>
      <sz val="11"/>
      <color theme="0"/>
      <name val="Calibri"/>
      <family val="2"/>
    </font>
    <font>
      <b/>
      <sz val="11.5"/>
      <color theme="0"/>
      <name val="Constantia"/>
      <family val="2"/>
      <scheme val="minor"/>
    </font>
    <font>
      <b/>
      <sz val="9"/>
      <color theme="0"/>
      <name val="Constantia"/>
      <family val="2"/>
      <scheme val="minor"/>
    </font>
    <font>
      <sz val="10"/>
      <name val="Constantia"/>
      <family val="1"/>
      <charset val="238"/>
      <scheme val="minor"/>
    </font>
    <font>
      <b/>
      <sz val="10"/>
      <name val="Constantia"/>
      <family val="1"/>
      <charset val="238"/>
      <scheme val="minor"/>
    </font>
    <font>
      <i/>
      <sz val="10"/>
      <color theme="1" tint="0.24994659260841701"/>
      <name val="Constantia"/>
      <family val="1"/>
      <charset val="238"/>
      <scheme val="major"/>
    </font>
    <font>
      <b/>
      <sz val="11.5"/>
      <color theme="7" tint="-0.499984740745262"/>
      <name val="Constantia"/>
      <family val="2"/>
      <scheme val="minor"/>
    </font>
    <font>
      <b/>
      <sz val="12"/>
      <color theme="7" tint="-0.499984740745262"/>
      <name val="Constantia"/>
      <family val="2"/>
      <scheme val="minor"/>
    </font>
    <font>
      <b/>
      <i/>
      <sz val="10"/>
      <name val="Constantia"/>
      <family val="2"/>
      <scheme val="minor"/>
    </font>
    <font>
      <i/>
      <sz val="10"/>
      <name val="Constantia"/>
      <family val="2"/>
      <scheme val="minor"/>
    </font>
    <font>
      <b/>
      <sz val="10"/>
      <color theme="0"/>
      <name val="Constantia"/>
      <family val="1"/>
      <charset val="238"/>
      <scheme val="minor"/>
    </font>
    <font>
      <b/>
      <sz val="12"/>
      <color theme="3"/>
      <name val="Constantia"/>
      <family val="2"/>
      <scheme val="minor"/>
    </font>
    <font>
      <b/>
      <sz val="10"/>
      <color theme="3"/>
      <name val="Constantia"/>
      <family val="1"/>
      <charset val="238"/>
      <scheme val="minor"/>
    </font>
    <font>
      <sz val="12"/>
      <color theme="3"/>
      <name val="Constantia"/>
      <family val="1"/>
      <charset val="238"/>
      <scheme val="major"/>
    </font>
    <font>
      <b/>
      <sz val="12"/>
      <color theme="3"/>
      <name val="Constantia"/>
      <family val="1"/>
      <charset val="238"/>
      <scheme val="major"/>
    </font>
    <font>
      <sz val="10"/>
      <name val="Constantia"/>
      <family val="2"/>
      <scheme val="minor"/>
    </font>
    <font>
      <b/>
      <sz val="11"/>
      <color theme="3"/>
      <name val="Constantia"/>
      <family val="2"/>
      <scheme val="minor"/>
    </font>
    <font>
      <sz val="11"/>
      <color rgb="FF006100"/>
      <name val="Constantia"/>
      <family val="2"/>
      <scheme val="minor"/>
    </font>
    <font>
      <sz val="11"/>
      <color rgb="FF9C0006"/>
      <name val="Constantia"/>
      <family val="2"/>
      <scheme val="minor"/>
    </font>
    <font>
      <sz val="11"/>
      <color rgb="FF9C5700"/>
      <name val="Constantia"/>
      <family val="2"/>
      <scheme val="minor"/>
    </font>
    <font>
      <sz val="11"/>
      <color rgb="FF3F3F76"/>
      <name val="Constantia"/>
      <family val="2"/>
      <scheme val="minor"/>
    </font>
    <font>
      <b/>
      <sz val="11"/>
      <color rgb="FF3F3F3F"/>
      <name val="Constantia"/>
      <family val="2"/>
      <scheme val="minor"/>
    </font>
    <font>
      <b/>
      <sz val="11"/>
      <color rgb="FFFA7D00"/>
      <name val="Constantia"/>
      <family val="2"/>
      <scheme val="minor"/>
    </font>
    <font>
      <sz val="11"/>
      <color rgb="FFFA7D00"/>
      <name val="Constantia"/>
      <family val="2"/>
      <scheme val="minor"/>
    </font>
    <font>
      <b/>
      <sz val="11"/>
      <color theme="0"/>
      <name val="Constantia"/>
      <family val="2"/>
      <scheme val="minor"/>
    </font>
    <font>
      <sz val="11"/>
      <color rgb="FFFF0000"/>
      <name val="Constantia"/>
      <family val="2"/>
      <scheme val="minor"/>
    </font>
    <font>
      <sz val="11"/>
      <color theme="0"/>
      <name val="Constantia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/>
      <bottom style="thin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0" fontId="22" fillId="6" borderId="2" applyNumberFormat="0" applyProtection="0">
      <alignment horizontal="center" vertical="center"/>
    </xf>
    <xf numFmtId="0" fontId="3" fillId="5" borderId="0" applyNumberFormat="0" applyBorder="0" applyProtection="0">
      <alignment vertical="center"/>
    </xf>
    <xf numFmtId="0" fontId="17" fillId="0" borderId="1" applyNumberFormat="0" applyProtection="0">
      <alignment horizontal="center" vertical="center"/>
    </xf>
    <xf numFmtId="0" fontId="7" fillId="0" borderId="0" applyNumberFormat="0" applyFill="0" applyBorder="0" applyAlignment="0" applyProtection="0"/>
    <xf numFmtId="0" fontId="3" fillId="4" borderId="0" applyNumberFormat="0" applyAlignment="0" applyProtection="0"/>
    <xf numFmtId="4" fontId="4" fillId="3" borderId="0" applyBorder="0" applyProtection="0">
      <alignment horizontal="right"/>
    </xf>
    <xf numFmtId="0" fontId="8" fillId="0" borderId="0" applyNumberFormat="0" applyFill="0" applyBorder="0" applyProtection="0">
      <alignment vertical="center"/>
    </xf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3" applyNumberFormat="0" applyAlignment="0" applyProtection="0"/>
    <xf numFmtId="0" fontId="32" fillId="12" borderId="4" applyNumberFormat="0" applyAlignment="0" applyProtection="0"/>
    <xf numFmtId="0" fontId="33" fillId="12" borderId="3" applyNumberFormat="0" applyAlignment="0" applyProtection="0"/>
    <xf numFmtId="0" fontId="34" fillId="0" borderId="5" applyNumberFormat="0" applyFill="0" applyAlignment="0" applyProtection="0"/>
    <xf numFmtId="0" fontId="35" fillId="13" borderId="6" applyNumberFormat="0" applyAlignment="0" applyProtection="0"/>
    <xf numFmtId="0" fontId="36" fillId="0" borderId="0" applyNumberFormat="0" applyFill="0" applyBorder="0" applyAlignment="0" applyProtection="0"/>
    <xf numFmtId="0" fontId="26" fillId="14" borderId="7" applyNumberFormat="0" applyFont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right" vertical="center" indent="1"/>
    </xf>
    <xf numFmtId="39" fontId="0" fillId="0" borderId="0" xfId="0" applyNumberFormat="1" applyFont="1" applyAlignment="1"/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4" fontId="0" fillId="0" borderId="0" xfId="6" applyFont="1" applyFill="1" applyBorder="1" applyAlignment="1">
      <alignment horizontal="right" vertical="center" indent="1"/>
    </xf>
    <xf numFmtId="0" fontId="0" fillId="0" borderId="0" xfId="0" applyFont="1" applyFill="1"/>
    <xf numFmtId="0" fontId="18" fillId="0" borderId="0" xfId="3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4" fontId="20" fillId="0" borderId="0" xfId="6" applyNumberFormat="1" applyFont="1" applyFill="1" applyBorder="1" applyAlignment="1">
      <alignment horizontal="right" vertical="center" indent="1"/>
    </xf>
    <xf numFmtId="0" fontId="0" fillId="0" borderId="0" xfId="0" applyBorder="1"/>
    <xf numFmtId="0" fontId="15" fillId="0" borderId="0" xfId="1" applyNumberFormat="1" applyFont="1" applyFill="1" applyBorder="1" applyAlignment="1">
      <alignment vertical="center"/>
    </xf>
    <xf numFmtId="0" fontId="9" fillId="0" borderId="0" xfId="0" applyFont="1" applyFill="1" applyAlignment="1"/>
    <xf numFmtId="39" fontId="0" fillId="0" borderId="0" xfId="0" applyNumberFormat="1" applyFont="1" applyFill="1" applyAlignment="1"/>
    <xf numFmtId="0" fontId="0" fillId="0" borderId="0" xfId="0" applyNumberFormat="1"/>
    <xf numFmtId="0" fontId="0" fillId="7" borderId="0" xfId="0" applyFill="1" applyAlignment="1">
      <alignment horizontal="center" vertical="center"/>
    </xf>
    <xf numFmtId="0" fontId="10" fillId="0" borderId="0" xfId="0" applyFont="1" applyAlignment="1">
      <alignment horizontal="right" vertical="center" indent="1"/>
    </xf>
    <xf numFmtId="0" fontId="14" fillId="0" borderId="0" xfId="0" applyNumberFormat="1" applyFont="1" applyAlignment="1">
      <alignment vertical="center"/>
    </xf>
    <xf numFmtId="0" fontId="0" fillId="7" borderId="0" xfId="0" applyFill="1" applyAlignment="1">
      <alignment horizontal="center" vertical="center"/>
    </xf>
    <xf numFmtId="0" fontId="16" fillId="0" borderId="0" xfId="4" applyFont="1" applyAlignment="1">
      <alignment horizontal="left" vertical="center"/>
    </xf>
    <xf numFmtId="0" fontId="16" fillId="0" borderId="0" xfId="4" applyFont="1" applyAlignment="1">
      <alignment vertical="center"/>
    </xf>
    <xf numFmtId="0" fontId="21" fillId="0" borderId="0" xfId="1" applyNumberFormat="1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14" fillId="0" borderId="0" xfId="0" applyNumberFormat="1" applyFont="1" applyAlignment="1">
      <alignment horizontal="left" vertical="center" indent="1"/>
    </xf>
    <xf numFmtId="0" fontId="18" fillId="0" borderId="0" xfId="3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wrapText="1" indent="1"/>
    </xf>
    <xf numFmtId="0" fontId="14" fillId="0" borderId="0" xfId="0" applyNumberFormat="1" applyFont="1" applyFill="1" applyBorder="1" applyAlignment="1">
      <alignment horizontal="left" vertical="center" wrapText="1" indent="1"/>
    </xf>
    <xf numFmtId="0" fontId="16" fillId="0" borderId="0" xfId="4" applyFont="1" applyAlignment="1">
      <alignment horizontal="left" vertical="center" indent="1"/>
    </xf>
    <xf numFmtId="0" fontId="14" fillId="0" borderId="0" xfId="0" applyFont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 indent="1"/>
    </xf>
    <xf numFmtId="0" fontId="23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right" vertical="center" indent="1"/>
    </xf>
    <xf numFmtId="0" fontId="12" fillId="0" borderId="0" xfId="0" applyNumberFormat="1" applyFont="1" applyBorder="1" applyAlignment="1">
      <alignment wrapText="1"/>
    </xf>
    <xf numFmtId="0" fontId="10" fillId="0" borderId="0" xfId="0" applyNumberFormat="1" applyFont="1" applyAlignment="1">
      <alignment wrapText="1"/>
    </xf>
    <xf numFmtId="0" fontId="13" fillId="0" borderId="0" xfId="0" applyNumberFormat="1" applyFont="1" applyBorder="1" applyAlignment="1">
      <alignment vertical="center" wrapText="1"/>
    </xf>
    <xf numFmtId="0" fontId="5" fillId="2" borderId="0" xfId="0" applyNumberFormat="1" applyFont="1" applyFill="1" applyBorder="1" applyAlignment="1">
      <alignment vertical="center" wrapText="1"/>
    </xf>
    <xf numFmtId="0" fontId="10" fillId="0" borderId="0" xfId="0" applyNumberFormat="1" applyFont="1" applyBorder="1" applyAlignment="1">
      <alignment wrapText="1"/>
    </xf>
    <xf numFmtId="0" fontId="6" fillId="2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21" fillId="0" borderId="0" xfId="1" applyNumberFormat="1" applyFont="1" applyFill="1" applyBorder="1">
      <alignment horizontal="center" vertical="center"/>
    </xf>
    <xf numFmtId="4" fontId="0" fillId="0" borderId="0" xfId="0" applyNumberFormat="1" applyFont="1" applyFill="1" applyBorder="1" applyAlignment="1">
      <alignment horizontal="right" vertical="center" indent="1"/>
    </xf>
    <xf numFmtId="4" fontId="14" fillId="0" borderId="0" xfId="0" applyNumberFormat="1" applyFont="1" applyFill="1" applyBorder="1" applyAlignment="1">
      <alignment horizontal="right" vertical="center" indent="1"/>
    </xf>
    <xf numFmtId="4" fontId="0" fillId="0" borderId="0" xfId="0" applyNumberFormat="1" applyFont="1" applyAlignment="1">
      <alignment horizontal="right" vertical="center" indent="1"/>
    </xf>
    <xf numFmtId="4" fontId="14" fillId="0" borderId="0" xfId="0" applyNumberFormat="1" applyFont="1" applyAlignment="1">
      <alignment horizontal="right" vertical="center" indent="1"/>
    </xf>
    <xf numFmtId="0" fontId="14" fillId="0" borderId="0" xfId="0" applyNumberFormat="1" applyFont="1" applyAlignment="1">
      <alignment horizontal="left" vertical="center" wrapText="1" indent="1"/>
    </xf>
    <xf numFmtId="0" fontId="14" fillId="0" borderId="0" xfId="0" applyNumberFormat="1" applyFont="1" applyBorder="1" applyAlignment="1">
      <alignment horizontal="left" vertical="center" wrapText="1" indent="1"/>
    </xf>
    <xf numFmtId="4" fontId="14" fillId="0" borderId="0" xfId="0" applyNumberFormat="1" applyFont="1" applyBorder="1" applyAlignment="1">
      <alignment horizontal="right" vertical="center" indent="1"/>
    </xf>
    <xf numFmtId="4" fontId="8" fillId="0" borderId="0" xfId="7" applyNumberFormat="1" applyFill="1">
      <alignment vertical="center"/>
    </xf>
    <xf numFmtId="0" fontId="24" fillId="0" borderId="2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Alignment="1"/>
    <xf numFmtId="0" fontId="22" fillId="6" borderId="2" xfId="1" applyAlignment="1">
      <alignment horizontal="center" vertical="center"/>
    </xf>
    <xf numFmtId="172" fontId="0" fillId="0" borderId="0" xfId="0" applyNumberFormat="1" applyFont="1" applyFill="1" applyBorder="1" applyAlignment="1">
      <alignment horizontal="right" vertical="center"/>
    </xf>
  </cellXfs>
  <cellStyles count="47">
    <cellStyle name="20% - Accent1" xfId="6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4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Explanatory Text" xfId="4" builtinId="53" customBuiltin="1"/>
    <cellStyle name="Good" xfId="14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12" builtinId="5" customBuiltin="1"/>
    <cellStyle name="Title" xfId="7" builtinId="15" customBuiltin="1"/>
    <cellStyle name="Total" xfId="5" builtinId="25" customBuiltin="1"/>
    <cellStyle name="Warning Text" xfId="22" builtinId="11" customBuiltin="1"/>
  </cellStyles>
  <dxfs count="126"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72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72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72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);\(#,##0.0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);\(#,##0.0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);\(#,##0.0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indent="1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onstantia"/>
        <scheme val="minor"/>
      </font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/>
          <bgColor theme="4" tint="0.79998168889431442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i/>
      </font>
    </dxf>
    <dxf>
      <font>
        <b/>
        <i val="0"/>
        <color theme="3"/>
      </font>
      <fill>
        <patternFill patternType="solid">
          <fgColor theme="7"/>
          <bgColor theme="0"/>
        </patternFill>
      </fill>
      <border>
        <top style="double">
          <color theme="3"/>
        </top>
      </border>
    </dxf>
    <dxf>
      <font>
        <b/>
        <i val="0"/>
        <color theme="0"/>
      </font>
      <fill>
        <patternFill patternType="solid">
          <fgColor theme="7"/>
          <bgColor theme="3" tint="-0.24994659260841701"/>
        </patternFill>
      </fill>
      <border>
        <bottom style="thin">
          <color theme="0"/>
        </bottom>
      </border>
    </dxf>
    <dxf>
      <font>
        <b val="0"/>
        <i/>
        <color theme="1"/>
      </font>
      <fill>
        <patternFill patternType="solid">
          <fgColor theme="7" tint="0.79995117038483843"/>
          <bgColor theme="5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Wedding budget" pivot="0" count="7" xr9:uid="{00000000-0011-0000-FFFF-FFFF00000000}">
      <tableStyleElement type="wholeTable" dxfId="125"/>
      <tableStyleElement type="headerRow" dxfId="124"/>
      <tableStyleElement type="totalRow" dxfId="123"/>
      <tableStyleElement type="firstColumn" dxfId="122"/>
      <tableStyleElement type="lastColumn" dxfId="121"/>
      <tableStyleElement type="firstRowStripe" dxfId="120"/>
      <tableStyleElement type="firstColumnStripe" dxfId="1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  <color rgb="FFCCFF66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3"/>
          <c:order val="3"/>
          <c:tx>
            <c:strRef>
              <c:f>Calculations!$D$2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Calculations!$B$3:$B$12</c:f>
              <c:strCache>
                <c:ptCount val="10"/>
                <c:pt idx="0">
                  <c:v>Outfits</c:v>
                </c:pt>
                <c:pt idx="1">
                  <c:v>Reception</c:v>
                </c:pt>
                <c:pt idx="2">
                  <c:v>Music</c:v>
                </c:pt>
                <c:pt idx="3">
                  <c:v>Printing</c:v>
                </c:pt>
                <c:pt idx="4">
                  <c:v>Photography</c:v>
                </c:pt>
                <c:pt idx="5">
                  <c:v>Decorations</c:v>
                </c:pt>
                <c:pt idx="6">
                  <c:v>Flowers</c:v>
                </c:pt>
                <c:pt idx="7">
                  <c:v>Presents</c:v>
                </c:pt>
                <c:pt idx="8">
                  <c:v>Travel</c:v>
                </c:pt>
                <c:pt idx="9">
                  <c:v>Other</c:v>
                </c:pt>
              </c:strCache>
            </c:strRef>
          </c:cat>
          <c:val>
            <c:numRef>
              <c:f>Calculations!$D$3:$D$12</c:f>
              <c:numCache>
                <c:formatCode>#,##0.00</c:formatCode>
                <c:ptCount val="10"/>
                <c:pt idx="0">
                  <c:v>9770</c:v>
                </c:pt>
                <c:pt idx="1">
                  <c:v>928</c:v>
                </c:pt>
                <c:pt idx="2">
                  <c:v>500</c:v>
                </c:pt>
                <c:pt idx="3">
                  <c:v>870</c:v>
                </c:pt>
                <c:pt idx="4">
                  <c:v>1575</c:v>
                </c:pt>
                <c:pt idx="5">
                  <c:v>720</c:v>
                </c:pt>
                <c:pt idx="6">
                  <c:v>850</c:v>
                </c:pt>
                <c:pt idx="7">
                  <c:v>1075</c:v>
                </c:pt>
                <c:pt idx="8">
                  <c:v>165</c:v>
                </c:pt>
                <c:pt idx="9">
                  <c:v>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1-4B60-9582-3A1E6695B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0005952"/>
        <c:axId val="1174253408"/>
      </c:barChart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Calculations!$B$3:$B$12</c:f>
              <c:strCache>
                <c:ptCount val="10"/>
                <c:pt idx="0">
                  <c:v>Outfits</c:v>
                </c:pt>
                <c:pt idx="1">
                  <c:v>Reception</c:v>
                </c:pt>
                <c:pt idx="2">
                  <c:v>Music</c:v>
                </c:pt>
                <c:pt idx="3">
                  <c:v>Printing</c:v>
                </c:pt>
                <c:pt idx="4">
                  <c:v>Photography</c:v>
                </c:pt>
                <c:pt idx="5">
                  <c:v>Decorations</c:v>
                </c:pt>
                <c:pt idx="6">
                  <c:v>Flowers</c:v>
                </c:pt>
                <c:pt idx="7">
                  <c:v>Presents</c:v>
                </c:pt>
                <c:pt idx="8">
                  <c:v>Travel</c:v>
                </c:pt>
                <c:pt idx="9">
                  <c:v>Other</c:v>
                </c:pt>
              </c:strCache>
            </c:strRef>
          </c:cat>
          <c:val>
            <c:numRef>
              <c:f>Calculations!$E$3:$E$12</c:f>
              <c:numCache>
                <c:formatCode>#,##0.00</c:formatCode>
                <c:ptCount val="10"/>
                <c:pt idx="0">
                  <c:v>9480</c:v>
                </c:pt>
                <c:pt idx="1">
                  <c:v>1040</c:v>
                </c:pt>
                <c:pt idx="2">
                  <c:v>590</c:v>
                </c:pt>
                <c:pt idx="3">
                  <c:v>925</c:v>
                </c:pt>
                <c:pt idx="4">
                  <c:v>1615</c:v>
                </c:pt>
                <c:pt idx="5">
                  <c:v>690</c:v>
                </c:pt>
                <c:pt idx="6">
                  <c:v>890</c:v>
                </c:pt>
                <c:pt idx="7">
                  <c:v>1335</c:v>
                </c:pt>
                <c:pt idx="8">
                  <c:v>90</c:v>
                </c:pt>
                <c:pt idx="9">
                  <c:v>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1-4B60-9582-3A1E6695B5AC}"/>
            </c:ext>
          </c:extLst>
        </c:ser>
        <c:ser>
          <c:idx val="1"/>
          <c:order val="1"/>
          <c:tx>
            <c:v>Estimated</c:v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Calculations!$B$3:$B$12</c:f>
              <c:strCache>
                <c:ptCount val="10"/>
                <c:pt idx="0">
                  <c:v>Outfits</c:v>
                </c:pt>
                <c:pt idx="1">
                  <c:v>Reception</c:v>
                </c:pt>
                <c:pt idx="2">
                  <c:v>Music</c:v>
                </c:pt>
                <c:pt idx="3">
                  <c:v>Printing</c:v>
                </c:pt>
                <c:pt idx="4">
                  <c:v>Photography</c:v>
                </c:pt>
                <c:pt idx="5">
                  <c:v>Decorations</c:v>
                </c:pt>
                <c:pt idx="6">
                  <c:v>Flowers</c:v>
                </c:pt>
                <c:pt idx="7">
                  <c:v>Presents</c:v>
                </c:pt>
                <c:pt idx="8">
                  <c:v>Travel</c:v>
                </c:pt>
                <c:pt idx="9">
                  <c:v>Other</c:v>
                </c:pt>
              </c:strCache>
            </c:strRef>
          </c:cat>
          <c:val>
            <c:numRef>
              <c:f>Calculations!$F$3:$F$12</c:f>
              <c:numCache>
                <c:formatCode>#,##0.00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1-4B60-9582-3A1E6695B5AC}"/>
            </c:ext>
          </c:extLst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cat>
            <c:strRef>
              <c:f>Calculations!$B$3:$B$12</c:f>
              <c:strCache>
                <c:ptCount val="10"/>
                <c:pt idx="0">
                  <c:v>Outfits</c:v>
                </c:pt>
                <c:pt idx="1">
                  <c:v>Reception</c:v>
                </c:pt>
                <c:pt idx="2">
                  <c:v>Music</c:v>
                </c:pt>
                <c:pt idx="3">
                  <c:v>Printing</c:v>
                </c:pt>
                <c:pt idx="4">
                  <c:v>Photography</c:v>
                </c:pt>
                <c:pt idx="5">
                  <c:v>Decorations</c:v>
                </c:pt>
                <c:pt idx="6">
                  <c:v>Flowers</c:v>
                </c:pt>
                <c:pt idx="7">
                  <c:v>Presents</c:v>
                </c:pt>
                <c:pt idx="8">
                  <c:v>Travel</c:v>
                </c:pt>
                <c:pt idx="9">
                  <c:v>Other</c:v>
                </c:pt>
              </c:strCache>
            </c:strRef>
          </c:cat>
          <c:val>
            <c:numRef>
              <c:f>Calculations!$G$3:$G$12</c:f>
              <c:numCache>
                <c:formatCode>General</c:formatCode>
                <c:ptCount val="10"/>
                <c:pt idx="0">
                  <c:v>290</c:v>
                </c:pt>
                <c:pt idx="1">
                  <c:v>8730</c:v>
                </c:pt>
                <c:pt idx="2">
                  <c:v>9180</c:v>
                </c:pt>
                <c:pt idx="3">
                  <c:v>8845</c:v>
                </c:pt>
                <c:pt idx="4">
                  <c:v>8155</c:v>
                </c:pt>
                <c:pt idx="5">
                  <c:v>9080</c:v>
                </c:pt>
                <c:pt idx="6">
                  <c:v>8880</c:v>
                </c:pt>
                <c:pt idx="7">
                  <c:v>8435</c:v>
                </c:pt>
                <c:pt idx="8">
                  <c:v>9680</c:v>
                </c:pt>
                <c:pt idx="9">
                  <c:v>8895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21-4B60-9582-3A1E6695B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39856368"/>
        <c:axId val="1235772416"/>
      </c:barChart>
      <c:catAx>
        <c:axId val="12300059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1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4253408"/>
        <c:crosses val="autoZero"/>
        <c:auto val="1"/>
        <c:lblAlgn val="ctr"/>
        <c:lblOffset val="100"/>
        <c:noMultiLvlLbl val="0"/>
      </c:catAx>
      <c:valAx>
        <c:axId val="1174253408"/>
        <c:scaling>
          <c:orientation val="minMax"/>
        </c:scaling>
        <c:delete val="1"/>
        <c:axPos val="t"/>
        <c:numFmt formatCode="#,##0.00" sourceLinked="1"/>
        <c:majorTickMark val="out"/>
        <c:minorTickMark val="none"/>
        <c:tickLblPos val="nextTo"/>
        <c:crossAx val="1230005952"/>
        <c:crosses val="autoZero"/>
        <c:crossBetween val="between"/>
      </c:valAx>
      <c:valAx>
        <c:axId val="1235772416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1139856368"/>
        <c:crosses val="max"/>
        <c:crossBetween val="between"/>
      </c:valAx>
      <c:catAx>
        <c:axId val="113985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235772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7632608798151751E-2"/>
          <c:y val="4.2677822393049673E-2"/>
          <c:w val="0.22475238499379194"/>
          <c:h val="7.0913385826771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"/>
              <a:cs typeface="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1885</xdr:rowOff>
    </xdr:to>
    <xdr:pic>
      <xdr:nvPicPr>
        <xdr:cNvPr id="9" name="Picture 8" descr="Banner&#10;">
          <a:extLst>
            <a:ext uri="{FF2B5EF4-FFF2-40B4-BE49-F238E27FC236}">
              <a16:creationId xmlns:a16="http://schemas.microsoft.com/office/drawing/2014/main" id="{1190C872-9181-4511-B4A3-D0AFBCA26C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300" y="114300"/>
          <a:ext cx="6362700" cy="1383010"/>
        </a:xfrm>
        <a:prstGeom prst="rect">
          <a:avLst/>
        </a:prstGeom>
      </xdr:spPr>
    </xdr:pic>
    <xdr:clientData/>
  </xdr:twoCellAnchor>
  <xdr:twoCellAnchor>
    <xdr:from>
      <xdr:col>0</xdr:col>
      <xdr:colOff>112938</xdr:colOff>
      <xdr:row>1</xdr:row>
      <xdr:rowOff>0</xdr:rowOff>
    </xdr:from>
    <xdr:to>
      <xdr:col>6</xdr:col>
      <xdr:colOff>0</xdr:colOff>
      <xdr:row>1</xdr:row>
      <xdr:rowOff>1371600</xdr:rowOff>
    </xdr:to>
    <xdr:sp macro="" textlink="">
      <xdr:nvSpPr>
        <xdr:cNvPr id="5" name="TextBox 4" descr="Title">
          <a:extLst>
            <a:ext uri="{FF2B5EF4-FFF2-40B4-BE49-F238E27FC236}">
              <a16:creationId xmlns:a16="http://schemas.microsoft.com/office/drawing/2014/main" id="{DF77FDA2-37DF-4640-A8B7-F4619EDDBD9D}"/>
            </a:ext>
          </a:extLst>
        </xdr:cNvPr>
        <xdr:cNvSpPr txBox="1"/>
      </xdr:nvSpPr>
      <xdr:spPr>
        <a:xfrm>
          <a:off x="112938" y="114300"/>
          <a:ext cx="6364062" cy="1371600"/>
        </a:xfrm>
        <a:prstGeom prst="rect">
          <a:avLst/>
        </a:prstGeom>
        <a:noFill/>
        <a:ln w="9525" cmpd="sng">
          <a:noFill/>
        </a:ln>
        <a:effectLst>
          <a:outerShdw blurRad="50800" dist="38100" dir="5400000" algn="t" rotWithShape="0">
            <a:prstClr val="black">
              <a:alpha val="9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n-gb" sz="3200" b="1" i="0">
              <a:solidFill>
                <a:schemeClr val="bg1"/>
              </a:solidFill>
              <a:latin typeface="Constantia" panose="02030602050306030303" pitchFamily="18" charset="0"/>
            </a:rPr>
            <a:t>Wedding Budget Summary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6</xdr:col>
      <xdr:colOff>0</xdr:colOff>
      <xdr:row>35</xdr:row>
      <xdr:rowOff>0</xdr:rowOff>
    </xdr:to>
    <xdr:graphicFrame macro="">
      <xdr:nvGraphicFramePr>
        <xdr:cNvPr id="7" name="Chart 6" descr="wedding budget chart">
          <a:extLst>
            <a:ext uri="{FF2B5EF4-FFF2-40B4-BE49-F238E27FC236}">
              <a16:creationId xmlns:a16="http://schemas.microsoft.com/office/drawing/2014/main" id="{2D2E2CFF-5EE1-4D3E-AAEC-7D4D93A4DC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BudgetSummary" displayName="BudgetSummary" ref="B7:F18" totalsRowCount="1" headerRowDxfId="118">
  <tableColumns count="5">
    <tableColumn id="1" xr3:uid="{00000000-0010-0000-0000-000001000000}" name="Category" totalsRowLabel="Total expenses" dataDxfId="117" totalsRowDxfId="116"/>
    <tableColumn id="2" xr3:uid="{00000000-0010-0000-0000-000002000000}" name="Estimated" totalsRowFunction="sum" totalsRowDxfId="10"/>
    <tableColumn id="3" xr3:uid="{00000000-0010-0000-0000-000003000000}" name="Actual" totalsRowFunction="sum" totalsRowDxfId="9"/>
    <tableColumn id="4" xr3:uid="{00000000-0010-0000-0000-000004000000}" name="Over/Under" totalsRowFunction="sum" totalsRowDxfId="8">
      <calculatedColumnFormula>BudgetSummary[[#This Row],[Estimated]]-BudgetSummary[[#This Row],[Actual]]</calculatedColumnFormula>
    </tableColumn>
    <tableColumn id="5" xr3:uid="{00000000-0010-0000-0000-000005000000}" name="Done" dataDxfId="115" totalsRowDxfId="114">
      <calculatedColumnFormula>Reception_Done</calculatedColumnFormula>
    </tableColumn>
  </tableColumns>
  <tableStyleInfo name="Wedding budget" showFirstColumn="1" showLastColumn="0" showRowStripes="1" showColumnStripes="0"/>
  <extLst>
    <ext xmlns:x14="http://schemas.microsoft.com/office/spreadsheetml/2009/9/main" uri="{504A1905-F514-4f6f-8877-14C23A59335A}">
      <x14:table altTextSummary="Category, Estimated and Actual cost, and Over or Under amounts with bar are auto-updated in this table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Travel" displayName="Travel" ref="B113:E117" totalsRowCount="1" headerRowDxfId="32" dataDxfId="31" totalsRowDxfId="30">
  <autoFilter ref="B113:E116" xr:uid="{00000000-0009-0000-0100-000014000000}"/>
  <tableColumns count="4">
    <tableColumn id="1" xr3:uid="{00000000-0010-0000-0900-000001000000}" name="Category" totalsRowLabel="Travel/Transport Total" dataDxfId="29" totalsRowDxfId="28"/>
    <tableColumn id="2" xr3:uid="{00000000-0010-0000-0900-000002000000}" name="Estimated" totalsRowFunction="sum" dataDxfId="27" totalsRowDxfId="26"/>
    <tableColumn id="3" xr3:uid="{00000000-0010-0000-0900-000003000000}" name="Actual" totalsRowFunction="sum" dataDxfId="25" totalsRowDxfId="24"/>
    <tableColumn id="4" xr3:uid="{00000000-0010-0000-0900-000004000000}" name="Over/Under" totalsRowFunction="sum" dataDxfId="23" totalsRowDxfId="22">
      <calculatedColumnFormula>Expenses!$C114-Expenses!$D114</calculatedColumnFormula>
    </tableColumn>
  </tableColumns>
  <tableStyleInfo name="Wedding budget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Travel and Transport Costs in this table. Over or Under Amount and Total are auto-calculated, and icon is upd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A000000}" name="OtherExpenses" displayName="OtherExpenses" ref="B123:E134" totalsRowCount="1" headerRowDxfId="21" dataDxfId="20" totalsRowDxfId="19">
  <autoFilter ref="B123:E133" xr:uid="{00000000-0009-0000-0100-000015000000}"/>
  <tableColumns count="4">
    <tableColumn id="1" xr3:uid="{00000000-0010-0000-0A00-000001000000}" name="Category" totalsRowLabel="Other expenses total" dataDxfId="18" totalsRowDxfId="17"/>
    <tableColumn id="2" xr3:uid="{00000000-0010-0000-0A00-000002000000}" name="Estimated" totalsRowFunction="sum" dataDxfId="16" totalsRowDxfId="15"/>
    <tableColumn id="3" xr3:uid="{00000000-0010-0000-0A00-000003000000}" name="Actual" totalsRowFunction="sum" dataDxfId="14" totalsRowDxfId="13"/>
    <tableColumn id="4" xr3:uid="{00000000-0010-0000-0A00-000004000000}" name="Over/Under" totalsRowFunction="sum" dataDxfId="12" totalsRowDxfId="11">
      <calculatedColumnFormula>Expenses!$C124-Expenses!$D124</calculatedColumnFormula>
    </tableColumn>
  </tableColumns>
  <tableStyleInfo name="Wedding budget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Other Expenses in this table. Over or Under Amount and Total are auto-calculated, and icon is upd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Outfits" displayName="Outfits" ref="B4:E18" totalsRowCount="1">
  <autoFilter ref="B4:E17" xr:uid="{00000000-0009-0000-0100-00000C000000}"/>
  <tableColumns count="4">
    <tableColumn id="1" xr3:uid="{00000000-0010-0000-0100-000001000000}" name="Category" totalsRowLabel="Clothing Total" dataDxfId="113" totalsRowDxfId="7"/>
    <tableColumn id="2" xr3:uid="{00000000-0010-0000-0100-000002000000}" name="Estimated" totalsRowFunction="sum" dataDxfId="112" totalsRowDxfId="6"/>
    <tableColumn id="3" xr3:uid="{00000000-0010-0000-0100-000003000000}" name="Actual" totalsRowFunction="sum" dataDxfId="111" totalsRowDxfId="5"/>
    <tableColumn id="4" xr3:uid="{00000000-0010-0000-0100-000004000000}" name="Over/Under" totalsRowFunction="sum" dataDxfId="110" totalsRowDxfId="4">
      <calculatedColumnFormula>Expenses!$C5-Expenses!$D5</calculatedColumnFormula>
    </tableColumn>
  </tableColumns>
  <tableStyleInfo name="Wedding budget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Clothing Costs in this table. Over or Under Amount and Total are auto-calculated, and icon is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Reception" displayName="Reception" ref="B24:E33" totalsRowCount="1" headerRowDxfId="109" dataDxfId="108" totalsRowDxfId="107">
  <autoFilter ref="B24:E32" xr:uid="{00000000-0009-0000-0100-00000D000000}"/>
  <tableColumns count="4">
    <tableColumn id="1" xr3:uid="{00000000-0010-0000-0200-000001000000}" name="Category" totalsRowLabel="Reception Total" dataDxfId="106" totalsRowDxfId="105"/>
    <tableColumn id="2" xr3:uid="{00000000-0010-0000-0200-000002000000}" name="Estimated" totalsRowFunction="sum" dataDxfId="104" totalsRowDxfId="103"/>
    <tableColumn id="3" xr3:uid="{00000000-0010-0000-0200-000003000000}" name="Actual" totalsRowFunction="sum" dataDxfId="102" totalsRowDxfId="101"/>
    <tableColumn id="4" xr3:uid="{00000000-0010-0000-0200-000004000000}" name="Over/Under" totalsRowFunction="sum" dataDxfId="100" totalsRowDxfId="99">
      <calculatedColumnFormula>Expenses!$C25-Expenses!$D25</calculatedColumnFormula>
    </tableColumn>
  </tableColumns>
  <tableStyleInfo name="Wedding budget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Reception Costs excluding Entertainment and Decorations costs in this table. Over or Under Amount and Total are auto-calculated, and icon is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Music" displayName="Music" ref="B40:E43" totalsRowCount="1" headerRowDxfId="98" dataDxfId="97" totalsRowDxfId="96">
  <autoFilter ref="B40:E42" xr:uid="{00000000-0009-0000-0100-00000E000000}"/>
  <tableColumns count="4">
    <tableColumn id="1" xr3:uid="{00000000-0010-0000-0300-000001000000}" name="Category" totalsRowLabel="Music/Entertainment Total" dataDxfId="95" totalsRowDxfId="94"/>
    <tableColumn id="2" xr3:uid="{00000000-0010-0000-0300-000002000000}" name="Estimated" totalsRowFunction="sum" dataDxfId="93" totalsRowDxfId="92"/>
    <tableColumn id="3" xr3:uid="{00000000-0010-0000-0300-000003000000}" name="Actual" totalsRowFunction="sum" dataDxfId="91" totalsRowDxfId="90"/>
    <tableColumn id="4" xr3:uid="{00000000-0010-0000-0300-000004000000}" name="Over/Under" totalsRowFunction="sum" dataDxfId="89" totalsRowDxfId="88">
      <calculatedColumnFormula>Expenses!$C41-Expenses!$D41</calculatedColumnFormula>
    </tableColumn>
  </tableColumns>
  <tableStyleInfo name="Wedding budget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Music and Entertainment Costs in this table. Over or Under Amount and Total are auto-calculated, and icon is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4000000}" name="Printing" displayName="Printing" ref="B49:E59" totalsRowCount="1" headerRowDxfId="87" dataDxfId="86" totalsRowDxfId="85">
  <autoFilter ref="B49:E58" xr:uid="{00000000-0009-0000-0100-00000F000000}"/>
  <tableColumns count="4">
    <tableColumn id="1" xr3:uid="{00000000-0010-0000-0400-000001000000}" name="Category" totalsRowLabel="Printing /Stationery Total" dataDxfId="84" totalsRowDxfId="83"/>
    <tableColumn id="2" xr3:uid="{00000000-0010-0000-0400-000002000000}" name="Estimated" totalsRowFunction="sum" dataDxfId="82" totalsRowDxfId="81"/>
    <tableColumn id="3" xr3:uid="{00000000-0010-0000-0400-000003000000}" name="Actual" totalsRowFunction="sum" dataDxfId="80" totalsRowDxfId="79"/>
    <tableColumn id="4" xr3:uid="{00000000-0010-0000-0400-000004000000}" name="Over/Under" totalsRowFunction="sum" dataDxfId="78" totalsRowDxfId="77">
      <calculatedColumnFormula>Expenses!$C50-Expenses!$D50</calculatedColumnFormula>
    </tableColumn>
  </tableColumns>
  <tableStyleInfo name="Wedding budget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Printing and Stationery Costs in this table. Over or Under Amount and Total are-auto calculated, and icon is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5000000}" name="Photography" displayName="Photography" ref="B65:E70" totalsRowCount="1" headerRowDxfId="76" dataDxfId="75" totalsRowDxfId="74">
  <autoFilter ref="B65:E69" xr:uid="{00000000-0009-0000-0100-000010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Category" totalsRowLabel="Photography total" dataDxfId="73" totalsRowDxfId="72"/>
    <tableColumn id="2" xr3:uid="{00000000-0010-0000-0500-000002000000}" name="Estimated" totalsRowFunction="sum" dataDxfId="71" totalsRowDxfId="70"/>
    <tableColumn id="3" xr3:uid="{00000000-0010-0000-0500-000003000000}" name="Actual" totalsRowFunction="sum" dataDxfId="69" totalsRowDxfId="68"/>
    <tableColumn id="4" xr3:uid="{00000000-0010-0000-0500-000004000000}" name="Over/Under" totalsRowFunction="sum" dataDxfId="67" totalsRowDxfId="66">
      <calculatedColumnFormula>Expenses!$C66-Expenses!$D66</calculatedColumnFormula>
    </tableColumn>
  </tableColumns>
  <tableStyleInfo name="Wedding budget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Photography Costs in this table. Over or Under Amount and Total are auto-calculated, and icon is upd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6000000}" name="Decorations" displayName="Decorations" ref="B76:E82" totalsRowCount="1" headerRowDxfId="65" dataDxfId="64" totalsRowDxfId="63">
  <autoFilter ref="B76:E81" xr:uid="{00000000-0009-0000-0100-000011000000}"/>
  <tableColumns count="4">
    <tableColumn id="1" xr3:uid="{00000000-0010-0000-0600-000001000000}" name="Category" totalsRowLabel="Decorations Total" dataDxfId="62" totalsRowDxfId="61"/>
    <tableColumn id="2" xr3:uid="{00000000-0010-0000-0600-000002000000}" name="Estimated" totalsRowFunction="sum" dataDxfId="60" totalsRowDxfId="59"/>
    <tableColumn id="3" xr3:uid="{00000000-0010-0000-0600-000003000000}" name="Actual" totalsRowFunction="sum" dataDxfId="58" totalsRowDxfId="57"/>
    <tableColumn id="4" xr3:uid="{00000000-0010-0000-0600-000004000000}" name="Over/Under" totalsRowFunction="sum" dataDxfId="56" totalsRowDxfId="55">
      <calculatedColumnFormula>Expenses!$C77-Expenses!$D77</calculatedColumnFormula>
    </tableColumn>
  </tableColumns>
  <tableStyleInfo name="Wedding budget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Decorations costs excluding flowers costs in this table. Over or Under Amount and Total are auto-calculated, and icon is upd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7000000}" name="Flowers" displayName="Flowers" ref="B89:E95" totalsRowCount="1" headerRowDxfId="54" dataDxfId="53" totalsRowDxfId="52">
  <autoFilter ref="B89:E94" xr:uid="{00000000-0009-0000-0100-000012000000}"/>
  <tableColumns count="4">
    <tableColumn id="1" xr3:uid="{00000000-0010-0000-0700-000001000000}" name="Category" totalsRowLabel="Flowers Total" dataDxfId="51" totalsRowDxfId="50"/>
    <tableColumn id="2" xr3:uid="{00000000-0010-0000-0700-000002000000}" name="Estimated" totalsRowFunction="sum" dataDxfId="49" totalsRowDxfId="48"/>
    <tableColumn id="3" xr3:uid="{00000000-0010-0000-0700-000003000000}" name="Actual" totalsRowFunction="sum" dataDxfId="47" totalsRowDxfId="46"/>
    <tableColumn id="4" xr3:uid="{00000000-0010-0000-0700-000004000000}" name="Over/Under" totalsRowFunction="sum" dataDxfId="45" totalsRowDxfId="44">
      <calculatedColumnFormula>Expenses!$C90-Expenses!$D90</calculatedColumnFormula>
    </tableColumn>
  </tableColumns>
  <tableStyleInfo name="Wedding budget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Flowers costs in this table. Over or Under Amount and Total are auto-calculated, and icon is upd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8000000}" name="Presents" displayName="Presents" ref="B101:E107" totalsRowCount="1" headerRowDxfId="43" dataDxfId="42" totalsRowDxfId="41">
  <autoFilter ref="B101:E106" xr:uid="{00000000-0009-0000-0100-000013000000}"/>
  <tableColumns count="4">
    <tableColumn id="1" xr3:uid="{00000000-0010-0000-0800-000001000000}" name="Category" totalsRowLabel="Gifts Total" dataDxfId="40" totalsRowDxfId="39"/>
    <tableColumn id="2" xr3:uid="{00000000-0010-0000-0800-000002000000}" name="Estimated" totalsRowFunction="sum" dataDxfId="38" totalsRowDxfId="37"/>
    <tableColumn id="3" xr3:uid="{00000000-0010-0000-0800-000003000000}" name="Actual" totalsRowFunction="sum" dataDxfId="36" totalsRowDxfId="35"/>
    <tableColumn id="4" xr3:uid="{00000000-0010-0000-0800-000004000000}" name="Over/Under" totalsRowFunction="sum" dataDxfId="34" totalsRowDxfId="33">
      <calculatedColumnFormula>Expenses!$C102-Expenses!$D102</calculatedColumnFormula>
    </tableColumn>
  </tableColumns>
  <tableStyleInfo name="Wedding budget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gifts costs in this table. Over or under amount and Total are auto-calculated, and icon is updated"/>
    </ext>
  </extLst>
</table>
</file>

<file path=xl/theme/theme1.xml><?xml version="1.0" encoding="utf-8"?>
<a:theme xmlns:a="http://schemas.openxmlformats.org/drawingml/2006/main" name="Wedding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6D2"/>
      </a:accent1>
      <a:accent2>
        <a:srgbClr val="6AC7FF"/>
      </a:accent2>
      <a:accent3>
        <a:srgbClr val="CC9900"/>
      </a:accent3>
      <a:accent4>
        <a:srgbClr val="FDD475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Constantia">
      <a:majorFont>
        <a:latin typeface="Constantia"/>
        <a:ea typeface=""/>
        <a:cs typeface=""/>
      </a:majorFont>
      <a:minorFont>
        <a:latin typeface="Constant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</sheetPr>
  <dimension ref="A1:G45"/>
  <sheetViews>
    <sheetView showGridLines="0" showRowColHeaders="0" tabSelected="1" zoomScaleNormal="100" zoomScaleSheetLayoutView="50" workbookViewId="0"/>
  </sheetViews>
  <sheetFormatPr defaultColWidth="9.140625" defaultRowHeight="12.75" x14ac:dyDescent="0.2"/>
  <cols>
    <col min="1" max="1" width="1.7109375" style="8" customWidth="1"/>
    <col min="2" max="2" width="26.7109375" style="1" customWidth="1"/>
    <col min="3" max="5" width="19.7109375" style="4" customWidth="1"/>
    <col min="6" max="6" width="9.5703125" style="1" customWidth="1"/>
    <col min="7" max="7" width="1.7109375" style="1" customWidth="1"/>
    <col min="8" max="16384" width="9.140625" style="1"/>
  </cols>
  <sheetData>
    <row r="1" spans="1:7" ht="9" customHeight="1" x14ac:dyDescent="0.2">
      <c r="G1" s="1" t="s">
        <v>18</v>
      </c>
    </row>
    <row r="2" spans="1:7" ht="108.75" customHeight="1" x14ac:dyDescent="0.2">
      <c r="A2" s="5"/>
    </row>
    <row r="3" spans="1:7" ht="8.25" customHeight="1" x14ac:dyDescent="0.2">
      <c r="A3" s="5"/>
    </row>
    <row r="4" spans="1:7" s="3" customFormat="1" ht="21" customHeight="1" x14ac:dyDescent="0.2">
      <c r="B4" s="57" t="s">
        <v>0</v>
      </c>
      <c r="C4" s="57"/>
      <c r="D4" s="57"/>
      <c r="E4" s="57"/>
      <c r="F4" s="57"/>
    </row>
    <row r="5" spans="1:7" s="3" customFormat="1" ht="23.25" customHeight="1" x14ac:dyDescent="0.2">
      <c r="A5" s="21"/>
      <c r="B5" s="58">
        <f ca="1">TODAY()+365</f>
        <v>44010</v>
      </c>
      <c r="C5" s="58"/>
      <c r="D5" s="58"/>
      <c r="E5" s="58"/>
      <c r="F5" s="58"/>
    </row>
    <row r="6" spans="1:7" s="2" customFormat="1" ht="15.75" customHeight="1" x14ac:dyDescent="0.2">
      <c r="A6" s="7"/>
      <c r="B6" s="56"/>
      <c r="C6" s="56"/>
      <c r="D6" s="56"/>
      <c r="E6" s="56"/>
    </row>
    <row r="7" spans="1:7" s="2" customFormat="1" ht="20.100000000000001" customHeight="1" x14ac:dyDescent="0.2">
      <c r="A7" s="6"/>
      <c r="B7" s="26" t="s">
        <v>1</v>
      </c>
      <c r="C7" s="48" t="s">
        <v>14</v>
      </c>
      <c r="D7" s="48" t="s">
        <v>15</v>
      </c>
      <c r="E7" s="48" t="s">
        <v>16</v>
      </c>
      <c r="F7" s="48" t="s">
        <v>17</v>
      </c>
    </row>
    <row r="8" spans="1:7" s="2" customFormat="1" ht="20.100000000000001" customHeight="1" x14ac:dyDescent="0.2">
      <c r="A8" s="7"/>
      <c r="B8" s="27" t="s">
        <v>2</v>
      </c>
      <c r="C8" s="9">
        <f>Apparel_Total_est</f>
        <v>9490</v>
      </c>
      <c r="D8" s="9">
        <f>Apparel_Total_act</f>
        <v>9770</v>
      </c>
      <c r="E8" s="9">
        <f>BudgetSummary[[#This Row],[Estimated]]-BudgetSummary[[#This Row],[Actual]]</f>
        <v>-280</v>
      </c>
      <c r="F8" s="20" t="str">
        <f>Apparel_done</f>
        <v>No</v>
      </c>
    </row>
    <row r="9" spans="1:7" ht="20.100000000000001" customHeight="1" x14ac:dyDescent="0.2">
      <c r="B9" s="27" t="s">
        <v>3</v>
      </c>
      <c r="C9" s="9">
        <f>Reception_Total_est</f>
        <v>1050</v>
      </c>
      <c r="D9" s="9">
        <f>Reception_Total_act</f>
        <v>928</v>
      </c>
      <c r="E9" s="9">
        <f>BudgetSummary[[#This Row],[Estimated]]-BudgetSummary[[#This Row],[Actual]]</f>
        <v>122</v>
      </c>
      <c r="F9" s="20" t="str">
        <f>Reception_Done</f>
        <v>Yes</v>
      </c>
    </row>
    <row r="10" spans="1:7" ht="20.100000000000001" customHeight="1" x14ac:dyDescent="0.2">
      <c r="B10" s="27" t="s">
        <v>4</v>
      </c>
      <c r="C10" s="9">
        <f>Music_Entertainment_Total_est</f>
        <v>600</v>
      </c>
      <c r="D10" s="9">
        <f>Music_Entertainment_Total_act</f>
        <v>500</v>
      </c>
      <c r="E10" s="9">
        <f>BudgetSummary[[#This Row],[Estimated]]-BudgetSummary[[#This Row],[Actual]]</f>
        <v>100</v>
      </c>
      <c r="F10" s="20" t="str">
        <f>Music_Done</f>
        <v>Yes</v>
      </c>
    </row>
    <row r="11" spans="1:7" ht="20.100000000000001" customHeight="1" x14ac:dyDescent="0.2">
      <c r="B11" s="27" t="s">
        <v>5</v>
      </c>
      <c r="C11" s="9">
        <f>Printing__Stationery_Total_est</f>
        <v>935</v>
      </c>
      <c r="D11" s="9">
        <f>Printing__Stationery_Total_act</f>
        <v>870</v>
      </c>
      <c r="E11" s="9">
        <f>BudgetSummary[[#This Row],[Estimated]]-BudgetSummary[[#This Row],[Actual]]</f>
        <v>65</v>
      </c>
      <c r="F11" s="20" t="str">
        <f>Printing_Done</f>
        <v>No</v>
      </c>
    </row>
    <row r="12" spans="1:7" ht="20.100000000000001" customHeight="1" x14ac:dyDescent="0.2">
      <c r="B12" s="27" t="s">
        <v>6</v>
      </c>
      <c r="C12" s="9">
        <f>Photography_Total_est</f>
        <v>1625</v>
      </c>
      <c r="D12" s="9">
        <f>Photography_Total_act</f>
        <v>1575</v>
      </c>
      <c r="E12" s="9">
        <f>BudgetSummary[[#This Row],[Estimated]]-BudgetSummary[[#This Row],[Actual]]</f>
        <v>50</v>
      </c>
      <c r="F12" s="20" t="str">
        <f>Photography_Done</f>
        <v>No</v>
      </c>
    </row>
    <row r="13" spans="1:7" ht="20.100000000000001" customHeight="1" x14ac:dyDescent="0.2">
      <c r="B13" s="27" t="s">
        <v>7</v>
      </c>
      <c r="C13" s="9">
        <f>Decorations_Total_est</f>
        <v>700</v>
      </c>
      <c r="D13" s="9">
        <f>Decorations_Total_act</f>
        <v>720</v>
      </c>
      <c r="E13" s="9">
        <f>BudgetSummary[[#This Row],[Estimated]]-BudgetSummary[[#This Row],[Actual]]</f>
        <v>-20</v>
      </c>
      <c r="F13" s="20" t="str">
        <f>Deco_Done</f>
        <v>Yes</v>
      </c>
    </row>
    <row r="14" spans="1:7" ht="20.100000000000001" customHeight="1" x14ac:dyDescent="0.2">
      <c r="B14" s="27" t="s">
        <v>8</v>
      </c>
      <c r="C14" s="9">
        <f>Flowers_Total_est</f>
        <v>900</v>
      </c>
      <c r="D14" s="9">
        <f>Flowers_Total_act</f>
        <v>850</v>
      </c>
      <c r="E14" s="9">
        <f>BudgetSummary[[#This Row],[Estimated]]-BudgetSummary[[#This Row],[Actual]]</f>
        <v>50</v>
      </c>
      <c r="F14" s="20" t="str">
        <f>Flowers_Done</f>
        <v>No</v>
      </c>
    </row>
    <row r="15" spans="1:7" ht="20.100000000000001" customHeight="1" x14ac:dyDescent="0.2">
      <c r="B15" s="27" t="s">
        <v>9</v>
      </c>
      <c r="C15" s="9">
        <f>Gifts_Total_est</f>
        <v>1345</v>
      </c>
      <c r="D15" s="9">
        <f>Gifts_Total_act</f>
        <v>1075</v>
      </c>
      <c r="E15" s="9">
        <f>BudgetSummary[[#This Row],[Estimated]]-BudgetSummary[[#This Row],[Actual]]</f>
        <v>270</v>
      </c>
      <c r="F15" s="20" t="str">
        <f>Gifts_Done</f>
        <v>No</v>
      </c>
    </row>
    <row r="16" spans="1:7" ht="20.100000000000001" customHeight="1" x14ac:dyDescent="0.2">
      <c r="B16" s="27" t="s">
        <v>10</v>
      </c>
      <c r="C16" s="9">
        <f>Travel_Transportation_Total_est</f>
        <v>100</v>
      </c>
      <c r="D16" s="9">
        <f>Travel_Transportation_Total_act</f>
        <v>165</v>
      </c>
      <c r="E16" s="9">
        <f>BudgetSummary[[#This Row],[Estimated]]-BudgetSummary[[#This Row],[Actual]]</f>
        <v>-65</v>
      </c>
      <c r="F16" s="20" t="str">
        <f>Travel_Done</f>
        <v>Yes</v>
      </c>
    </row>
    <row r="17" spans="1:6" ht="20.100000000000001" customHeight="1" x14ac:dyDescent="0.2">
      <c r="B17" s="27" t="s">
        <v>11</v>
      </c>
      <c r="C17" s="9">
        <f>Other_Expenses_Total_est</f>
        <v>885</v>
      </c>
      <c r="D17" s="9">
        <f>Other_Expenses_Total_act</f>
        <v>1021</v>
      </c>
      <c r="E17" s="9">
        <f>BudgetSummary[[#This Row],[Estimated]]-BudgetSummary[[#This Row],[Actual]]</f>
        <v>-136</v>
      </c>
      <c r="F17" s="20" t="str">
        <f>Other_Done</f>
        <v>No</v>
      </c>
    </row>
    <row r="18" spans="1:6" ht="20.100000000000001" customHeight="1" x14ac:dyDescent="0.2">
      <c r="B18" s="27" t="s">
        <v>12</v>
      </c>
      <c r="C18" s="61">
        <f>SUBTOTAL(109,BudgetSummary[Estimated])</f>
        <v>17630</v>
      </c>
      <c r="D18" s="61">
        <f>SUBTOTAL(109,BudgetSummary[Actual])</f>
        <v>17474</v>
      </c>
      <c r="E18" s="61">
        <f>SUBTOTAL(109,BudgetSummary[Over/Under])</f>
        <v>156</v>
      </c>
      <c r="F18" s="19"/>
    </row>
    <row r="19" spans="1:6" ht="15" customHeight="1" x14ac:dyDescent="0.2">
      <c r="B19" s="59" t="s">
        <v>13</v>
      </c>
      <c r="C19" s="59"/>
      <c r="D19" s="59"/>
      <c r="E19" s="59"/>
      <c r="F19" s="59"/>
    </row>
    <row r="20" spans="1:6" ht="15" customHeight="1" x14ac:dyDescent="0.2">
      <c r="A20" s="6"/>
      <c r="B20" s="59"/>
      <c r="C20" s="59"/>
      <c r="D20" s="59"/>
      <c r="E20" s="59"/>
      <c r="F20" s="59"/>
    </row>
    <row r="21" spans="1:6" ht="15" customHeight="1" x14ac:dyDescent="0.2">
      <c r="B21" s="59"/>
      <c r="C21" s="59"/>
      <c r="D21" s="59"/>
      <c r="E21" s="59"/>
      <c r="F21" s="59"/>
    </row>
    <row r="22" spans="1:6" ht="15" customHeight="1" x14ac:dyDescent="0.2">
      <c r="B22" s="59"/>
      <c r="C22" s="59"/>
      <c r="D22" s="59"/>
      <c r="E22" s="59"/>
      <c r="F22" s="59"/>
    </row>
    <row r="23" spans="1:6" ht="15" customHeight="1" x14ac:dyDescent="0.2">
      <c r="B23" s="59"/>
      <c r="C23" s="59"/>
      <c r="D23" s="59"/>
      <c r="E23" s="59"/>
      <c r="F23" s="59"/>
    </row>
    <row r="24" spans="1:6" ht="15" customHeight="1" x14ac:dyDescent="0.2">
      <c r="B24" s="59"/>
      <c r="C24" s="59"/>
      <c r="D24" s="59"/>
      <c r="E24" s="59"/>
      <c r="F24" s="59"/>
    </row>
    <row r="25" spans="1:6" ht="15" customHeight="1" x14ac:dyDescent="0.2">
      <c r="B25" s="59"/>
      <c r="C25" s="59"/>
      <c r="D25" s="59"/>
      <c r="E25" s="59"/>
      <c r="F25" s="59"/>
    </row>
    <row r="26" spans="1:6" ht="15" customHeight="1" x14ac:dyDescent="0.2">
      <c r="B26" s="59"/>
      <c r="C26" s="59"/>
      <c r="D26" s="59"/>
      <c r="E26" s="59"/>
      <c r="F26" s="59"/>
    </row>
    <row r="27" spans="1:6" ht="15" customHeight="1" x14ac:dyDescent="0.2">
      <c r="B27" s="59"/>
      <c r="C27" s="59"/>
      <c r="D27" s="59"/>
      <c r="E27" s="59"/>
      <c r="F27" s="59"/>
    </row>
    <row r="28" spans="1:6" ht="15" customHeight="1" x14ac:dyDescent="0.2">
      <c r="B28" s="59"/>
      <c r="C28" s="59"/>
      <c r="D28" s="59"/>
      <c r="E28" s="59"/>
      <c r="F28" s="59"/>
    </row>
    <row r="29" spans="1:6" ht="15" customHeight="1" x14ac:dyDescent="0.2">
      <c r="B29" s="59"/>
      <c r="C29" s="59"/>
      <c r="D29" s="59"/>
      <c r="E29" s="59"/>
      <c r="F29" s="59"/>
    </row>
    <row r="30" spans="1:6" ht="15" customHeight="1" x14ac:dyDescent="0.2">
      <c r="B30" s="59"/>
      <c r="C30" s="59"/>
      <c r="D30" s="59"/>
      <c r="E30" s="59"/>
      <c r="F30" s="59"/>
    </row>
    <row r="31" spans="1:6" ht="15" customHeight="1" x14ac:dyDescent="0.2">
      <c r="B31" s="59"/>
      <c r="C31" s="59"/>
      <c r="D31" s="59"/>
      <c r="E31" s="59"/>
      <c r="F31" s="59"/>
    </row>
    <row r="32" spans="1:6" ht="15" customHeight="1" x14ac:dyDescent="0.2">
      <c r="B32" s="59"/>
      <c r="C32" s="59"/>
      <c r="D32" s="59"/>
      <c r="E32" s="59"/>
      <c r="F32" s="59"/>
    </row>
    <row r="33" spans="2:6" ht="15" customHeight="1" x14ac:dyDescent="0.2">
      <c r="B33" s="59"/>
      <c r="C33" s="59"/>
      <c r="D33" s="59"/>
      <c r="E33" s="59"/>
      <c r="F33" s="59"/>
    </row>
    <row r="34" spans="2:6" ht="15" customHeight="1" x14ac:dyDescent="0.2">
      <c r="B34" s="59"/>
      <c r="C34" s="59"/>
      <c r="D34" s="59"/>
      <c r="E34" s="59"/>
      <c r="F34" s="59"/>
    </row>
    <row r="35" spans="2:6" ht="15" customHeight="1" x14ac:dyDescent="0.2">
      <c r="B35" s="59"/>
      <c r="C35" s="59"/>
      <c r="D35" s="59"/>
      <c r="E35" s="59"/>
      <c r="F35" s="59"/>
    </row>
    <row r="36" spans="2:6" ht="15" customHeight="1" x14ac:dyDescent="0.2">
      <c r="B36" s="17"/>
      <c r="C36" s="17"/>
      <c r="D36" s="17"/>
      <c r="E36" s="17"/>
    </row>
    <row r="37" spans="2:6" ht="15" customHeight="1" x14ac:dyDescent="0.2">
      <c r="B37" s="17"/>
      <c r="C37" s="17"/>
      <c r="D37" s="17"/>
      <c r="E37" s="17"/>
    </row>
    <row r="38" spans="2:6" ht="15" customHeight="1" x14ac:dyDescent="0.2">
      <c r="B38" s="17"/>
      <c r="C38" s="17"/>
      <c r="D38" s="17"/>
      <c r="E38" s="17"/>
    </row>
    <row r="39" spans="2:6" ht="15" customHeight="1" x14ac:dyDescent="0.2">
      <c r="B39" s="17"/>
      <c r="C39" s="17"/>
      <c r="D39" s="17"/>
      <c r="E39" s="17"/>
    </row>
    <row r="40" spans="2:6" ht="15" customHeight="1" x14ac:dyDescent="0.2">
      <c r="B40" s="17"/>
      <c r="C40" s="17"/>
      <c r="D40" s="17"/>
      <c r="E40" s="17"/>
    </row>
    <row r="41" spans="2:6" ht="15" customHeight="1" x14ac:dyDescent="0.2">
      <c r="B41" s="17"/>
      <c r="C41" s="17"/>
      <c r="D41" s="17"/>
      <c r="E41" s="17"/>
    </row>
    <row r="42" spans="2:6" ht="15" customHeight="1" x14ac:dyDescent="0.2">
      <c r="B42" s="17"/>
      <c r="C42" s="17"/>
      <c r="D42" s="17"/>
      <c r="E42" s="17"/>
    </row>
    <row r="43" spans="2:6" ht="15" customHeight="1" x14ac:dyDescent="0.2">
      <c r="B43" s="17"/>
      <c r="C43" s="17"/>
      <c r="D43" s="17"/>
      <c r="E43" s="17"/>
    </row>
    <row r="44" spans="2:6" ht="15" customHeight="1" x14ac:dyDescent="0.2">
      <c r="B44" s="17"/>
      <c r="C44" s="17"/>
      <c r="D44" s="17"/>
      <c r="E44" s="17"/>
    </row>
    <row r="45" spans="2:6" ht="15" customHeight="1" x14ac:dyDescent="0.2">
      <c r="B45" s="10"/>
      <c r="C45" s="18"/>
      <c r="D45" s="18"/>
      <c r="E45" s="18"/>
    </row>
  </sheetData>
  <mergeCells count="4">
    <mergeCell ref="B6:E6"/>
    <mergeCell ref="B4:F4"/>
    <mergeCell ref="B5:F5"/>
    <mergeCell ref="B19:F35"/>
  </mergeCells>
  <phoneticPr fontId="2" type="noConversion"/>
  <conditionalFormatting sqref="F8:F17">
    <cfRule type="containsText" dxfId="3" priority="1" operator="containsText" text="No">
      <formula>NOT(ISERROR(SEARCH("No",F8)))</formula>
    </cfRule>
    <cfRule type="containsText" dxfId="2" priority="2" operator="containsText" text="Yes">
      <formula>NOT(ISERROR(SEARCH("Yes",F8)))</formula>
    </cfRule>
  </conditionalFormatting>
  <dataValidations count="6">
    <dataValidation allowBlank="1" showErrorMessage="1" sqref="A3 A7" xr:uid="{00000000-0002-0000-0000-000000000000}"/>
    <dataValidation allowBlank="1" showErrorMessage="1" prompt="_x000a_" sqref="A20" xr:uid="{00000000-0002-0000-0000-000001000000}"/>
    <dataValidation allowBlank="1" showInputMessage="1" showErrorMessage="1" prompt="Enter your Wedding date in this cell" sqref="B5:F5" xr:uid="{00000000-0002-0000-0000-000002000000}"/>
    <dataValidation allowBlank="1" showInputMessage="1" showErrorMessage="1" promptTitle="Wedding budget" prompt="Enter your Wedding date in cell B5._x000a__x000a_In the Expenses worksheet, enter details for each expense category. The summary table and the chart below will automatically update._x000a__x000a_Column F of below table shows the categories you have completed." sqref="A1" xr:uid="{00000000-0002-0000-0000-000003000000}"/>
    <dataValidation allowBlank="1" showInputMessage="1" showErrorMessage="1" prompt="This table is automatically updated using data from Expenses worksheet" sqref="B7:E7" xr:uid="{00000000-0002-0000-0000-000004000000}"/>
    <dataValidation allowBlank="1" showInputMessage="1" showErrorMessage="1" prompt="This table is automatically updated using data from Expenses worksheet._x000a__x000a_This column shows the categories you have already completed." sqref="F7" xr:uid="{00000000-0002-0000-0000-000005000000}"/>
  </dataValidations>
  <printOptions horizontalCentered="1" verticalCentered="1"/>
  <pageMargins left="0.5" right="0.5" top="0.5" bottom="0.5" header="0.3" footer="0.3"/>
  <pageSetup paperSize="9" orientation="portrait" r:id="rId1"/>
  <headerFooter differentFirst="1" alignWithMargins="0">
    <oddFooter>Page &amp;P of &amp;N</oddFooter>
  </headerFooter>
  <ignoredErrors>
    <ignoredError sqref="F8:F17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1A9852CB-DAD5-4051-B07C-F46B7676A4E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1"/>
              <x14:cfIcon iconSet="3Symbols2" iconId="1"/>
              <x14:cfIcon iconSet="NoIcons" iconId="0"/>
            </x14:iconSet>
          </x14:cfRule>
          <xm:sqref>E8:E17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</sheetPr>
  <dimension ref="A1:F137"/>
  <sheetViews>
    <sheetView showGridLines="0" showRowColHeaders="0" zoomScaleNormal="100" workbookViewId="0"/>
  </sheetViews>
  <sheetFormatPr defaultRowHeight="20.100000000000001" customHeight="1" x14ac:dyDescent="0.2"/>
  <cols>
    <col min="1" max="1" width="1.7109375" style="42" customWidth="1"/>
    <col min="2" max="2" width="32.42578125" style="36" bestFit="1" customWidth="1"/>
    <col min="3" max="5" width="19.7109375" style="12" customWidth="1"/>
    <col min="6" max="6" width="1.7109375" customWidth="1"/>
  </cols>
  <sheetData>
    <row r="1" spans="1:6" ht="9.9499999999999993" customHeight="1" x14ac:dyDescent="0.25">
      <c r="A1" s="41"/>
      <c r="B1" s="28"/>
      <c r="C1" s="22"/>
      <c r="D1" s="22"/>
      <c r="E1" s="22"/>
      <c r="F1" t="s">
        <v>18</v>
      </c>
    </row>
    <row r="2" spans="1:6" ht="21.95" customHeight="1" x14ac:dyDescent="0.2">
      <c r="B2" s="60" t="s">
        <v>2</v>
      </c>
      <c r="C2" s="60"/>
      <c r="D2" s="60"/>
      <c r="E2" s="60"/>
      <c r="F2" t="s">
        <v>18</v>
      </c>
    </row>
    <row r="3" spans="1:6" ht="6" customHeight="1" x14ac:dyDescent="0.25">
      <c r="A3" s="41"/>
      <c r="B3" s="29"/>
      <c r="C3" s="11"/>
      <c r="D3" s="11"/>
      <c r="E3" s="11"/>
    </row>
    <row r="4" spans="1:6" ht="20.100000000000001" customHeight="1" x14ac:dyDescent="0.2">
      <c r="A4" s="43"/>
      <c r="B4" s="27" t="s">
        <v>1</v>
      </c>
      <c r="C4" s="37" t="s">
        <v>14</v>
      </c>
      <c r="D4" s="37" t="s">
        <v>15</v>
      </c>
      <c r="E4" s="37" t="s">
        <v>16</v>
      </c>
      <c r="F4" t="s">
        <v>18</v>
      </c>
    </row>
    <row r="5" spans="1:6" ht="20.100000000000001" customHeight="1" x14ac:dyDescent="0.2">
      <c r="B5" s="30" t="s">
        <v>19</v>
      </c>
      <c r="C5" s="49">
        <v>1500</v>
      </c>
      <c r="D5" s="49">
        <v>1500</v>
      </c>
      <c r="E5" s="51">
        <f>Expenses!$C5-Expenses!$D5</f>
        <v>0</v>
      </c>
    </row>
    <row r="6" spans="1:6" ht="20.100000000000001" customHeight="1" x14ac:dyDescent="0.2">
      <c r="B6" s="30" t="s">
        <v>20</v>
      </c>
      <c r="C6" s="49">
        <v>2000</v>
      </c>
      <c r="D6" s="49">
        <v>2300</v>
      </c>
      <c r="E6" s="51">
        <f>Expenses!$C6-Expenses!$D6</f>
        <v>-300</v>
      </c>
    </row>
    <row r="7" spans="1:6" ht="20.100000000000001" customHeight="1" x14ac:dyDescent="0.2">
      <c r="B7" s="31" t="s">
        <v>21</v>
      </c>
      <c r="C7" s="49">
        <v>3000</v>
      </c>
      <c r="D7" s="49">
        <v>2750</v>
      </c>
      <c r="E7" s="51">
        <f>Expenses!$C7-Expenses!$D7</f>
        <v>250</v>
      </c>
    </row>
    <row r="8" spans="1:6" ht="20.100000000000001" customHeight="1" x14ac:dyDescent="0.2">
      <c r="B8" s="31" t="s">
        <v>22</v>
      </c>
      <c r="C8" s="49">
        <v>500</v>
      </c>
      <c r="D8" s="49">
        <v>500</v>
      </c>
      <c r="E8" s="51">
        <f>Expenses!$C8-Expenses!$D8</f>
        <v>0</v>
      </c>
    </row>
    <row r="9" spans="1:6" ht="20.100000000000001" customHeight="1" x14ac:dyDescent="0.2">
      <c r="B9" s="31" t="s">
        <v>23</v>
      </c>
      <c r="C9" s="49">
        <v>350</v>
      </c>
      <c r="D9" s="49">
        <v>300</v>
      </c>
      <c r="E9" s="51">
        <f>Expenses!$C9-Expenses!$D9</f>
        <v>50</v>
      </c>
    </row>
    <row r="10" spans="1:6" ht="20.100000000000001" customHeight="1" x14ac:dyDescent="0.2">
      <c r="B10" s="31" t="s">
        <v>24</v>
      </c>
      <c r="C10" s="49">
        <v>400</v>
      </c>
      <c r="D10" s="49">
        <v>550</v>
      </c>
      <c r="E10" s="51">
        <f>Expenses!$C10-Expenses!$D10</f>
        <v>-150</v>
      </c>
    </row>
    <row r="11" spans="1:6" ht="20.100000000000001" customHeight="1" x14ac:dyDescent="0.2">
      <c r="B11" s="31" t="s">
        <v>25</v>
      </c>
      <c r="C11" s="49">
        <v>20</v>
      </c>
      <c r="D11" s="49">
        <v>20</v>
      </c>
      <c r="E11" s="51">
        <f>Expenses!$C11-Expenses!$D11</f>
        <v>0</v>
      </c>
    </row>
    <row r="12" spans="1:6" ht="20.100000000000001" customHeight="1" x14ac:dyDescent="0.2">
      <c r="B12" s="30" t="s">
        <v>26</v>
      </c>
      <c r="C12" s="49">
        <v>300</v>
      </c>
      <c r="D12" s="49">
        <v>250</v>
      </c>
      <c r="E12" s="51">
        <f>Expenses!$C12-Expenses!$D12</f>
        <v>50</v>
      </c>
    </row>
    <row r="13" spans="1:6" ht="20.100000000000001" customHeight="1" x14ac:dyDescent="0.2">
      <c r="B13" s="31" t="s">
        <v>27</v>
      </c>
      <c r="C13" s="49">
        <v>300</v>
      </c>
      <c r="D13" s="49">
        <v>350</v>
      </c>
      <c r="E13" s="51">
        <f>Expenses!$C13-Expenses!$D13</f>
        <v>-50</v>
      </c>
    </row>
    <row r="14" spans="1:6" ht="20.100000000000001" customHeight="1" x14ac:dyDescent="0.2">
      <c r="B14" s="31" t="s">
        <v>28</v>
      </c>
      <c r="C14" s="49">
        <v>500</v>
      </c>
      <c r="D14" s="49">
        <v>500</v>
      </c>
      <c r="E14" s="51">
        <f>Expenses!$C14-Expenses!$D14</f>
        <v>0</v>
      </c>
    </row>
    <row r="15" spans="1:6" ht="20.100000000000001" customHeight="1" x14ac:dyDescent="0.2">
      <c r="B15" s="30" t="s">
        <v>29</v>
      </c>
      <c r="C15" s="49">
        <v>200</v>
      </c>
      <c r="D15" s="49">
        <v>175</v>
      </c>
      <c r="E15" s="51">
        <f>Expenses!$C15-Expenses!$D15</f>
        <v>25</v>
      </c>
    </row>
    <row r="16" spans="1:6" ht="20.100000000000001" customHeight="1" x14ac:dyDescent="0.2">
      <c r="B16" s="31" t="s">
        <v>30</v>
      </c>
      <c r="C16" s="49">
        <v>400</v>
      </c>
      <c r="D16" s="49">
        <v>550</v>
      </c>
      <c r="E16" s="51">
        <f>Expenses!$C16-Expenses!$D16</f>
        <v>-150</v>
      </c>
    </row>
    <row r="17" spans="1:5" ht="20.100000000000001" customHeight="1" x14ac:dyDescent="0.2">
      <c r="A17" s="44"/>
      <c r="B17" s="31" t="s">
        <v>31</v>
      </c>
      <c r="C17" s="49">
        <v>20</v>
      </c>
      <c r="D17" s="49">
        <v>25</v>
      </c>
      <c r="E17" s="51">
        <f>Expenses!$C17-Expenses!$D17</f>
        <v>-5</v>
      </c>
    </row>
    <row r="18" spans="1:5" ht="20.100000000000001" customHeight="1" x14ac:dyDescent="0.25">
      <c r="A18" s="41"/>
      <c r="B18" s="32" t="s">
        <v>32</v>
      </c>
      <c r="C18" s="49">
        <f>SUBTOTAL(109,Outfits[Estimated])</f>
        <v>9490</v>
      </c>
      <c r="D18" s="49">
        <f>SUBTOTAL(109,Outfits[Actual])</f>
        <v>9770</v>
      </c>
      <c r="E18" s="49">
        <f>SUBTOTAL(109,Outfits[Over/Under])</f>
        <v>-280</v>
      </c>
    </row>
    <row r="19" spans="1:5" ht="9" customHeight="1" x14ac:dyDescent="0.25">
      <c r="A19" s="41"/>
      <c r="B19" s="32"/>
      <c r="C19" s="47"/>
      <c r="D19" s="47"/>
      <c r="E19" s="47"/>
    </row>
    <row r="20" spans="1:5" ht="22.5" customHeight="1" x14ac:dyDescent="0.25">
      <c r="A20" s="41"/>
      <c r="B20" s="38"/>
      <c r="C20" s="39"/>
      <c r="D20" s="40" t="str">
        <f>"Are all expenses in "&amp;B2&amp;" category complete?"</f>
        <v>Are all expenses in Outfits category complete?</v>
      </c>
      <c r="E20" s="23" t="s">
        <v>101</v>
      </c>
    </row>
    <row r="21" spans="1:5" ht="30" customHeight="1" x14ac:dyDescent="0.25">
      <c r="A21" s="41"/>
      <c r="B21" s="28"/>
      <c r="C21" s="22"/>
      <c r="D21" s="22"/>
      <c r="E21" s="22"/>
    </row>
    <row r="22" spans="1:5" ht="21.95" customHeight="1" x14ac:dyDescent="0.25">
      <c r="A22" s="41"/>
      <c r="B22" s="60" t="s">
        <v>33</v>
      </c>
      <c r="C22" s="60"/>
      <c r="D22" s="60"/>
      <c r="E22" s="60"/>
    </row>
    <row r="23" spans="1:5" ht="6" customHeight="1" x14ac:dyDescent="0.25">
      <c r="A23" s="41"/>
      <c r="B23" s="29"/>
      <c r="C23" s="11"/>
      <c r="D23" s="11"/>
      <c r="E23" s="11"/>
    </row>
    <row r="24" spans="1:5" ht="20.100000000000001" customHeight="1" x14ac:dyDescent="0.2">
      <c r="A24" s="43"/>
      <c r="B24" s="27" t="s">
        <v>1</v>
      </c>
      <c r="C24" s="37" t="s">
        <v>14</v>
      </c>
      <c r="D24" s="37" t="s">
        <v>15</v>
      </c>
      <c r="E24" s="37" t="s">
        <v>16</v>
      </c>
    </row>
    <row r="25" spans="1:5" ht="20.100000000000001" customHeight="1" x14ac:dyDescent="0.2">
      <c r="A25" s="45"/>
      <c r="B25" s="33" t="s">
        <v>34</v>
      </c>
      <c r="C25" s="50">
        <v>200</v>
      </c>
      <c r="D25" s="50">
        <v>150</v>
      </c>
      <c r="E25" s="52">
        <f>Expenses!$C25-Expenses!$D25</f>
        <v>50</v>
      </c>
    </row>
    <row r="26" spans="1:5" ht="20.100000000000001" customHeight="1" x14ac:dyDescent="0.2">
      <c r="A26" s="45"/>
      <c r="B26" s="33" t="s">
        <v>35</v>
      </c>
      <c r="C26" s="50">
        <v>100</v>
      </c>
      <c r="D26" s="50">
        <v>50</v>
      </c>
      <c r="E26" s="52">
        <f>Expenses!$C26-Expenses!$D26</f>
        <v>50</v>
      </c>
    </row>
    <row r="27" spans="1:5" ht="20.100000000000001" customHeight="1" x14ac:dyDescent="0.2">
      <c r="A27" s="45"/>
      <c r="B27" s="34" t="s">
        <v>36</v>
      </c>
      <c r="C27" s="50">
        <v>0</v>
      </c>
      <c r="D27" s="50">
        <v>0</v>
      </c>
      <c r="E27" s="52">
        <f>Expenses!$C27-Expenses!$D27</f>
        <v>0</v>
      </c>
    </row>
    <row r="28" spans="1:5" ht="20.100000000000001" customHeight="1" x14ac:dyDescent="0.2">
      <c r="A28" s="45"/>
      <c r="B28" s="34" t="s">
        <v>37</v>
      </c>
      <c r="C28" s="50">
        <v>0</v>
      </c>
      <c r="D28" s="50">
        <v>0</v>
      </c>
      <c r="E28" s="52">
        <f>Expenses!$C28-Expenses!$D28</f>
        <v>0</v>
      </c>
    </row>
    <row r="29" spans="1:5" ht="20.100000000000001" customHeight="1" x14ac:dyDescent="0.2">
      <c r="A29" s="45"/>
      <c r="B29" s="34" t="s">
        <v>38</v>
      </c>
      <c r="C29" s="50">
        <v>0</v>
      </c>
      <c r="D29" s="50">
        <v>0</v>
      </c>
      <c r="E29" s="52">
        <f>Expenses!$C29-Expenses!$D29</f>
        <v>0</v>
      </c>
    </row>
    <row r="30" spans="1:5" ht="20.100000000000001" customHeight="1" x14ac:dyDescent="0.2">
      <c r="A30" s="45"/>
      <c r="B30" s="34" t="s">
        <v>39</v>
      </c>
      <c r="C30" s="50">
        <v>700</v>
      </c>
      <c r="D30" s="50">
        <v>700</v>
      </c>
      <c r="E30" s="52">
        <f>Expenses!$C30-Expenses!$D30</f>
        <v>0</v>
      </c>
    </row>
    <row r="31" spans="1:5" ht="20.100000000000001" customHeight="1" x14ac:dyDescent="0.2">
      <c r="B31" s="34" t="s">
        <v>40</v>
      </c>
      <c r="C31" s="50">
        <v>50</v>
      </c>
      <c r="D31" s="50">
        <v>28</v>
      </c>
      <c r="E31" s="52">
        <f>Expenses!$C31-Expenses!$D31</f>
        <v>22</v>
      </c>
    </row>
    <row r="32" spans="1:5" ht="20.100000000000001" customHeight="1" x14ac:dyDescent="0.2">
      <c r="B32" s="34" t="s">
        <v>41</v>
      </c>
      <c r="C32" s="50">
        <v>0</v>
      </c>
      <c r="D32" s="50">
        <v>0</v>
      </c>
      <c r="E32" s="52">
        <f>Expenses!$C32-Expenses!$D32</f>
        <v>0</v>
      </c>
    </row>
    <row r="33" spans="1:5" ht="20.100000000000001" customHeight="1" x14ac:dyDescent="0.25">
      <c r="A33" s="41"/>
      <c r="B33" s="28" t="s">
        <v>42</v>
      </c>
      <c r="C33" s="52">
        <f>SUBTOTAL(109,Reception[Estimated])</f>
        <v>1050</v>
      </c>
      <c r="D33" s="52">
        <f>SUBTOTAL(109,Reception[Actual])</f>
        <v>928</v>
      </c>
      <c r="E33" s="52">
        <f>SUBTOTAL(109,Reception[Over/Under])</f>
        <v>122</v>
      </c>
    </row>
    <row r="34" spans="1:5" ht="20.100000000000001" customHeight="1" x14ac:dyDescent="0.2">
      <c r="A34" s="45"/>
      <c r="B34" s="35" t="s">
        <v>43</v>
      </c>
      <c r="C34" s="24"/>
      <c r="D34" s="24"/>
      <c r="E34" s="24"/>
    </row>
    <row r="35" spans="1:5" ht="9" customHeight="1" x14ac:dyDescent="0.25">
      <c r="A35" s="41"/>
      <c r="B35" s="32"/>
      <c r="C35" s="47"/>
      <c r="D35" s="47"/>
      <c r="E35" s="47"/>
    </row>
    <row r="36" spans="1:5" ht="22.5" customHeight="1" x14ac:dyDescent="0.25">
      <c r="A36" s="41"/>
      <c r="B36" s="38"/>
      <c r="C36" s="39"/>
      <c r="D36" s="40" t="str">
        <f>"Are all expenses in "&amp;B22&amp;" category complete?"</f>
        <v>Are all expenses in Reception* category complete?</v>
      </c>
      <c r="E36" s="23" t="s">
        <v>102</v>
      </c>
    </row>
    <row r="37" spans="1:5" ht="30" customHeight="1" x14ac:dyDescent="0.25">
      <c r="A37" s="41"/>
      <c r="B37" s="28"/>
      <c r="C37" s="22"/>
      <c r="D37" s="22"/>
      <c r="E37" s="22"/>
    </row>
    <row r="38" spans="1:5" ht="21.95" customHeight="1" x14ac:dyDescent="0.25">
      <c r="A38" s="41"/>
      <c r="B38" s="60" t="s">
        <v>44</v>
      </c>
      <c r="C38" s="60"/>
      <c r="D38" s="60"/>
      <c r="E38" s="60"/>
    </row>
    <row r="39" spans="1:5" ht="6" customHeight="1" x14ac:dyDescent="0.25">
      <c r="A39" s="41"/>
      <c r="B39" s="29"/>
      <c r="C39" s="11"/>
      <c r="D39" s="11"/>
      <c r="E39" s="11"/>
    </row>
    <row r="40" spans="1:5" ht="20.100000000000001" customHeight="1" x14ac:dyDescent="0.2">
      <c r="A40" s="43"/>
      <c r="B40" s="27" t="s">
        <v>1</v>
      </c>
      <c r="C40" s="37" t="s">
        <v>14</v>
      </c>
      <c r="D40" s="37" t="s">
        <v>15</v>
      </c>
      <c r="E40" s="37" t="s">
        <v>16</v>
      </c>
    </row>
    <row r="41" spans="1:5" ht="20.100000000000001" customHeight="1" x14ac:dyDescent="0.25">
      <c r="A41" s="41"/>
      <c r="B41" s="33" t="s">
        <v>45</v>
      </c>
      <c r="C41" s="50">
        <v>400</v>
      </c>
      <c r="D41" s="50">
        <v>400</v>
      </c>
      <c r="E41" s="50">
        <f>Expenses!$C41-Expenses!$D41</f>
        <v>0</v>
      </c>
    </row>
    <row r="42" spans="1:5" ht="20.100000000000001" customHeight="1" x14ac:dyDescent="0.2">
      <c r="B42" s="34" t="s">
        <v>46</v>
      </c>
      <c r="C42" s="50">
        <v>200</v>
      </c>
      <c r="D42" s="50">
        <v>100</v>
      </c>
      <c r="E42" s="50">
        <f>Expenses!$C42-Expenses!$D42</f>
        <v>100</v>
      </c>
    </row>
    <row r="43" spans="1:5" ht="20.100000000000001" customHeight="1" x14ac:dyDescent="0.2">
      <c r="A43" s="45"/>
      <c r="B43" s="53" t="s">
        <v>47</v>
      </c>
      <c r="C43" s="52">
        <f>SUBTOTAL(109,Music[Estimated])</f>
        <v>600</v>
      </c>
      <c r="D43" s="52">
        <f>SUBTOTAL(109,Music[Actual])</f>
        <v>500</v>
      </c>
      <c r="E43" s="52">
        <f>SUBTOTAL(109,Music[Over/Under])</f>
        <v>100</v>
      </c>
    </row>
    <row r="44" spans="1:5" ht="9" customHeight="1" x14ac:dyDescent="0.25">
      <c r="A44" s="41"/>
      <c r="B44" s="32"/>
      <c r="C44" s="47"/>
      <c r="D44" s="47"/>
      <c r="E44" s="47"/>
    </row>
    <row r="45" spans="1:5" ht="22.5" customHeight="1" x14ac:dyDescent="0.25">
      <c r="A45" s="41"/>
      <c r="B45" s="38"/>
      <c r="C45" s="39"/>
      <c r="D45" s="40" t="str">
        <f>"Are all expenses in "&amp;B38&amp;" category complete?"</f>
        <v>Are all expenses in Music/Entertainment category complete?</v>
      </c>
      <c r="E45" s="23" t="s">
        <v>102</v>
      </c>
    </row>
    <row r="46" spans="1:5" ht="30" customHeight="1" x14ac:dyDescent="0.25">
      <c r="A46" s="41"/>
      <c r="B46" s="28"/>
      <c r="C46" s="22"/>
      <c r="D46" s="22"/>
      <c r="E46" s="22"/>
    </row>
    <row r="47" spans="1:5" ht="21.95" customHeight="1" x14ac:dyDescent="0.25">
      <c r="A47" s="41"/>
      <c r="B47" s="60" t="s">
        <v>48</v>
      </c>
      <c r="C47" s="60"/>
      <c r="D47" s="60"/>
      <c r="E47" s="60"/>
    </row>
    <row r="48" spans="1:5" ht="6" customHeight="1" x14ac:dyDescent="0.25">
      <c r="A48" s="41"/>
      <c r="B48" s="29"/>
      <c r="C48" s="11"/>
      <c r="D48" s="11"/>
      <c r="E48" s="11"/>
    </row>
    <row r="49" spans="1:5" ht="20.100000000000001" customHeight="1" x14ac:dyDescent="0.2">
      <c r="A49" s="43"/>
      <c r="B49" s="27" t="s">
        <v>1</v>
      </c>
      <c r="C49" s="37" t="s">
        <v>14</v>
      </c>
      <c r="D49" s="37" t="s">
        <v>15</v>
      </c>
      <c r="E49" s="37" t="s">
        <v>16</v>
      </c>
    </row>
    <row r="50" spans="1:5" ht="20.100000000000001" customHeight="1" x14ac:dyDescent="0.2">
      <c r="B50" s="34" t="s">
        <v>49</v>
      </c>
      <c r="C50" s="50">
        <v>500</v>
      </c>
      <c r="D50" s="50">
        <v>450</v>
      </c>
      <c r="E50" s="50">
        <f>Expenses!$C50-Expenses!$D50</f>
        <v>50</v>
      </c>
    </row>
    <row r="51" spans="1:5" ht="20.100000000000001" customHeight="1" x14ac:dyDescent="0.2">
      <c r="B51" s="34" t="s">
        <v>50</v>
      </c>
      <c r="C51" s="50">
        <v>200</v>
      </c>
      <c r="D51" s="50">
        <v>175</v>
      </c>
      <c r="E51" s="50">
        <f>Expenses!$C51-Expenses!$D51</f>
        <v>25</v>
      </c>
    </row>
    <row r="52" spans="1:5" ht="20.100000000000001" customHeight="1" x14ac:dyDescent="0.2">
      <c r="B52" s="34" t="s">
        <v>51</v>
      </c>
      <c r="C52" s="50">
        <v>100</v>
      </c>
      <c r="D52" s="50">
        <v>100</v>
      </c>
      <c r="E52" s="50">
        <f>Expenses!$C52-Expenses!$D52</f>
        <v>0</v>
      </c>
    </row>
    <row r="53" spans="1:5" ht="20.100000000000001" customHeight="1" x14ac:dyDescent="0.2">
      <c r="B53" s="34" t="s">
        <v>52</v>
      </c>
      <c r="C53" s="50">
        <v>0</v>
      </c>
      <c r="D53" s="50">
        <v>0</v>
      </c>
      <c r="E53" s="50">
        <f>Expenses!$C53-Expenses!$D53</f>
        <v>0</v>
      </c>
    </row>
    <row r="54" spans="1:5" ht="20.100000000000001" customHeight="1" x14ac:dyDescent="0.2">
      <c r="B54" s="34" t="s">
        <v>53</v>
      </c>
      <c r="C54" s="50">
        <v>25</v>
      </c>
      <c r="D54" s="50">
        <v>25</v>
      </c>
      <c r="E54" s="50">
        <f>Expenses!$C54-Expenses!$D54</f>
        <v>0</v>
      </c>
    </row>
    <row r="55" spans="1:5" ht="20.100000000000001" customHeight="1" x14ac:dyDescent="0.2">
      <c r="A55" s="46"/>
      <c r="B55" s="34" t="s">
        <v>54</v>
      </c>
      <c r="C55" s="50">
        <v>75</v>
      </c>
      <c r="D55" s="50">
        <v>80</v>
      </c>
      <c r="E55" s="50">
        <f>Expenses!$C55-Expenses!$D55</f>
        <v>-5</v>
      </c>
    </row>
    <row r="56" spans="1:5" ht="20.100000000000001" customHeight="1" x14ac:dyDescent="0.25">
      <c r="A56" s="41"/>
      <c r="B56" s="34" t="s">
        <v>55</v>
      </c>
      <c r="C56" s="50">
        <v>35</v>
      </c>
      <c r="D56" s="50">
        <v>40</v>
      </c>
      <c r="E56" s="50">
        <f>Expenses!$C56-Expenses!$D56</f>
        <v>-5</v>
      </c>
    </row>
    <row r="57" spans="1:5" ht="20.100000000000001" customHeight="1" x14ac:dyDescent="0.2">
      <c r="B57" s="34" t="s">
        <v>56</v>
      </c>
      <c r="C57" s="50">
        <v>0</v>
      </c>
      <c r="D57" s="50">
        <v>0</v>
      </c>
      <c r="E57" s="50">
        <f>Expenses!$C57-Expenses!$D57</f>
        <v>0</v>
      </c>
    </row>
    <row r="58" spans="1:5" ht="20.100000000000001" customHeight="1" x14ac:dyDescent="0.2">
      <c r="A58" s="45"/>
      <c r="B58" s="34" t="s">
        <v>57</v>
      </c>
      <c r="C58" s="50">
        <v>0</v>
      </c>
      <c r="D58" s="50">
        <v>0</v>
      </c>
      <c r="E58" s="50">
        <f>Expenses!$C58-Expenses!$D58</f>
        <v>0</v>
      </c>
    </row>
    <row r="59" spans="1:5" ht="20.100000000000001" customHeight="1" x14ac:dyDescent="0.2">
      <c r="B59" s="53" t="s">
        <v>58</v>
      </c>
      <c r="C59" s="52">
        <f>SUBTOTAL(109,Printing[Estimated])</f>
        <v>935</v>
      </c>
      <c r="D59" s="52">
        <f>SUBTOTAL(109,Printing[Actual])</f>
        <v>870</v>
      </c>
      <c r="E59" s="52">
        <f>SUBTOTAL(109,Printing[Over/Under])</f>
        <v>65</v>
      </c>
    </row>
    <row r="60" spans="1:5" ht="9" customHeight="1" x14ac:dyDescent="0.25">
      <c r="A60" s="41"/>
      <c r="B60" s="32"/>
      <c r="C60" s="47"/>
      <c r="D60" s="47"/>
      <c r="E60" s="47"/>
    </row>
    <row r="61" spans="1:5" ht="22.5" customHeight="1" x14ac:dyDescent="0.25">
      <c r="A61" s="41"/>
      <c r="B61" s="38"/>
      <c r="C61" s="39"/>
      <c r="D61" s="40" t="str">
        <f>"Are all expenses in "&amp;B47&amp;" category complete?"</f>
        <v>Are all expenses in Printing/Stationery category complete?</v>
      </c>
      <c r="E61" s="23" t="s">
        <v>101</v>
      </c>
    </row>
    <row r="62" spans="1:5" ht="30" customHeight="1" x14ac:dyDescent="0.25">
      <c r="A62" s="41"/>
      <c r="B62" s="28"/>
      <c r="C62" s="22"/>
      <c r="D62" s="22"/>
      <c r="E62" s="22"/>
    </row>
    <row r="63" spans="1:5" ht="21.95" customHeight="1" x14ac:dyDescent="0.25">
      <c r="A63" s="41"/>
      <c r="B63" s="60" t="s">
        <v>6</v>
      </c>
      <c r="C63" s="60"/>
      <c r="D63" s="60"/>
      <c r="E63" s="60"/>
    </row>
    <row r="64" spans="1:5" ht="6" customHeight="1" x14ac:dyDescent="0.25">
      <c r="A64" s="41"/>
      <c r="B64" s="29"/>
      <c r="C64" s="11"/>
      <c r="D64" s="11"/>
      <c r="E64" s="11"/>
    </row>
    <row r="65" spans="1:5" ht="20.100000000000001" customHeight="1" x14ac:dyDescent="0.2">
      <c r="A65" s="43"/>
      <c r="B65" s="27" t="s">
        <v>1</v>
      </c>
      <c r="C65" s="37" t="s">
        <v>14</v>
      </c>
      <c r="D65" s="37" t="s">
        <v>15</v>
      </c>
      <c r="E65" s="37" t="s">
        <v>16</v>
      </c>
    </row>
    <row r="66" spans="1:5" ht="20.100000000000001" customHeight="1" x14ac:dyDescent="0.2">
      <c r="B66" s="34" t="s">
        <v>59</v>
      </c>
      <c r="C66" s="50">
        <v>1300</v>
      </c>
      <c r="D66" s="50">
        <v>1300</v>
      </c>
      <c r="E66" s="50">
        <f>Expenses!$C66-Expenses!$D66</f>
        <v>0</v>
      </c>
    </row>
    <row r="67" spans="1:5" ht="20.100000000000001" customHeight="1" x14ac:dyDescent="0.2">
      <c r="B67" s="34" t="s">
        <v>60</v>
      </c>
      <c r="C67" s="50">
        <v>25</v>
      </c>
      <c r="D67" s="50">
        <v>25</v>
      </c>
      <c r="E67" s="50">
        <f>Expenses!$C67-Expenses!$D67</f>
        <v>0</v>
      </c>
    </row>
    <row r="68" spans="1:5" ht="20.100000000000001" customHeight="1" x14ac:dyDescent="0.2">
      <c r="B68" s="34" t="s">
        <v>61</v>
      </c>
      <c r="C68" s="50">
        <v>100</v>
      </c>
      <c r="D68" s="50">
        <v>100</v>
      </c>
      <c r="E68" s="50">
        <f>Expenses!$C68-Expenses!$D68</f>
        <v>0</v>
      </c>
    </row>
    <row r="69" spans="1:5" ht="20.100000000000001" customHeight="1" x14ac:dyDescent="0.2">
      <c r="B69" s="34" t="s">
        <v>62</v>
      </c>
      <c r="C69" s="50">
        <v>200</v>
      </c>
      <c r="D69" s="50">
        <v>150</v>
      </c>
      <c r="E69" s="50">
        <f>Expenses!$C69-Expenses!$D69</f>
        <v>50</v>
      </c>
    </row>
    <row r="70" spans="1:5" ht="20.100000000000001" customHeight="1" x14ac:dyDescent="0.2">
      <c r="B70" s="53" t="s">
        <v>63</v>
      </c>
      <c r="C70" s="52">
        <f>SUBTOTAL(109,Photography[Estimated])</f>
        <v>1625</v>
      </c>
      <c r="D70" s="52">
        <f>SUBTOTAL(109,Photography[Actual])</f>
        <v>1575</v>
      </c>
      <c r="E70" s="52">
        <f>SUBTOTAL(109,Photography[Over/Under])</f>
        <v>50</v>
      </c>
    </row>
    <row r="71" spans="1:5" ht="9" customHeight="1" x14ac:dyDescent="0.25">
      <c r="A71" s="41"/>
      <c r="B71" s="32"/>
      <c r="C71" s="47"/>
      <c r="D71" s="47"/>
      <c r="E71" s="47"/>
    </row>
    <row r="72" spans="1:5" ht="22.5" customHeight="1" x14ac:dyDescent="0.25">
      <c r="A72" s="41"/>
      <c r="B72" s="38"/>
      <c r="C72" s="39"/>
      <c r="D72" s="40" t="str">
        <f>"Are all expenses in "&amp;B63&amp;" category complete?"</f>
        <v>Are all expenses in Photography category complete?</v>
      </c>
      <c r="E72" s="23" t="s">
        <v>101</v>
      </c>
    </row>
    <row r="73" spans="1:5" ht="30" customHeight="1" x14ac:dyDescent="0.25">
      <c r="A73" s="41"/>
      <c r="B73" s="28"/>
      <c r="C73" s="22"/>
      <c r="D73" s="22"/>
      <c r="E73" s="22"/>
    </row>
    <row r="74" spans="1:5" ht="21.95" customHeight="1" x14ac:dyDescent="0.25">
      <c r="A74" s="41"/>
      <c r="B74" s="60" t="s">
        <v>64</v>
      </c>
      <c r="C74" s="60"/>
      <c r="D74" s="60"/>
      <c r="E74" s="60"/>
    </row>
    <row r="75" spans="1:5" ht="6" customHeight="1" x14ac:dyDescent="0.25">
      <c r="A75" s="41"/>
      <c r="B75" s="29"/>
      <c r="C75" s="11"/>
      <c r="D75" s="11"/>
      <c r="E75" s="11"/>
    </row>
    <row r="76" spans="1:5" ht="20.100000000000001" customHeight="1" x14ac:dyDescent="0.2">
      <c r="A76" s="43"/>
      <c r="B76" s="27" t="s">
        <v>1</v>
      </c>
      <c r="C76" s="37" t="s">
        <v>14</v>
      </c>
      <c r="D76" s="37" t="s">
        <v>15</v>
      </c>
      <c r="E76" s="37" t="s">
        <v>16</v>
      </c>
    </row>
    <row r="77" spans="1:5" ht="20.100000000000001" customHeight="1" x14ac:dyDescent="0.2">
      <c r="B77" s="33" t="s">
        <v>65</v>
      </c>
      <c r="C77" s="50">
        <v>0</v>
      </c>
      <c r="D77" s="50">
        <v>0</v>
      </c>
      <c r="E77" s="50">
        <f>Expenses!$C77-Expenses!$D77</f>
        <v>0</v>
      </c>
    </row>
    <row r="78" spans="1:5" ht="20.100000000000001" customHeight="1" x14ac:dyDescent="0.2">
      <c r="B78" s="34" t="s">
        <v>66</v>
      </c>
      <c r="C78" s="50">
        <v>300</v>
      </c>
      <c r="D78" s="50">
        <v>320</v>
      </c>
      <c r="E78" s="50">
        <f>Expenses!$C78-Expenses!$D78</f>
        <v>-20</v>
      </c>
    </row>
    <row r="79" spans="1:5" ht="20.100000000000001" customHeight="1" x14ac:dyDescent="0.2">
      <c r="B79" s="34" t="s">
        <v>67</v>
      </c>
      <c r="C79" s="50">
        <v>100</v>
      </c>
      <c r="D79" s="50">
        <v>75</v>
      </c>
      <c r="E79" s="50">
        <f>Expenses!$C79-Expenses!$D79</f>
        <v>25</v>
      </c>
    </row>
    <row r="80" spans="1:5" ht="20.100000000000001" customHeight="1" x14ac:dyDescent="0.2">
      <c r="B80" s="34" t="s">
        <v>68</v>
      </c>
      <c r="C80" s="50">
        <v>100</v>
      </c>
      <c r="D80" s="50">
        <v>75</v>
      </c>
      <c r="E80" s="50">
        <f>Expenses!$C80-Expenses!$D80</f>
        <v>25</v>
      </c>
    </row>
    <row r="81" spans="1:5" ht="20.100000000000001" customHeight="1" x14ac:dyDescent="0.2">
      <c r="B81" s="34" t="s">
        <v>69</v>
      </c>
      <c r="C81" s="50">
        <v>200</v>
      </c>
      <c r="D81" s="50">
        <v>250</v>
      </c>
      <c r="E81" s="50">
        <f>Expenses!$C81-Expenses!$D81</f>
        <v>-50</v>
      </c>
    </row>
    <row r="82" spans="1:5" ht="20.100000000000001" customHeight="1" x14ac:dyDescent="0.2">
      <c r="B82" s="53" t="s">
        <v>70</v>
      </c>
      <c r="C82" s="52">
        <f>SUBTOTAL(109,Decorations[Estimated])</f>
        <v>700</v>
      </c>
      <c r="D82" s="52">
        <f>SUBTOTAL(109,Decorations[Actual])</f>
        <v>720</v>
      </c>
      <c r="E82" s="52">
        <f>SUBTOTAL(109,Decorations[Over/Under])</f>
        <v>-20</v>
      </c>
    </row>
    <row r="83" spans="1:5" ht="20.100000000000001" customHeight="1" x14ac:dyDescent="0.2">
      <c r="B83" s="35" t="s">
        <v>71</v>
      </c>
      <c r="C83" s="25"/>
      <c r="D83" s="25"/>
      <c r="E83" s="25"/>
    </row>
    <row r="84" spans="1:5" ht="9" customHeight="1" x14ac:dyDescent="0.25">
      <c r="A84" s="41"/>
      <c r="B84" s="32"/>
      <c r="C84" s="47"/>
      <c r="D84" s="47"/>
      <c r="E84" s="47"/>
    </row>
    <row r="85" spans="1:5" ht="22.5" customHeight="1" x14ac:dyDescent="0.25">
      <c r="A85" s="41"/>
      <c r="B85" s="38"/>
      <c r="C85" s="39"/>
      <c r="D85" s="40" t="str">
        <f>"Are all expenses in "&amp;B74&amp;" category complete?"</f>
        <v>Are all expenses in Decorations* category complete?</v>
      </c>
      <c r="E85" s="23" t="s">
        <v>102</v>
      </c>
    </row>
    <row r="86" spans="1:5" ht="30" customHeight="1" x14ac:dyDescent="0.25">
      <c r="A86" s="41"/>
      <c r="B86" s="28"/>
      <c r="C86" s="22"/>
      <c r="D86" s="22"/>
      <c r="E86" s="22"/>
    </row>
    <row r="87" spans="1:5" ht="21.95" customHeight="1" x14ac:dyDescent="0.25">
      <c r="A87" s="41"/>
      <c r="B87" s="60" t="s">
        <v>8</v>
      </c>
      <c r="C87" s="60"/>
      <c r="D87" s="60"/>
      <c r="E87" s="60"/>
    </row>
    <row r="88" spans="1:5" ht="6" customHeight="1" x14ac:dyDescent="0.25">
      <c r="A88" s="41"/>
      <c r="B88" s="29"/>
      <c r="C88" s="11"/>
      <c r="D88" s="11"/>
      <c r="E88" s="11"/>
    </row>
    <row r="89" spans="1:5" ht="20.100000000000001" customHeight="1" x14ac:dyDescent="0.2">
      <c r="A89" s="43"/>
      <c r="B89" s="27" t="s">
        <v>1</v>
      </c>
      <c r="C89" s="37" t="s">
        <v>14</v>
      </c>
      <c r="D89" s="37" t="s">
        <v>15</v>
      </c>
      <c r="E89" s="37" t="s">
        <v>16</v>
      </c>
    </row>
    <row r="90" spans="1:5" ht="20.100000000000001" customHeight="1" x14ac:dyDescent="0.2">
      <c r="B90" s="54" t="s">
        <v>72</v>
      </c>
      <c r="C90" s="55">
        <v>500</v>
      </c>
      <c r="D90" s="55">
        <v>450</v>
      </c>
      <c r="E90" s="55">
        <f>Expenses!$C90-Expenses!$D90</f>
        <v>50</v>
      </c>
    </row>
    <row r="91" spans="1:5" ht="20.100000000000001" customHeight="1" x14ac:dyDescent="0.2">
      <c r="B91" s="54" t="s">
        <v>73</v>
      </c>
      <c r="C91" s="55">
        <v>0</v>
      </c>
      <c r="D91" s="55">
        <v>0</v>
      </c>
      <c r="E91" s="52">
        <f>Expenses!$C91-Expenses!$D91</f>
        <v>0</v>
      </c>
    </row>
    <row r="92" spans="1:5" ht="20.100000000000001" customHeight="1" x14ac:dyDescent="0.2">
      <c r="B92" s="54" t="s">
        <v>74</v>
      </c>
      <c r="C92" s="55">
        <v>0</v>
      </c>
      <c r="D92" s="55">
        <v>0</v>
      </c>
      <c r="E92" s="52">
        <f>Expenses!$C92-Expenses!$D92</f>
        <v>0</v>
      </c>
    </row>
    <row r="93" spans="1:5" ht="20.100000000000001" customHeight="1" x14ac:dyDescent="0.2">
      <c r="B93" s="54" t="s">
        <v>75</v>
      </c>
      <c r="C93" s="55">
        <v>400</v>
      </c>
      <c r="D93" s="55">
        <v>400</v>
      </c>
      <c r="E93" s="52">
        <f>Expenses!$C93-Expenses!$D93</f>
        <v>0</v>
      </c>
    </row>
    <row r="94" spans="1:5" ht="20.100000000000001" customHeight="1" x14ac:dyDescent="0.2">
      <c r="B94" s="54" t="s">
        <v>3</v>
      </c>
      <c r="C94" s="55">
        <v>0</v>
      </c>
      <c r="D94" s="55">
        <v>0</v>
      </c>
      <c r="E94" s="52">
        <f>Expenses!$C94-Expenses!$D94</f>
        <v>0</v>
      </c>
    </row>
    <row r="95" spans="1:5" ht="20.100000000000001" customHeight="1" x14ac:dyDescent="0.2">
      <c r="B95" s="53" t="s">
        <v>76</v>
      </c>
      <c r="C95" s="52">
        <f>SUBTOTAL(109,Flowers[Estimated])</f>
        <v>900</v>
      </c>
      <c r="D95" s="52">
        <f>SUBTOTAL(109,Flowers[Actual])</f>
        <v>850</v>
      </c>
      <c r="E95" s="52">
        <f>SUBTOTAL(109,Flowers[Over/Under])</f>
        <v>50</v>
      </c>
    </row>
    <row r="96" spans="1:5" ht="9" customHeight="1" x14ac:dyDescent="0.25">
      <c r="A96" s="41"/>
      <c r="B96" s="32"/>
      <c r="C96" s="47"/>
      <c r="D96" s="47"/>
      <c r="E96" s="47"/>
    </row>
    <row r="97" spans="1:5" ht="22.5" customHeight="1" x14ac:dyDescent="0.25">
      <c r="A97" s="41"/>
      <c r="B97" s="38"/>
      <c r="C97" s="39"/>
      <c r="D97" s="40" t="str">
        <f>"Are all expenses in "&amp;B87&amp;" category complete?"</f>
        <v>Are all expenses in Flowers category complete?</v>
      </c>
      <c r="E97" s="23" t="s">
        <v>101</v>
      </c>
    </row>
    <row r="98" spans="1:5" ht="30" customHeight="1" x14ac:dyDescent="0.25">
      <c r="A98" s="41"/>
      <c r="B98" s="28"/>
      <c r="C98" s="22"/>
      <c r="D98" s="22"/>
      <c r="E98" s="22"/>
    </row>
    <row r="99" spans="1:5" ht="21.95" customHeight="1" x14ac:dyDescent="0.25">
      <c r="A99" s="41"/>
      <c r="B99" s="60" t="s">
        <v>77</v>
      </c>
      <c r="C99" s="60"/>
      <c r="D99" s="60"/>
      <c r="E99" s="60"/>
    </row>
    <row r="100" spans="1:5" ht="6" customHeight="1" x14ac:dyDescent="0.25">
      <c r="A100" s="41"/>
      <c r="B100" s="29"/>
      <c r="C100" s="11"/>
      <c r="D100" s="11"/>
      <c r="E100" s="11"/>
    </row>
    <row r="101" spans="1:5" ht="20.100000000000001" customHeight="1" x14ac:dyDescent="0.2">
      <c r="A101" s="43"/>
      <c r="B101" s="27" t="s">
        <v>1</v>
      </c>
      <c r="C101" s="37" t="s">
        <v>14</v>
      </c>
      <c r="D101" s="37" t="s">
        <v>15</v>
      </c>
      <c r="E101" s="37" t="s">
        <v>16</v>
      </c>
    </row>
    <row r="102" spans="1:5" ht="20.100000000000001" customHeight="1" x14ac:dyDescent="0.2">
      <c r="B102" s="54" t="s">
        <v>78</v>
      </c>
      <c r="C102" s="55">
        <v>1000</v>
      </c>
      <c r="D102" s="55">
        <v>400</v>
      </c>
      <c r="E102" s="55">
        <f>Expenses!$C102-Expenses!$D102</f>
        <v>600</v>
      </c>
    </row>
    <row r="103" spans="1:5" ht="20.100000000000001" customHeight="1" x14ac:dyDescent="0.2">
      <c r="B103" s="54" t="s">
        <v>79</v>
      </c>
      <c r="C103" s="55">
        <v>150</v>
      </c>
      <c r="D103" s="55">
        <v>200</v>
      </c>
      <c r="E103" s="55">
        <f>Expenses!$C103-Expenses!$D103</f>
        <v>-50</v>
      </c>
    </row>
    <row r="104" spans="1:5" ht="20.100000000000001" customHeight="1" x14ac:dyDescent="0.2">
      <c r="B104" s="54" t="s">
        <v>80</v>
      </c>
      <c r="C104" s="55">
        <v>150</v>
      </c>
      <c r="D104" s="55">
        <v>200</v>
      </c>
      <c r="E104" s="52">
        <f>Expenses!$C104-Expenses!$D104</f>
        <v>-50</v>
      </c>
    </row>
    <row r="105" spans="1:5" ht="20.100000000000001" customHeight="1" x14ac:dyDescent="0.2">
      <c r="B105" s="54" t="s">
        <v>81</v>
      </c>
      <c r="C105" s="55">
        <v>25</v>
      </c>
      <c r="D105" s="55">
        <v>25</v>
      </c>
      <c r="E105" s="52">
        <f>Expenses!$C105-Expenses!$D105</f>
        <v>0</v>
      </c>
    </row>
    <row r="106" spans="1:5" ht="20.100000000000001" customHeight="1" x14ac:dyDescent="0.2">
      <c r="B106" s="54" t="s">
        <v>82</v>
      </c>
      <c r="C106" s="55">
        <v>20</v>
      </c>
      <c r="D106" s="55">
        <v>250</v>
      </c>
      <c r="E106" s="52">
        <f>Expenses!$C106-Expenses!$D106</f>
        <v>-230</v>
      </c>
    </row>
    <row r="107" spans="1:5" ht="20.100000000000001" customHeight="1" x14ac:dyDescent="0.2">
      <c r="B107" s="53" t="s">
        <v>83</v>
      </c>
      <c r="C107" s="52">
        <f>SUBTOTAL(109,Presents[Estimated])</f>
        <v>1345</v>
      </c>
      <c r="D107" s="52">
        <f>SUBTOTAL(109,Presents[Actual])</f>
        <v>1075</v>
      </c>
      <c r="E107" s="52">
        <f>SUBTOTAL(109,Presents[Over/Under])</f>
        <v>270</v>
      </c>
    </row>
    <row r="108" spans="1:5" ht="9" customHeight="1" x14ac:dyDescent="0.25">
      <c r="A108" s="41"/>
      <c r="B108" s="32"/>
      <c r="C108" s="47"/>
      <c r="D108" s="47"/>
      <c r="E108" s="47"/>
    </row>
    <row r="109" spans="1:5" ht="22.5" customHeight="1" x14ac:dyDescent="0.25">
      <c r="A109" s="41"/>
      <c r="B109" s="38"/>
      <c r="C109" s="39"/>
      <c r="D109" s="40" t="str">
        <f>"Are all expenses in "&amp;B99&amp;" category complete?"</f>
        <v>Are all expenses in Gifts category complete?</v>
      </c>
      <c r="E109" s="23" t="s">
        <v>101</v>
      </c>
    </row>
    <row r="110" spans="1:5" ht="30" customHeight="1" x14ac:dyDescent="0.25">
      <c r="A110" s="41"/>
      <c r="B110" s="28"/>
      <c r="C110" s="22"/>
      <c r="D110" s="22"/>
      <c r="E110" s="22"/>
    </row>
    <row r="111" spans="1:5" ht="21.95" customHeight="1" x14ac:dyDescent="0.25">
      <c r="A111" s="41"/>
      <c r="B111" s="60" t="s">
        <v>84</v>
      </c>
      <c r="C111" s="60"/>
      <c r="D111" s="60"/>
      <c r="E111" s="60"/>
    </row>
    <row r="112" spans="1:5" ht="6" customHeight="1" x14ac:dyDescent="0.25">
      <c r="A112" s="41"/>
      <c r="B112" s="29"/>
      <c r="C112" s="11"/>
      <c r="D112" s="11"/>
      <c r="E112" s="11"/>
    </row>
    <row r="113" spans="1:5" ht="20.100000000000001" customHeight="1" x14ac:dyDescent="0.2">
      <c r="A113" s="43"/>
      <c r="B113" s="27" t="s">
        <v>1</v>
      </c>
      <c r="C113" s="37" t="s">
        <v>14</v>
      </c>
      <c r="D113" s="37" t="s">
        <v>15</v>
      </c>
      <c r="E113" s="37" t="s">
        <v>16</v>
      </c>
    </row>
    <row r="114" spans="1:5" ht="20.100000000000001" customHeight="1" x14ac:dyDescent="0.2">
      <c r="B114" s="54" t="s">
        <v>85</v>
      </c>
      <c r="C114" s="55">
        <v>100</v>
      </c>
      <c r="D114" s="55">
        <v>125</v>
      </c>
      <c r="E114" s="55">
        <f>Expenses!$C114-Expenses!$D114</f>
        <v>-25</v>
      </c>
    </row>
    <row r="115" spans="1:5" ht="20.100000000000001" customHeight="1" x14ac:dyDescent="0.2">
      <c r="B115" s="54" t="s">
        <v>86</v>
      </c>
      <c r="C115" s="55">
        <v>0</v>
      </c>
      <c r="D115" s="55">
        <v>40</v>
      </c>
      <c r="E115" s="52">
        <f>Expenses!$C115-Expenses!$D115</f>
        <v>-40</v>
      </c>
    </row>
    <row r="116" spans="1:5" ht="20.100000000000001" customHeight="1" x14ac:dyDescent="0.2">
      <c r="B116" s="54" t="s">
        <v>87</v>
      </c>
      <c r="C116" s="55">
        <v>0</v>
      </c>
      <c r="D116" s="55">
        <v>0</v>
      </c>
      <c r="E116" s="52">
        <f>Expenses!$C116-Expenses!$D116</f>
        <v>0</v>
      </c>
    </row>
    <row r="117" spans="1:5" ht="20.100000000000001" customHeight="1" x14ac:dyDescent="0.2">
      <c r="B117" s="53" t="s">
        <v>88</v>
      </c>
      <c r="C117" s="52">
        <f>SUBTOTAL(109,Travel[Estimated])</f>
        <v>100</v>
      </c>
      <c r="D117" s="52">
        <f>SUBTOTAL(109,Travel[Actual])</f>
        <v>165</v>
      </c>
      <c r="E117" s="52">
        <f>SUBTOTAL(109,Travel[Over/Under])</f>
        <v>-65</v>
      </c>
    </row>
    <row r="118" spans="1:5" ht="9" customHeight="1" x14ac:dyDescent="0.25">
      <c r="A118" s="41"/>
      <c r="B118" s="32"/>
      <c r="C118" s="47"/>
      <c r="D118" s="47"/>
      <c r="E118" s="47"/>
    </row>
    <row r="119" spans="1:5" ht="22.5" customHeight="1" x14ac:dyDescent="0.25">
      <c r="A119" s="41"/>
      <c r="B119" s="38"/>
      <c r="C119" s="39"/>
      <c r="D119" s="40" t="str">
        <f>"Are all expenses in "&amp;B111&amp;" category complete?"</f>
        <v>Are all expenses in Travel/Transport category complete?</v>
      </c>
      <c r="E119" s="23" t="s">
        <v>102</v>
      </c>
    </row>
    <row r="120" spans="1:5" ht="30" customHeight="1" x14ac:dyDescent="0.25">
      <c r="A120" s="41"/>
      <c r="B120" s="28"/>
      <c r="C120" s="22"/>
      <c r="D120" s="22"/>
      <c r="E120" s="22"/>
    </row>
    <row r="121" spans="1:5" ht="21.95" customHeight="1" x14ac:dyDescent="0.25">
      <c r="A121" s="41"/>
      <c r="B121" s="60" t="s">
        <v>89</v>
      </c>
      <c r="C121" s="60"/>
      <c r="D121" s="60"/>
      <c r="E121" s="60"/>
    </row>
    <row r="122" spans="1:5" ht="6" customHeight="1" x14ac:dyDescent="0.25">
      <c r="A122" s="41"/>
      <c r="B122" s="29"/>
      <c r="C122" s="11"/>
      <c r="D122" s="11"/>
      <c r="E122" s="11"/>
    </row>
    <row r="123" spans="1:5" ht="20.100000000000001" customHeight="1" x14ac:dyDescent="0.2">
      <c r="A123" s="43"/>
      <c r="B123" s="27" t="s">
        <v>1</v>
      </c>
      <c r="C123" s="37" t="s">
        <v>14</v>
      </c>
      <c r="D123" s="37" t="s">
        <v>15</v>
      </c>
      <c r="E123" s="37" t="s">
        <v>16</v>
      </c>
    </row>
    <row r="124" spans="1:5" ht="20.100000000000001" customHeight="1" x14ac:dyDescent="0.2">
      <c r="B124" s="33" t="s">
        <v>90</v>
      </c>
      <c r="C124" s="50">
        <v>0</v>
      </c>
      <c r="D124" s="50">
        <v>0</v>
      </c>
      <c r="E124" s="50">
        <f>Expenses!$C124-Expenses!$D124</f>
        <v>0</v>
      </c>
    </row>
    <row r="125" spans="1:5" ht="20.100000000000001" customHeight="1" x14ac:dyDescent="0.2">
      <c r="B125" s="34" t="s">
        <v>91</v>
      </c>
      <c r="C125" s="50">
        <v>40</v>
      </c>
      <c r="D125" s="50">
        <v>55</v>
      </c>
      <c r="E125" s="50">
        <f>Expenses!$C125-Expenses!$D125</f>
        <v>-15</v>
      </c>
    </row>
    <row r="126" spans="1:5" ht="20.100000000000001" customHeight="1" x14ac:dyDescent="0.2">
      <c r="B126" s="33" t="s">
        <v>92</v>
      </c>
      <c r="C126" s="50">
        <v>0</v>
      </c>
      <c r="D126" s="50">
        <v>0</v>
      </c>
      <c r="E126" s="50">
        <f>Expenses!$C126-Expenses!$D126</f>
        <v>0</v>
      </c>
    </row>
    <row r="127" spans="1:5" ht="20.100000000000001" customHeight="1" x14ac:dyDescent="0.2">
      <c r="B127" s="34" t="s">
        <v>93</v>
      </c>
      <c r="C127" s="50">
        <v>450</v>
      </c>
      <c r="D127" s="50">
        <v>450</v>
      </c>
      <c r="E127" s="50">
        <f>Expenses!$C127-Expenses!$D127</f>
        <v>0</v>
      </c>
    </row>
    <row r="128" spans="1:5" ht="20.100000000000001" customHeight="1" x14ac:dyDescent="0.2">
      <c r="B128" s="34" t="s">
        <v>94</v>
      </c>
      <c r="C128" s="50">
        <v>20</v>
      </c>
      <c r="D128" s="50">
        <v>50</v>
      </c>
      <c r="E128" s="50">
        <f>Expenses!$C128-Expenses!$D128</f>
        <v>-30</v>
      </c>
    </row>
    <row r="129" spans="1:5" ht="20.100000000000001" customHeight="1" x14ac:dyDescent="0.2">
      <c r="B129" s="34" t="s">
        <v>95</v>
      </c>
      <c r="C129" s="50">
        <v>30</v>
      </c>
      <c r="D129" s="50">
        <v>20</v>
      </c>
      <c r="E129" s="50">
        <f>Expenses!$C129-Expenses!$D129</f>
        <v>10</v>
      </c>
    </row>
    <row r="130" spans="1:5" ht="20.100000000000001" customHeight="1" x14ac:dyDescent="0.2">
      <c r="B130" s="34" t="s">
        <v>96</v>
      </c>
      <c r="C130" s="50">
        <v>45</v>
      </c>
      <c r="D130" s="50">
        <v>46</v>
      </c>
      <c r="E130" s="50">
        <f>Expenses!$C130-Expenses!$D130</f>
        <v>-1</v>
      </c>
    </row>
    <row r="131" spans="1:5" ht="20.100000000000001" customHeight="1" x14ac:dyDescent="0.2">
      <c r="B131" s="34" t="s">
        <v>97</v>
      </c>
      <c r="C131" s="50">
        <v>0</v>
      </c>
      <c r="D131" s="50">
        <v>0</v>
      </c>
      <c r="E131" s="50">
        <f>Expenses!$C131-Expenses!$D131</f>
        <v>0</v>
      </c>
    </row>
    <row r="132" spans="1:5" ht="20.100000000000001" customHeight="1" x14ac:dyDescent="0.2">
      <c r="B132" s="34" t="s">
        <v>98</v>
      </c>
      <c r="C132" s="50">
        <v>300</v>
      </c>
      <c r="D132" s="50">
        <v>400</v>
      </c>
      <c r="E132" s="50">
        <f>Expenses!$C132-Expenses!$D132</f>
        <v>-100</v>
      </c>
    </row>
    <row r="133" spans="1:5" ht="20.100000000000001" customHeight="1" x14ac:dyDescent="0.2">
      <c r="B133" s="34" t="s">
        <v>99</v>
      </c>
      <c r="C133" s="50">
        <v>0</v>
      </c>
      <c r="D133" s="50">
        <v>0</v>
      </c>
      <c r="E133" s="50">
        <f>Expenses!$C133-Expenses!$D133</f>
        <v>0</v>
      </c>
    </row>
    <row r="134" spans="1:5" ht="20.100000000000001" customHeight="1" x14ac:dyDescent="0.2">
      <c r="B134" s="53" t="s">
        <v>100</v>
      </c>
      <c r="C134" s="52">
        <f>SUBTOTAL(109,OtherExpenses[Estimated])</f>
        <v>885</v>
      </c>
      <c r="D134" s="52">
        <f>SUBTOTAL(109,OtherExpenses[Actual])</f>
        <v>1021</v>
      </c>
      <c r="E134" s="52">
        <f>SUBTOTAL(109,OtherExpenses[Over/Under])</f>
        <v>-136</v>
      </c>
    </row>
    <row r="135" spans="1:5" ht="9" customHeight="1" x14ac:dyDescent="0.25">
      <c r="A135" s="41"/>
      <c r="B135" s="32"/>
      <c r="C135" s="47"/>
      <c r="D135" s="47"/>
      <c r="E135" s="47"/>
    </row>
    <row r="136" spans="1:5" ht="22.5" customHeight="1" x14ac:dyDescent="0.25">
      <c r="A136" s="41"/>
      <c r="B136" s="38"/>
      <c r="C136" s="39"/>
      <c r="D136" s="40" t="str">
        <f>"Are all expenses in "&amp;B121&amp;" category complete?"</f>
        <v>Are all expenses in Other expenses category complete?</v>
      </c>
      <c r="E136" s="23" t="s">
        <v>101</v>
      </c>
    </row>
    <row r="137" spans="1:5" ht="30" customHeight="1" x14ac:dyDescent="0.2"/>
  </sheetData>
  <mergeCells count="10">
    <mergeCell ref="B111:E111"/>
    <mergeCell ref="B121:E121"/>
    <mergeCell ref="B38:E38"/>
    <mergeCell ref="B47:E47"/>
    <mergeCell ref="B2:E2"/>
    <mergeCell ref="B22:E22"/>
    <mergeCell ref="B63:E63"/>
    <mergeCell ref="B74:E74"/>
    <mergeCell ref="B87:E87"/>
    <mergeCell ref="B99:E99"/>
  </mergeCells>
  <conditionalFormatting sqref="E20 E36 E45 E61 E72 E85 E97 E109 E119 E136">
    <cfRule type="containsText" dxfId="1" priority="19" operator="containsText" text="No">
      <formula>NOT(ISERROR(SEARCH("No",E20)))</formula>
    </cfRule>
    <cfRule type="containsText" dxfId="0" priority="20" operator="containsText" text="Yes">
      <formula>NOT(ISERROR(SEARCH("Yes",E20)))</formula>
    </cfRule>
  </conditionalFormatting>
  <dataValidations count="12">
    <dataValidation type="list" allowBlank="1" showInputMessage="1" showErrorMessage="1" prompt="Select Yes when you have completed entering details in the table above" sqref="E20 E36 E45 E61 E72 E85 E97 E109 E119 E136" xr:uid="{00000000-0002-0000-0100-000000000000}">
      <formula1>"Yes,No"</formula1>
    </dataValidation>
    <dataValidation allowBlank="1" showInputMessage="1" showErrorMessage="1" prompt="Enter details for each expense category. _x000a__x000a_Under each table, there are Yes/No drop-down boxes to help you mark which categories you have already completed." sqref="A1" xr:uid="{00000000-0002-0000-0100-000001000000}"/>
    <dataValidation allowBlank="1" showInputMessage="1" showErrorMessage="1" prompt="In the table below, enter expenses details under Clothing category" sqref="B2:E2" xr:uid="{00000000-0002-0000-0100-000002000000}"/>
    <dataValidation allowBlank="1" showInputMessage="1" showErrorMessage="1" prompt="In the table below, enter expenses details under Reception category" sqref="B22:E22" xr:uid="{00000000-0002-0000-0100-000003000000}"/>
    <dataValidation allowBlank="1" showInputMessage="1" showErrorMessage="1" prompt="In the table below, enter expenses details under Music/Entertainment category" sqref="B38:E38" xr:uid="{00000000-0002-0000-0100-000004000000}"/>
    <dataValidation allowBlank="1" showInputMessage="1" showErrorMessage="1" prompt="In the table below, enter expenses details under Printing/Stationery category" sqref="B47:E47" xr:uid="{00000000-0002-0000-0100-000005000000}"/>
    <dataValidation allowBlank="1" showInputMessage="1" showErrorMessage="1" prompt="In the table below, enter expenses details under Photography category" sqref="B63:E63" xr:uid="{00000000-0002-0000-0100-000006000000}"/>
    <dataValidation allowBlank="1" showInputMessage="1" showErrorMessage="1" prompt="In the table below, enter expenses details under Decorations category" sqref="B74:E74" xr:uid="{00000000-0002-0000-0100-000007000000}"/>
    <dataValidation allowBlank="1" showInputMessage="1" showErrorMessage="1" prompt="In the table below, enter expenses details under Flowers category" sqref="B87:E87" xr:uid="{00000000-0002-0000-0100-000008000000}"/>
    <dataValidation allowBlank="1" showInputMessage="1" showErrorMessage="1" prompt="In the table below, enter expenses details under Gifts category" sqref="B99:E99" xr:uid="{00000000-0002-0000-0100-000009000000}"/>
    <dataValidation allowBlank="1" showInputMessage="1" showErrorMessage="1" prompt="In the table below, enter expenses details under Travel/Transport category" sqref="B111:E111" xr:uid="{00000000-0002-0000-0100-00000A000000}"/>
    <dataValidation allowBlank="1" showInputMessage="1" showErrorMessage="1" prompt="In the table below, enter expenses details under Other Expenses category" sqref="B121:E121" xr:uid="{00000000-0002-0000-0100-00000B000000}"/>
  </dataValidations>
  <printOptions horizontalCentered="1"/>
  <pageMargins left="0.5" right="0.5" top="0.5" bottom="0.5" header="0.3" footer="0.3"/>
  <pageSetup paperSize="9" fitToHeight="0" orientation="portrait" r:id="rId1"/>
  <headerFooter differentFirst="1">
    <oddFooter>Page &amp;P of &amp;N</oddFooter>
  </headerFooter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" id="{0D7A1203-AEBB-448F-8EBA-DD2CCA000C0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1"/>
              <x14:cfIcon iconSet="3Symbols2" iconId="1"/>
              <x14:cfIcon iconSet="NoIcons" iconId="0"/>
            </x14:iconSet>
          </x14:cfRule>
          <xm:sqref>E124:E133 E90:E94 E77:E81 E66:E69 E50:E58 E5:E17 E25:E32 E41:E42 E102:E106 E114:E116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H13"/>
  <sheetViews>
    <sheetView zoomScale="130" zoomScaleNormal="130" workbookViewId="0"/>
  </sheetViews>
  <sheetFormatPr defaultRowHeight="12.75" x14ac:dyDescent="0.2"/>
  <cols>
    <col min="2" max="2" width="13.140625" bestFit="1" customWidth="1"/>
    <col min="3" max="3" width="11.7109375" bestFit="1" customWidth="1"/>
    <col min="4" max="4" width="9.42578125" bestFit="1" customWidth="1"/>
    <col min="5" max="7" width="9.42578125" customWidth="1"/>
    <col min="8" max="8" width="19" customWidth="1"/>
  </cols>
  <sheetData>
    <row r="2" spans="2:8" x14ac:dyDescent="0.2">
      <c r="B2" s="16" t="s">
        <v>103</v>
      </c>
      <c r="C2" s="16" t="s">
        <v>105</v>
      </c>
      <c r="D2" s="16" t="s">
        <v>15</v>
      </c>
      <c r="E2" s="16"/>
      <c r="F2" s="16" t="s">
        <v>14</v>
      </c>
      <c r="G2" s="16"/>
      <c r="H2" s="16" t="s">
        <v>106</v>
      </c>
    </row>
    <row r="3" spans="2:8" x14ac:dyDescent="0.2">
      <c r="B3" s="13" t="s">
        <v>2</v>
      </c>
      <c r="C3" s="14">
        <f>Apparel_Total_est</f>
        <v>9490</v>
      </c>
      <c r="D3" s="14">
        <f>Apparel_Total_act</f>
        <v>9770</v>
      </c>
      <c r="E3" s="14">
        <f>C3-F3</f>
        <v>9480</v>
      </c>
      <c r="F3" s="14">
        <f>ROUNDUP($C$13/1000,0)</f>
        <v>10</v>
      </c>
      <c r="G3" s="15">
        <f>$D$13-E3</f>
        <v>290</v>
      </c>
      <c r="H3" s="14">
        <f>D3-C3</f>
        <v>280</v>
      </c>
    </row>
    <row r="4" spans="2:8" x14ac:dyDescent="0.2">
      <c r="B4" s="13" t="s">
        <v>3</v>
      </c>
      <c r="C4" s="14">
        <f>Reception_Total_est</f>
        <v>1050</v>
      </c>
      <c r="D4" s="14">
        <f>Reception_Total_act</f>
        <v>928</v>
      </c>
      <c r="E4" s="14">
        <f t="shared" ref="E4:E12" si="0">C4-F4</f>
        <v>1040</v>
      </c>
      <c r="F4" s="14">
        <f>ROUNDUP($C$13/1000,0)</f>
        <v>10</v>
      </c>
      <c r="G4" s="15">
        <f>$D$13-E4</f>
        <v>8730</v>
      </c>
      <c r="H4" s="14">
        <f t="shared" ref="H4:H12" si="1">D4-C4</f>
        <v>-122</v>
      </c>
    </row>
    <row r="5" spans="2:8" x14ac:dyDescent="0.2">
      <c r="B5" s="13" t="s">
        <v>4</v>
      </c>
      <c r="C5" s="14">
        <f>Music_Entertainment_Total_est</f>
        <v>600</v>
      </c>
      <c r="D5" s="14">
        <f>Music_Entertainment_Total_act</f>
        <v>500</v>
      </c>
      <c r="E5" s="14">
        <f t="shared" si="0"/>
        <v>590</v>
      </c>
      <c r="F5" s="14">
        <f>ROUNDUP($C$13/1000,0)</f>
        <v>10</v>
      </c>
      <c r="G5" s="15">
        <f>$D$13-E5</f>
        <v>9180</v>
      </c>
      <c r="H5" s="14">
        <f t="shared" si="1"/>
        <v>-100</v>
      </c>
    </row>
    <row r="6" spans="2:8" x14ac:dyDescent="0.2">
      <c r="B6" s="13" t="s">
        <v>5</v>
      </c>
      <c r="C6" s="14">
        <f>Printing__Stationery_Total_est</f>
        <v>935</v>
      </c>
      <c r="D6" s="14">
        <f>Printing__Stationery_Total_act</f>
        <v>870</v>
      </c>
      <c r="E6" s="14">
        <f t="shared" si="0"/>
        <v>925</v>
      </c>
      <c r="F6" s="14">
        <f>ROUNDUP($C$13/1000,0)</f>
        <v>10</v>
      </c>
      <c r="G6" s="15">
        <f>$D$13-E6</f>
        <v>8845</v>
      </c>
      <c r="H6" s="14">
        <f t="shared" si="1"/>
        <v>-65</v>
      </c>
    </row>
    <row r="7" spans="2:8" x14ac:dyDescent="0.2">
      <c r="B7" s="13" t="s">
        <v>6</v>
      </c>
      <c r="C7" s="14">
        <f>Photography_Total_est</f>
        <v>1625</v>
      </c>
      <c r="D7" s="14">
        <f>Photography_Total_act</f>
        <v>1575</v>
      </c>
      <c r="E7" s="14">
        <f t="shared" si="0"/>
        <v>1615</v>
      </c>
      <c r="F7" s="14">
        <f>ROUNDUP($C$13/1000,0)</f>
        <v>10</v>
      </c>
      <c r="G7" s="15">
        <f>$D$13-E7</f>
        <v>8155</v>
      </c>
      <c r="H7" s="14">
        <f t="shared" si="1"/>
        <v>-50</v>
      </c>
    </row>
    <row r="8" spans="2:8" x14ac:dyDescent="0.2">
      <c r="B8" s="13" t="s">
        <v>7</v>
      </c>
      <c r="C8" s="14">
        <f>Decorations_Total_est</f>
        <v>700</v>
      </c>
      <c r="D8" s="14">
        <f>Decorations_Total_act</f>
        <v>720</v>
      </c>
      <c r="E8" s="14">
        <f t="shared" si="0"/>
        <v>690</v>
      </c>
      <c r="F8" s="14">
        <f>ROUNDUP($C$13/1000,0)</f>
        <v>10</v>
      </c>
      <c r="G8" s="15">
        <f>$D$13-E8</f>
        <v>9080</v>
      </c>
      <c r="H8" s="14">
        <f t="shared" si="1"/>
        <v>20</v>
      </c>
    </row>
    <row r="9" spans="2:8" x14ac:dyDescent="0.2">
      <c r="B9" s="13" t="s">
        <v>8</v>
      </c>
      <c r="C9" s="14">
        <f>Flowers_Total_est</f>
        <v>900</v>
      </c>
      <c r="D9" s="14">
        <f>Flowers_Total_act</f>
        <v>850</v>
      </c>
      <c r="E9" s="14">
        <f t="shared" si="0"/>
        <v>890</v>
      </c>
      <c r="F9" s="14">
        <f>ROUNDUP($C$13/1000,0)</f>
        <v>10</v>
      </c>
      <c r="G9" s="15">
        <f>$D$13-E9</f>
        <v>8880</v>
      </c>
      <c r="H9" s="14">
        <f t="shared" si="1"/>
        <v>-50</v>
      </c>
    </row>
    <row r="10" spans="2:8" x14ac:dyDescent="0.2">
      <c r="B10" s="13" t="s">
        <v>9</v>
      </c>
      <c r="C10" s="14">
        <f>Gifts_Total_est</f>
        <v>1345</v>
      </c>
      <c r="D10" s="14">
        <f>Gifts_Total_act</f>
        <v>1075</v>
      </c>
      <c r="E10" s="14">
        <f t="shared" si="0"/>
        <v>1335</v>
      </c>
      <c r="F10" s="14">
        <f>ROUNDUP($C$13/1000,0)</f>
        <v>10</v>
      </c>
      <c r="G10" s="15">
        <f>$D$13-E10</f>
        <v>8435</v>
      </c>
      <c r="H10" s="14">
        <f t="shared" si="1"/>
        <v>-270</v>
      </c>
    </row>
    <row r="11" spans="2:8" x14ac:dyDescent="0.2">
      <c r="B11" s="13" t="s">
        <v>10</v>
      </c>
      <c r="C11" s="14">
        <f>Travel_Transportation_Total_est</f>
        <v>100</v>
      </c>
      <c r="D11" s="14">
        <f>Travel_Transportation_Total_act</f>
        <v>165</v>
      </c>
      <c r="E11" s="14">
        <f t="shared" si="0"/>
        <v>90</v>
      </c>
      <c r="F11" s="14">
        <f>ROUNDUP($C$13/1000,0)</f>
        <v>10</v>
      </c>
      <c r="G11" s="15">
        <f>$D$13-E11</f>
        <v>9680</v>
      </c>
      <c r="H11" s="14">
        <f t="shared" si="1"/>
        <v>65</v>
      </c>
    </row>
    <row r="12" spans="2:8" x14ac:dyDescent="0.2">
      <c r="B12" s="13" t="s">
        <v>11</v>
      </c>
      <c r="C12" s="14">
        <f>Other_Expenses_Total_est</f>
        <v>885</v>
      </c>
      <c r="D12" s="14">
        <f>Other_Expenses_Total_act</f>
        <v>1021</v>
      </c>
      <c r="E12" s="14">
        <f t="shared" si="0"/>
        <v>875</v>
      </c>
      <c r="F12" s="14">
        <f>ROUNDUP($C$13/1000,0)</f>
        <v>10</v>
      </c>
      <c r="G12" s="15">
        <f>$D$13-E12</f>
        <v>8895</v>
      </c>
      <c r="H12" s="14">
        <f t="shared" si="1"/>
        <v>136</v>
      </c>
    </row>
    <row r="13" spans="2:8" x14ac:dyDescent="0.2">
      <c r="B13" s="13" t="s">
        <v>104</v>
      </c>
      <c r="C13" s="15">
        <f>MAX(C3:D12)</f>
        <v>9770</v>
      </c>
      <c r="D13" s="15">
        <f>MAX(C3:D12)</f>
        <v>9770</v>
      </c>
      <c r="E13" s="14"/>
      <c r="F13" s="14">
        <f>ROUNDUP($C$13/1000,0)</f>
        <v>10</v>
      </c>
      <c r="G13" s="15"/>
      <c r="H13" s="1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E13C71-0C05-4E1A-A8C6-0456608147F3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9B003E55-A058-4482-869F-A15E2C27C8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97F6AF-8567-4A7F-ADAD-53D10066A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30</vt:i4>
      </vt:variant>
    </vt:vector>
  </HeadingPairs>
  <TitlesOfParts>
    <vt:vector size="33" baseType="lpstr">
      <vt:lpstr>Wedding budget</vt:lpstr>
      <vt:lpstr>Expenses</vt:lpstr>
      <vt:lpstr>Calculations</vt:lpstr>
      <vt:lpstr>Apparel_done</vt:lpstr>
      <vt:lpstr>Apparel_Total_act</vt:lpstr>
      <vt:lpstr>Apparel_Total_est</vt:lpstr>
      <vt:lpstr>Deco_Done</vt:lpstr>
      <vt:lpstr>Decorations_Total_act</vt:lpstr>
      <vt:lpstr>Decorations_Total_est</vt:lpstr>
      <vt:lpstr>Flowers_Done</vt:lpstr>
      <vt:lpstr>Flowers_Total_act</vt:lpstr>
      <vt:lpstr>Flowers_Total_est</vt:lpstr>
      <vt:lpstr>Gifts_Done</vt:lpstr>
      <vt:lpstr>Gifts_Total_act</vt:lpstr>
      <vt:lpstr>Gifts_Total_est</vt:lpstr>
      <vt:lpstr>Music_Done</vt:lpstr>
      <vt:lpstr>Music_Entertainment_Total_act</vt:lpstr>
      <vt:lpstr>Music_Entertainment_Total_est</vt:lpstr>
      <vt:lpstr>Other_Done</vt:lpstr>
      <vt:lpstr>Other_Expenses_Total_act</vt:lpstr>
      <vt:lpstr>Other_Expenses_Total_est</vt:lpstr>
      <vt:lpstr>Photography_Done</vt:lpstr>
      <vt:lpstr>Photography_Total_act</vt:lpstr>
      <vt:lpstr>Photography_Total_est</vt:lpstr>
      <vt:lpstr>Printing__Stationery_Total_act</vt:lpstr>
      <vt:lpstr>Printing__Stationery_Total_est</vt:lpstr>
      <vt:lpstr>Printing_Done</vt:lpstr>
      <vt:lpstr>Reception_Done</vt:lpstr>
      <vt:lpstr>Reception_Total_act</vt:lpstr>
      <vt:lpstr>Reception_Total_est</vt:lpstr>
      <vt:lpstr>Travel_Done</vt:lpstr>
      <vt:lpstr>Travel_Transportation_Total_act</vt:lpstr>
      <vt:lpstr>Travel_Transportation_Total_est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2018-10-22T16:24:34Z</dcterms:created>
  <dcterms:modified xsi:type="dcterms:W3CDTF">2019-06-29T12:48:32Z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