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filterPrivacy="1"/>
  <xr:revisionPtr revIDLastSave="0" documentId="13_ncr:1_{6DB785FB-3BC0-4DEB-B1FC-A1FA84D5CB5A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Zusammenfassung" sheetId="1" r:id="rId1"/>
    <sheet name="Auto kaufen" sheetId="3" r:id="rId2"/>
    <sheet name="Rideshare" sheetId="4" r:id="rId3"/>
  </sheets>
  <definedNames>
    <definedName name="AnnualCostOfTime_BuyCar">Tabelle13[[#Totals],[Spalte3]]</definedName>
    <definedName name="AnnualCostOfTime_Ridesharing">Tabelle15[[#Totals],[Spalte3]]</definedName>
    <definedName name="Anzahlung">'Auto kaufen'!$C$7</definedName>
    <definedName name="AveDistancePerTrip">Zusammenfassung!$C$5</definedName>
    <definedName name="AveParkingTime">'Auto kaufen'!$C$26</definedName>
    <definedName name="AverageTripsPerDay">Zusammenfassung!$C$3</definedName>
    <definedName name="AveSurgeMultiplier">Rideshare!$C$6</definedName>
    <definedName name="AveTimePerTrip">Zusammenfassung!$C$4</definedName>
    <definedName name="AveWaitTime">Rideshare!$C$11</definedName>
    <definedName name="Basistarif">Rideshare!$C$3</definedName>
    <definedName name="Distanztarif">Rideshare!$C$4</definedName>
    <definedName name="GarageExpenses">'Auto kaufen'!$C$18</definedName>
    <definedName name="GaragePropertyTax">'Auto kaufen'!$C$17</definedName>
    <definedName name="JährlicheAnschaffungskosten">Tabelle11[[#Totals],[Spalte3]]</definedName>
    <definedName name="JährlicheNutzungskosten">Tabelle3[[#Totals],[Spalte3]]</definedName>
    <definedName name="JährlicherFahrpreis">Tabelle14[[#Totals],[Spalte3]]</definedName>
    <definedName name="JährlicheTreibstoffkosten">Tabelle12[[#Totals],[Spalte3]]</definedName>
    <definedName name="Kraftstoffeffizienz">'Auto kaufen'!$C$22</definedName>
    <definedName name="Kreditlaufzeit">'Auto kaufen'!$C$8</definedName>
    <definedName name="MaintenanceAndRepairs">'Auto kaufen'!$C$13</definedName>
    <definedName name="Mehrwertsteuer">'Auto kaufen'!$C$5</definedName>
    <definedName name="Parken">'Auto kaufen'!$C$16</definedName>
    <definedName name="PriceOfCar">'Auto kaufen'!$C$4</definedName>
    <definedName name="ProductivePercent">Rideshare!$C$12</definedName>
    <definedName name="ProzentDerFahrtenWährendDesHauptverkehrszeiten">Rideshare!$C$7</definedName>
    <definedName name="PurchaseFees">'Auto kaufen'!$C$6</definedName>
    <definedName name="RatePerHour">Zusammenfassung!$C$8</definedName>
    <definedName name="RegistrationAndTaxes">'Auto kaufen'!$C$15</definedName>
    <definedName name="TotalMileage">Zusammenfassung!$C$6</definedName>
    <definedName name="Treibstoffkosten">'Auto kaufen'!$C$21</definedName>
    <definedName name="Versicherungen">'Auto kaufen'!$C$14</definedName>
    <definedName name="Zeittarif">Rideshare!$C$5</definedName>
    <definedName name="Zinssatz">'Auto kaufen'!$C$9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B14" i="4" s="1"/>
  <c r="C8" i="4"/>
  <c r="C6" i="1"/>
  <c r="C23" i="3" s="1"/>
  <c r="B24" i="3" s="1"/>
  <c r="C27" i="3"/>
  <c r="B28" i="3" s="1"/>
  <c r="C10" i="3"/>
  <c r="C19" i="3"/>
  <c r="C12" i="1" s="1"/>
  <c r="D14" i="1" l="1"/>
  <c r="B9" i="4"/>
  <c r="C11" i="1"/>
  <c r="B11" i="3"/>
  <c r="D15" i="1"/>
  <c r="D16" i="1" s="1"/>
  <c r="C15" i="1"/>
  <c r="C13" i="1"/>
  <c r="C16" i="1" l="1"/>
</calcChain>
</file>

<file path=xl/sharedStrings.xml><?xml version="1.0" encoding="utf-8"?>
<sst xmlns="http://schemas.openxmlformats.org/spreadsheetml/2006/main" count="76" uniqueCount="56">
  <si>
    <t xml:space="preserve"> </t>
  </si>
  <si>
    <t>Kaufen eines Autos im Vergleich zu Rideshare</t>
  </si>
  <si>
    <t>Durchschnittliche Reisedistanz</t>
  </si>
  <si>
    <t>Durchschnittliche Anzahl Fahrten pro Tag</t>
  </si>
  <si>
    <t>Durchschnittliche Zeit pro Reise</t>
  </si>
  <si>
    <t>Durchschnittliche Entfernung pro Reise</t>
  </si>
  <si>
    <t>Jährliche Fahrleistung</t>
  </si>
  <si>
    <t>Zeitkosten</t>
  </si>
  <si>
    <t>Stundensatz</t>
  </si>
  <si>
    <t>Summe der jährlichen Kosten</t>
  </si>
  <si>
    <t>Spalte 1</t>
  </si>
  <si>
    <t>Anschaffungskosten</t>
  </si>
  <si>
    <t>Kosten für die Pkw-Nutzung</t>
  </si>
  <si>
    <t>Treibstoffkosten</t>
  </si>
  <si>
    <t>Fahrpreis</t>
  </si>
  <si>
    <t>Jährliche Gesamtkosten</t>
  </si>
  <si>
    <t>Auto kaufen</t>
  </si>
  <si>
    <t>-</t>
  </si>
  <si>
    <t>Minute(n)</t>
  </si>
  <si>
    <t>Meilen</t>
  </si>
  <si>
    <t>Rideshare</t>
  </si>
  <si>
    <t>Preis des Autos</t>
  </si>
  <si>
    <t>Mehrwertsteuer</t>
  </si>
  <si>
    <t>Anschaffungsgebühren</t>
  </si>
  <si>
    <t>Anzahlung</t>
  </si>
  <si>
    <t>Kreditlaufzeit</t>
  </si>
  <si>
    <t>Zinssatz</t>
  </si>
  <si>
    <t>Jährliche Anschaffungskosten</t>
  </si>
  <si>
    <t>Wartungen/Reparaturen</t>
  </si>
  <si>
    <t>Versicherungen</t>
  </si>
  <si>
    <t>Registrierung &amp; Steuern</t>
  </si>
  <si>
    <t>Parken</t>
  </si>
  <si>
    <t>Immobiliensteuer der Garage</t>
  </si>
  <si>
    <t>Sonstige Spesen für Garage</t>
  </si>
  <si>
    <t>Jährliche Nutzungskosten</t>
  </si>
  <si>
    <t>Kraftstoffeffizienz</t>
  </si>
  <si>
    <t>Jährliche Treibstoffkosten</t>
  </si>
  <si>
    <t>Mittlere Parkzeit</t>
  </si>
  <si>
    <t>Jährliche Zeitkosten</t>
  </si>
  <si>
    <t>Monate</t>
  </si>
  <si>
    <t>pro Jahr</t>
  </si>
  <si>
    <t>pro Gallone</t>
  </si>
  <si>
    <t>Meilen/Gallone</t>
  </si>
  <si>
    <t>Minuten</t>
  </si>
  <si>
    <t>Rideshare-Gebühr</t>
  </si>
  <si>
    <t>Basistarif</t>
  </si>
  <si>
    <t>Distanztarif</t>
  </si>
  <si>
    <t>Zeittarif</t>
  </si>
  <si>
    <t>Mittlerer Multiplikator für Hauptverkehrszeiten</t>
  </si>
  <si>
    <t>Prozent der Fahrten während des Hauptverkehrszeiten</t>
  </si>
  <si>
    <t>Jährlicher Fahrpreis</t>
  </si>
  <si>
    <t>Durchschnittliche Wartezeit pro Fahrt</t>
  </si>
  <si>
    <t>Produktive Zeit während der Fahrt</t>
  </si>
  <si>
    <t>pro Fahrt</t>
  </si>
  <si>
    <t>pro Meile</t>
  </si>
  <si>
    <t>pro 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</si>
</sst>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#,##0.00\ &quot;€&quot;"/>
  </numFmts>
  <fonts count="27" x14ac:knownFonts="1">
    <font>
      <sz val="1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ahoma"/>
      <family val="2"/>
      <scheme val="major"/>
    </font>
    <font>
      <sz val="12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6"/>
      <color theme="0"/>
      <name val="Tahoma"/>
      <family val="2"/>
      <scheme val="minor"/>
    </font>
    <font>
      <sz val="11"/>
      <name val="Tahoma"/>
      <family val="2"/>
      <scheme val="minor"/>
    </font>
    <font>
      <b/>
      <sz val="14"/>
      <color theme="0"/>
      <name val="Tahoma"/>
      <family val="2"/>
      <scheme val="minor"/>
    </font>
    <font>
      <b/>
      <sz val="11"/>
      <color theme="5"/>
      <name val="Tahoma"/>
      <family val="2"/>
      <scheme val="minor"/>
    </font>
    <font>
      <sz val="14"/>
      <color theme="5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8"/>
      <color theme="0"/>
      <name val="Tahoma"/>
      <family val="2"/>
      <scheme val="major"/>
    </font>
    <font>
      <b/>
      <sz val="15"/>
      <color theme="6" tint="-0.499984740745262"/>
      <name val="Tahoma"/>
      <family val="2"/>
      <scheme val="minor"/>
    </font>
    <font>
      <b/>
      <sz val="11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Border="0" applyProtection="0">
      <alignment horizontal="center" vertical="center"/>
    </xf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6" fillId="3" borderId="1" applyFont="0" applyFill="0" applyBorder="0" applyAlignment="0">
      <alignment vertical="center"/>
    </xf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4" fillId="0" borderId="0">
      <alignment horizontal="left" vertical="center"/>
    </xf>
    <xf numFmtId="164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center" vertical="center"/>
    </xf>
    <xf numFmtId="9" fontId="7" fillId="0" borderId="0" applyFill="0" applyBorder="0" applyAlignment="0" applyProtection="0"/>
    <xf numFmtId="0" fontId="12" fillId="7" borderId="0" applyNumberFormat="0" applyBorder="0" applyProtection="0">
      <alignment vertical="center"/>
    </xf>
    <xf numFmtId="0" fontId="13" fillId="0" borderId="2" applyNumberFormat="0" applyFill="0" applyProtection="0">
      <alignment horizontal="left" vertical="center"/>
    </xf>
    <xf numFmtId="0" fontId="7" fillId="0" borderId="0" applyNumberFormat="0" applyFill="0" applyBorder="0" applyProtection="0">
      <alignment horizontal="left" vertical="center" indent="1"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5" applyNumberFormat="0" applyAlignment="0" applyProtection="0"/>
    <xf numFmtId="0" fontId="21" fillId="11" borderId="6" applyNumberFormat="0" applyAlignment="0" applyProtection="0"/>
    <xf numFmtId="0" fontId="22" fillId="0" borderId="7" applyNumberFormat="0" applyFill="0" applyAlignment="0" applyProtection="0"/>
    <xf numFmtId="0" fontId="23" fillId="12" borderId="8" applyNumberFormat="0" applyAlignment="0" applyProtection="0"/>
    <xf numFmtId="0" fontId="24" fillId="0" borderId="0" applyNumberFormat="0" applyFill="0" applyBorder="0" applyAlignment="0" applyProtection="0"/>
    <xf numFmtId="0" fontId="7" fillId="13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8">
    <xf numFmtId="0" fontId="0" fillId="0" borderId="0" xfId="0">
      <alignment horizontal="center" vertical="center"/>
    </xf>
    <xf numFmtId="0" fontId="3" fillId="0" borderId="0" xfId="0" applyFo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>
      <alignment horizontal="center" vertical="center"/>
    </xf>
    <xf numFmtId="0" fontId="1" fillId="4" borderId="0" xfId="4" applyAlignment="1">
      <alignment horizontal="center" vertical="center"/>
    </xf>
    <xf numFmtId="0" fontId="8" fillId="0" borderId="0" xfId="0" applyFont="1">
      <alignment horizontal="center" vertical="center"/>
    </xf>
    <xf numFmtId="0" fontId="9" fillId="0" borderId="0" xfId="0" applyFont="1">
      <alignment horizontal="center" vertical="center"/>
    </xf>
    <xf numFmtId="0" fontId="11" fillId="0" borderId="0" xfId="0" applyFont="1">
      <alignment horizontal="center" vertical="center"/>
    </xf>
    <xf numFmtId="0" fontId="0" fillId="6" borderId="0" xfId="0" applyFill="1">
      <alignment horizontal="center" vertical="center"/>
    </xf>
    <xf numFmtId="0" fontId="5" fillId="6" borderId="0" xfId="5" applyFill="1" applyAlignment="1">
      <alignment vertical="center"/>
    </xf>
    <xf numFmtId="0" fontId="0" fillId="0" borderId="0" xfId="0" applyNumberFormat="1">
      <alignment horizontal="center" vertical="center"/>
    </xf>
    <xf numFmtId="2" fontId="0" fillId="0" borderId="0" xfId="0" applyNumberFormat="1">
      <alignment horizontal="center" vertical="center"/>
    </xf>
    <xf numFmtId="3" fontId="0" fillId="0" borderId="0" xfId="0" applyNumberFormat="1">
      <alignment horizontal="center" vertical="center"/>
    </xf>
    <xf numFmtId="0" fontId="1" fillId="0" borderId="0" xfId="4" applyFill="1" applyAlignment="1">
      <alignment horizontal="left" vertical="center" indent="1"/>
    </xf>
    <xf numFmtId="0" fontId="5" fillId="0" borderId="0" xfId="0" applyFont="1">
      <alignment horizontal="center" vertical="center"/>
    </xf>
    <xf numFmtId="0" fontId="7" fillId="4" borderId="0" xfId="12" applyFill="1">
      <alignment horizontal="left" vertical="center" indent="1"/>
    </xf>
    <xf numFmtId="9" fontId="0" fillId="0" borderId="0" xfId="9" applyFont="1" applyAlignment="1">
      <alignment horizontal="center" vertical="center"/>
    </xf>
    <xf numFmtId="0" fontId="12" fillId="7" borderId="0" xfId="10" applyNumberFormat="1">
      <alignment vertical="center"/>
    </xf>
    <xf numFmtId="0" fontId="13" fillId="0" borderId="2" xfId="11" applyNumberFormat="1">
      <alignment horizontal="left" vertical="center"/>
    </xf>
    <xf numFmtId="0" fontId="7" fillId="0" borderId="0" xfId="12" applyNumberFormat="1">
      <alignment horizontal="left" vertical="center" indent="1"/>
    </xf>
    <xf numFmtId="0" fontId="14" fillId="0" borderId="0" xfId="6" applyNumberFormat="1">
      <alignment horizontal="left" vertical="center"/>
    </xf>
    <xf numFmtId="0" fontId="10" fillId="0" borderId="0" xfId="0" applyNumberFormat="1" applyFont="1">
      <alignment horizontal="center" vertical="center"/>
    </xf>
    <xf numFmtId="0" fontId="1" fillId="0" borderId="0" xfId="4" applyNumberFormat="1" applyFill="1" applyAlignment="1">
      <alignment vertical="center"/>
    </xf>
    <xf numFmtId="0" fontId="3" fillId="0" borderId="0" xfId="0" applyNumberFormat="1" applyFont="1">
      <alignment horizontal="center" vertical="center"/>
    </xf>
    <xf numFmtId="0" fontId="1" fillId="4" borderId="0" xfId="4" applyNumberFormat="1" applyAlignment="1">
      <alignment vertical="center"/>
    </xf>
    <xf numFmtId="0" fontId="0" fillId="6" borderId="0" xfId="0" applyNumberFormat="1" applyFill="1">
      <alignment horizontal="center" vertical="center"/>
    </xf>
    <xf numFmtId="0" fontId="13" fillId="0" borderId="0" xfId="11" applyNumberFormat="1" applyBorder="1">
      <alignment horizontal="left" vertical="center"/>
    </xf>
    <xf numFmtId="0" fontId="3" fillId="0" borderId="0" xfId="0" applyNumberFormat="1" applyFont="1" applyAlignment="1">
      <alignment vertical="center"/>
    </xf>
    <xf numFmtId="0" fontId="0" fillId="6" borderId="0" xfId="0" applyNumberFormat="1" applyFill="1" applyAlignment="1">
      <alignment horizontal="left" vertical="center" indent="1"/>
    </xf>
    <xf numFmtId="0" fontId="7" fillId="4" borderId="0" xfId="12" applyNumberFormat="1" applyFill="1">
      <alignment horizontal="left" vertical="center" indent="1"/>
    </xf>
    <xf numFmtId="0" fontId="1" fillId="4" borderId="0" xfId="4" applyNumberFormat="1" applyAlignment="1">
      <alignment horizontal="left" vertical="center" indent="1"/>
    </xf>
    <xf numFmtId="0" fontId="0" fillId="0" borderId="0" xfId="0" applyNumberFormat="1" applyAlignment="1">
      <alignment horizontal="left" vertical="center"/>
    </xf>
    <xf numFmtId="165" fontId="1" fillId="0" borderId="0" xfId="4" applyNumberFormat="1" applyFill="1" applyAlignment="1">
      <alignment horizontal="center" vertical="center"/>
    </xf>
    <xf numFmtId="165" fontId="0" fillId="0" borderId="0" xfId="0" applyNumberFormat="1">
      <alignment horizontal="center" vertical="center"/>
    </xf>
    <xf numFmtId="0" fontId="0" fillId="0" borderId="0" xfId="12" applyNumberFormat="1" applyFont="1">
      <alignment horizontal="left" vertical="center" indent="1"/>
    </xf>
    <xf numFmtId="0" fontId="1" fillId="0" borderId="0" xfId="4" applyFill="1" applyAlignment="1">
      <alignment horizontal="center" vertical="center"/>
    </xf>
  </cellXfs>
  <cellStyles count="49">
    <cellStyle name="20 % - Akzent1" xfId="4" builtinId="30" customBuiltin="1"/>
    <cellStyle name="20 % - Akzent2" xfId="31" builtinId="34" customBuiltin="1"/>
    <cellStyle name="20 % - Akzent3" xfId="34" builtinId="38" customBuiltin="1"/>
    <cellStyle name="20 % - Akzent4" xfId="38" builtinId="42" customBuiltin="1"/>
    <cellStyle name="20 % - Akzent5" xfId="42" builtinId="46" customBuiltin="1"/>
    <cellStyle name="20 % - Akzent6" xfId="46" builtinId="50" customBuiltin="1"/>
    <cellStyle name="40 % - Akzent1" xfId="29" builtinId="31" customBuiltin="1"/>
    <cellStyle name="40 % - Akzent2" xfId="32" builtinId="35" customBuiltin="1"/>
    <cellStyle name="40 % - Akzent3" xfId="35" builtinId="39" customBuiltin="1"/>
    <cellStyle name="40 % - Akzent4" xfId="39" builtinId="43" customBuiltin="1"/>
    <cellStyle name="40 % - Akzent5" xfId="43" builtinId="47" customBuiltin="1"/>
    <cellStyle name="40 % - Akzent6" xfId="47" builtinId="51" customBuiltin="1"/>
    <cellStyle name="60 % - Akzent1" xfId="30" builtinId="32" customBuiltin="1"/>
    <cellStyle name="60 % - Akzent2" xfId="33" builtinId="36" customBuiltin="1"/>
    <cellStyle name="60 % - Akzent3" xfId="36" builtinId="40" customBuiltin="1"/>
    <cellStyle name="60 % - Akzent4" xfId="40" builtinId="44" customBuiltin="1"/>
    <cellStyle name="60 % - Akzent5" xfId="44" builtinId="48" customBuiltin="1"/>
    <cellStyle name="60 % - Akzent6" xfId="48" builtinId="52" customBuiltin="1"/>
    <cellStyle name="Akzent1" xfId="1" builtinId="29" customBuiltin="1"/>
    <cellStyle name="Akzent2" xfId="2" builtinId="33" customBuiltin="1"/>
    <cellStyle name="Akzent3" xfId="5" builtinId="37" customBuiltin="1"/>
    <cellStyle name="Akzent4" xfId="37" builtinId="41" customBuiltin="1"/>
    <cellStyle name="Akzent5" xfId="41" builtinId="45" customBuiltin="1"/>
    <cellStyle name="Akzent6" xfId="45" builtinId="49" customBuiltin="1"/>
    <cellStyle name="Ausgabe" xfId="21" builtinId="21" customBuiltin="1"/>
    <cellStyle name="Berechnung" xfId="22" builtinId="22" customBuiltin="1"/>
    <cellStyle name="Dezimal [0]" xfId="8" builtinId="6" customBuiltin="1"/>
    <cellStyle name="Eingabe" xfId="12" builtinId="20" customBuiltin="1"/>
    <cellStyle name="Ergebnis" xfId="28" builtinId="25" customBuiltin="1"/>
    <cellStyle name="Erklärender Text" xfId="27" builtinId="53" customBuiltin="1"/>
    <cellStyle name="Formatvorlage 1" xfId="6" xr:uid="{00000000-0005-0000-0000-000009000000}"/>
    <cellStyle name="Gut" xfId="18" builtinId="26" customBuiltin="1"/>
    <cellStyle name="Komma" xfId="7" builtinId="3" customBuiltin="1"/>
    <cellStyle name="Neutral" xfId="20" builtinId="28" customBuiltin="1"/>
    <cellStyle name="Notiz" xfId="26" builtinId="10" customBuiltin="1"/>
    <cellStyle name="Prozent" xfId="9" builtinId="5" customBuiltin="1"/>
    <cellStyle name="Schlecht" xfId="19" builtinId="27" customBuiltin="1"/>
    <cellStyle name="Standard" xfId="0" builtinId="0" customBuiltin="1"/>
    <cellStyle name="Tabellenformat 1" xfId="3" xr:uid="{00000000-0005-0000-0000-000012000000}"/>
    <cellStyle name="Überschrift" xfId="10" builtinId="15" customBuiltin="1"/>
    <cellStyle name="Überschrift 1" xfId="11" builtinId="16" customBuiltin="1"/>
    <cellStyle name="Überschrift 2" xfId="15" builtinId="17" customBuiltin="1"/>
    <cellStyle name="Überschrift 3" xfId="16" builtinId="18" customBuiltin="1"/>
    <cellStyle name="Überschrift 4" xfId="17" builtinId="19" customBuiltin="1"/>
    <cellStyle name="Verknüpfte Zelle" xfId="23" builtinId="24" customBuiltin="1"/>
    <cellStyle name="Währung" xfId="13" builtinId="4" customBuiltin="1"/>
    <cellStyle name="Währung [0]" xfId="14" builtinId="7" customBuiltin="1"/>
    <cellStyle name="Warnender Text" xfId="25" builtinId="11" customBuiltin="1"/>
    <cellStyle name="Zelle überprüfen" xfId="24" builtinId="23" customBuiltin="1"/>
  </cellStyles>
  <dxfs count="87">
    <dxf>
      <numFmt numFmtId="0" formatCode="General"/>
    </dxf>
    <dxf>
      <numFmt numFmtId="0" formatCode="General"/>
    </dxf>
    <dxf>
      <numFmt numFmtId="165" formatCode="#,##0.00\ &quot;€&quot;"/>
    </dxf>
    <dxf>
      <numFmt numFmtId="165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medium">
          <color theme="7"/>
        </top>
      </border>
    </dxf>
    <dxf>
      <numFmt numFmtId="0" formatCode="General"/>
    </dxf>
    <dxf>
      <numFmt numFmtId="0" formatCode="General"/>
    </dxf>
    <dxf>
      <numFmt numFmtId="165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medium">
          <color theme="7"/>
        </top>
      </border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numFmt numFmtId="165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numFmt numFmtId="165" formatCode="#,##0.00\ &quot;€&quot;"/>
    </dxf>
    <dxf>
      <numFmt numFmtId="165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alignment horizontal="left" vertical="center" textRotation="0" wrapText="0" indent="1" justifyLastLine="0" shrinkToFit="0" readingOrder="0"/>
    </dxf>
    <dxf>
      <numFmt numFmtId="165" formatCode="#,##0.00\ &quot;€&quot;"/>
    </dxf>
    <dxf>
      <numFmt numFmtId="165" formatCode="#,##0.00\ &quot;€&quot;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left" vertical="center" textRotation="0" wrapText="0" indent="1" justifyLastLine="0" shrinkToFit="0" readingOrder="0"/>
    </dxf>
    <dxf>
      <numFmt numFmtId="0" formatCode="General"/>
    </dxf>
    <dxf>
      <numFmt numFmtId="0" formatCode="General"/>
    </dxf>
    <dxf>
      <alignment horizontal="general" vertical="center" textRotation="0" wrapText="0" indent="0" justifyLastLine="0" shrinkToFit="0" readingOrder="0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5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numFmt numFmtId="0" formatCode="General"/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6"/>
        </patternFill>
      </fill>
    </dxf>
  </dxfs>
  <tableStyles count="1" defaultTableStyle="TableStyleMedium2" defaultPivotStyle="PivotStyleLight16">
    <tableStyle name="Tabelle 1 Kaufen im Vergleich zu Rideshare" pivot="0" count="2" xr9:uid="{00000000-0011-0000-FFFF-FFFF00000000}">
      <tableStyleElement type="totalRow" dxfId="86"/>
      <tableStyleElement type="firstRowStripe" dxfId="85"/>
    </tableStyle>
  </tableStyles>
  <colors>
    <mruColors>
      <color rgb="FF004A6D"/>
      <color rgb="FF02778B"/>
      <color rgb="FF00B0F0"/>
      <color rgb="FFD9D9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"/>
                <a:cs typeface=""/>
              </a:defRPr>
            </a:pPr>
            <a:r>
              <a:rPr lang="en-US">
                <a:latin typeface="+mj-lt"/>
              </a:rPr>
              <a:t>Jährlicher Kostenvergleich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"/>
              <a:cs typeface="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088934990910567"/>
          <c:y val="0.11459597434990811"/>
          <c:w val="0.82048124223992958"/>
          <c:h val="0.717727144597474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Zusammenfassung!$B$11</c:f>
              <c:strCache>
                <c:ptCount val="1"/>
                <c:pt idx="0">
                  <c:v>Anschaffungskosten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Zusammenfassung!$C$10:$D$10</c:f>
              <c:strCache>
                <c:ptCount val="2"/>
                <c:pt idx="0">
                  <c:v>Auto kaufen</c:v>
                </c:pt>
                <c:pt idx="1">
                  <c:v>Rideshare</c:v>
                </c:pt>
              </c:strCache>
            </c:strRef>
          </c:cat>
          <c:val>
            <c:numRef>
              <c:f>Zusammenfassung!$C$11:$D$11</c:f>
              <c:numCache>
                <c:formatCode>#,##0.00\ "€"</c:formatCode>
                <c:ptCount val="2"/>
                <c:pt idx="0">
                  <c:v>7187.314844765674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B-43D9-A1A9-60DA0856FCA3}"/>
            </c:ext>
          </c:extLst>
        </c:ser>
        <c:ser>
          <c:idx val="2"/>
          <c:order val="1"/>
          <c:tx>
            <c:strRef>
              <c:f>Zusammenfassung!$B$12</c:f>
              <c:strCache>
                <c:ptCount val="1"/>
                <c:pt idx="0">
                  <c:v>Kosten für die Pkw-Nutzung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Zusammenfassung!$C$10:$D$10</c:f>
              <c:strCache>
                <c:ptCount val="2"/>
                <c:pt idx="0">
                  <c:v>Auto kaufen</c:v>
                </c:pt>
                <c:pt idx="1">
                  <c:v>Rideshare</c:v>
                </c:pt>
              </c:strCache>
            </c:strRef>
          </c:cat>
          <c:val>
            <c:numRef>
              <c:f>Zusammenfassung!$C$12:$D$12</c:f>
              <c:numCache>
                <c:formatCode>#,##0.00\ "€"</c:formatCode>
                <c:ptCount val="2"/>
                <c:pt idx="0">
                  <c:v>2990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8B-43D9-A1A9-60DA0856FCA3}"/>
            </c:ext>
          </c:extLst>
        </c:ser>
        <c:ser>
          <c:idx val="1"/>
          <c:order val="2"/>
          <c:tx>
            <c:strRef>
              <c:f>Zusammenfassung!$B$13</c:f>
              <c:strCache>
                <c:ptCount val="1"/>
                <c:pt idx="0">
                  <c:v>Treibstoffkosten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Zusammenfassung!$C$10:$D$10</c:f>
              <c:strCache>
                <c:ptCount val="2"/>
                <c:pt idx="0">
                  <c:v>Auto kaufen</c:v>
                </c:pt>
                <c:pt idx="1">
                  <c:v>Rideshare</c:v>
                </c:pt>
              </c:strCache>
            </c:strRef>
          </c:cat>
          <c:val>
            <c:numRef>
              <c:f>Zusammenfassung!$C$13:$D$13</c:f>
              <c:numCache>
                <c:formatCode>#,##0.00\ "€"</c:formatCode>
                <c:ptCount val="2"/>
                <c:pt idx="0">
                  <c:v>617.69230769230762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8B-43D9-A1A9-60DA0856FCA3}"/>
            </c:ext>
          </c:extLst>
        </c:ser>
        <c:ser>
          <c:idx val="3"/>
          <c:order val="3"/>
          <c:tx>
            <c:strRef>
              <c:f>Zusammenfassung!$B$14</c:f>
              <c:strCache>
                <c:ptCount val="1"/>
                <c:pt idx="0">
                  <c:v>Fahrpreis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Zusammenfassung!$C$10:$D$10</c:f>
              <c:strCache>
                <c:ptCount val="2"/>
                <c:pt idx="0">
                  <c:v>Auto kaufen</c:v>
                </c:pt>
                <c:pt idx="1">
                  <c:v>Rideshare</c:v>
                </c:pt>
              </c:strCache>
            </c:strRef>
          </c:cat>
          <c:val>
            <c:numRef>
              <c:f>Zusammenfassung!$C$14:$D$14</c:f>
              <c:numCache>
                <c:formatCode>#,##0.00\ "€"</c:formatCode>
                <c:ptCount val="2"/>
                <c:pt idx="0">
                  <c:v>0</c:v>
                </c:pt>
                <c:pt idx="1">
                  <c:v>12340.65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8B-43D9-A1A9-60DA0856FCA3}"/>
            </c:ext>
          </c:extLst>
        </c:ser>
        <c:ser>
          <c:idx val="4"/>
          <c:order val="4"/>
          <c:tx>
            <c:strRef>
              <c:f>Zusammenfassung!$B$15</c:f>
              <c:strCache>
                <c:ptCount val="1"/>
                <c:pt idx="0">
                  <c:v>Zeitkosten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Zusammenfassung!$C$10:$D$10</c:f>
              <c:strCache>
                <c:ptCount val="2"/>
                <c:pt idx="0">
                  <c:v>Auto kaufen</c:v>
                </c:pt>
                <c:pt idx="1">
                  <c:v>Rideshare</c:v>
                </c:pt>
              </c:strCache>
            </c:strRef>
          </c:cat>
          <c:val>
            <c:numRef>
              <c:f>Zusammenfassung!$C$15:$D$15</c:f>
              <c:numCache>
                <c:formatCode>#,##0.00\ "€"</c:formatCode>
                <c:ptCount val="2"/>
                <c:pt idx="0">
                  <c:v>7300</c:v>
                </c:pt>
                <c:pt idx="1">
                  <c:v>2190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8B-43D9-A1A9-60DA0856F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28058208"/>
        <c:axId val="-28054944"/>
      </c:barChart>
      <c:lineChart>
        <c:grouping val="standard"/>
        <c:varyColors val="0"/>
        <c:ser>
          <c:idx val="5"/>
          <c:order val="5"/>
          <c:tx>
            <c:strRef>
              <c:f>Zusammenfassung!$B$16</c:f>
              <c:strCache>
                <c:ptCount val="1"/>
                <c:pt idx="0">
                  <c:v>Jährliche Gesamtkosten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Zusammenfassung!$C$10:$D$10</c:f>
              <c:strCache>
                <c:ptCount val="2"/>
                <c:pt idx="0">
                  <c:v>Auto kaufen</c:v>
                </c:pt>
                <c:pt idx="1">
                  <c:v>Rideshare</c:v>
                </c:pt>
              </c:strCache>
            </c:strRef>
          </c:cat>
          <c:val>
            <c:numRef>
              <c:f>Zusammenfassung!$C$16:$D$16</c:f>
              <c:numCache>
                <c:formatCode>#,##0.00\ "€"</c:formatCode>
                <c:ptCount val="2"/>
                <c:pt idx="0">
                  <c:v>18095.007152457983</c:v>
                </c:pt>
                <c:pt idx="1">
                  <c:v>14530.65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98-4219-9C11-23E097873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058208"/>
        <c:axId val="-28054944"/>
      </c:lineChart>
      <c:catAx>
        <c:axId val="-2805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8054944"/>
        <c:crosses val="autoZero"/>
        <c:auto val="1"/>
        <c:lblAlgn val="ctr"/>
        <c:lblOffset val="100"/>
        <c:noMultiLvlLbl val="0"/>
      </c:catAx>
      <c:valAx>
        <c:axId val="-280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805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2.78844831187622E-2"/>
          <c:y val="0.89536984969493227"/>
          <c:w val="0.93498782006446957"/>
          <c:h val="9.12522215349891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"/>
              <a:cs typeface="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142876</xdr:rowOff>
    </xdr:from>
    <xdr:to>
      <xdr:col>12</xdr:col>
      <xdr:colOff>581024</xdr:colOff>
      <xdr:row>16</xdr:row>
      <xdr:rowOff>180975</xdr:rowOff>
    </xdr:to>
    <xdr:graphicFrame macro="">
      <xdr:nvGraphicFramePr>
        <xdr:cNvPr id="3" name="Diagramm 1" descr="Jährlicher Kostenvergleich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F9E44A-B36F-4EED-BA01-4AB10CFD8E8B}" name="Tabelle5" displayName="Tabelle5" ref="A3:D6" headerRowCount="0" totalsRowShown="0" headerRowDxfId="84" dataDxfId="82" headerRowBorderDxfId="83">
  <tableColumns count="4">
    <tableColumn id="1" xr3:uid="{CD117C9C-C887-470F-A061-CA9173CBF4F9}" name="Spalte1" headerRowDxfId="81" dataDxfId="80"/>
    <tableColumn id="2" xr3:uid="{E757292C-C084-4854-A08C-E9D0DF4E2C1B}" name="Spalte2" headerRowDxfId="79" dataDxfId="78"/>
    <tableColumn id="3" xr3:uid="{F269147F-FC3A-424A-8710-C771370E9458}" name="Spalte3" headerRowDxfId="77" dataDxfId="76"/>
    <tableColumn id="4" xr3:uid="{31E2E428-84F1-479D-B359-64E6ADBA547D}" name="Spalte4" headerRowDxfId="75" dataDxfId="74"/>
  </tableColumns>
  <tableStyleInfo name="Tabelle 1 Kaufen im Vergleich zu Rideshar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BB37EB5-B6AC-4DA6-9AB7-26C0FCCB06A8}" name="Tabelle6" displayName="Tabelle6" ref="A8:D8" headerRowCount="0" headerRowDxfId="73" dataDxfId="72">
  <tableColumns count="4">
    <tableColumn id="1" xr3:uid="{476B6397-6D0F-4807-905E-B20A2CD4B19C}" name="Spalte1" totalsRowLabel="Ergebnis" headerRowDxfId="71" dataDxfId="70" totalsRowDxfId="69"/>
    <tableColumn id="2" xr3:uid="{CB01D84B-AFB9-4EA0-A074-0487281D7ADC}" name="Spalte2" headerRowDxfId="68" dataDxfId="67" totalsRowDxfId="66"/>
    <tableColumn id="3" xr3:uid="{7D4631CC-F098-49DA-BD37-2F9572073834}" name="Spalte3" headerRowDxfId="65" dataDxfId="64" totalsRowDxfId="63"/>
    <tableColumn id="4" xr3:uid="{1396062D-7128-4DA8-AB4F-8206D669FB89}" name="Spalte4" totalsRowFunction="count" headerRowDxfId="62" dataDxfId="61" totalsRowDxfId="60"/>
  </tableColumns>
  <tableStyleInfo name="Tabelle 1 Kaufen im Vergleich zu Rideshar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638A61D-5135-4243-AA4E-A9A14F93BD6A}" name="Tabelle7" displayName="Tabelle7" ref="A10:D16" totalsRowCount="1">
  <autoFilter ref="A10:D15" xr:uid="{458716D4-3F94-4AD0-BAC7-D11BD3DA67A4}"/>
  <tableColumns count="4">
    <tableColumn id="1" xr3:uid="{0F4BC013-263B-4612-9C46-47FDBF95BC58}" name=" " dataDxfId="59" totalsRowDxfId="58"/>
    <tableColumn id="2" xr3:uid="{89ED0BC0-F0A9-409E-956E-8F7BF697E8D5}" name="Spalte 1" totalsRowLabel="Jährliche Gesamtkosten" dataDxfId="57" totalsRowDxfId="56"/>
    <tableColumn id="3" xr3:uid="{B43C2BD8-64EC-430C-9ED1-381A7F4B8E57}" name="Auto kaufen" totalsRowFunction="sum" dataDxfId="55" totalsRowDxfId="54"/>
    <tableColumn id="4" xr3:uid="{8D2FF47E-B061-4F3A-8B8F-4F65BDE10EE6}" name="Rideshare" totalsRowFunction="sum" dataDxfId="53" totalsRowDxfId="52"/>
  </tableColumns>
  <tableStyleInfo name="Tabelle 1 Kaufen im Vergleich zu Rideshar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F972F3-31B9-46B4-9028-D59885866486}" name="Tabelle3" displayName="Tabelle3" ref="A13:D19" headerRowCount="0" totalsRowCount="1">
  <tableColumns count="4">
    <tableColumn id="1" xr3:uid="{1E11C075-2173-49D2-A548-D0CE4C135876}" name="Spalte1" headerRowDxfId="51" dataDxfId="50" totalsRowDxfId="49"/>
    <tableColumn id="2" xr3:uid="{6B7EADE8-D550-4E24-87C5-C77EE7F28E76}" name="Spalte2" totalsRowLabel="Jährliche Nutzungskosten" headerRowDxfId="48" dataDxfId="47" totalsRowDxfId="46" totalsRowCellStyle="Formatvorlage 1"/>
    <tableColumn id="3" xr3:uid="{59F0115F-97BE-41D0-8825-6EEC941DC388}" name="Spalte3" totalsRowFunction="sum" headerRowDxfId="45" dataDxfId="44" totalsRowDxfId="43"/>
    <tableColumn id="4" xr3:uid="{850DEEF4-07B9-415B-A629-83A2EF1C4E14}" name="Spalte4" headerRowDxfId="42" dataDxfId="41" totalsRowDxfId="40"/>
  </tableColumns>
  <tableStyleInfo name="Tabelle 1 Kaufen im Vergleich zu Rideshar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B4E9082-F675-4102-A79B-E8808A2720B6}" name="Tabelle11" displayName="Tabelle11" ref="A4:D10" headerRowCount="0" totalsRowCount="1">
  <tableColumns count="4">
    <tableColumn id="1" xr3:uid="{ED614C00-4345-4C9B-B64B-4958E2794719}" name="Spalte1" dataDxfId="39" totalsRowDxfId="38"/>
    <tableColumn id="2" xr3:uid="{90195097-539C-4ACF-ADDD-2ED4E473606B}" name="Spalte2" totalsRowLabel="Jährliche Anschaffungskosten" dataDxfId="37" totalsRowDxfId="36" totalsRowCellStyle="Formatvorlage 1"/>
    <tableColumn id="3" xr3:uid="{E63ECB4F-4459-4917-BA58-E72CAC00D4ED}" name="Spalte3" totalsRowFunction="custom" dataDxfId="35" totalsRowDxfId="34">
      <totalsRowFormula>IFERROR(-PMT(Zinssatz,Kreditlaufzeit/12,PriceOfCar*(1+Mehrwertsteuer)-Anzahlung)+(PurchaseFees+Anzahlung)/(Kreditlaufzeit/12),"")</totalsRowFormula>
    </tableColumn>
    <tableColumn id="4" xr3:uid="{E6B0FA0A-9577-4CC0-A4E6-E6BEF5E2C283}" name="Spalte4" dataDxfId="33" totalsRowDxfId="32"/>
  </tableColumns>
  <tableStyleInfo name="Tabelle 1 Kaufen im Vergleich zu Rideshar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4B1D015-9348-4509-968D-1D7EBE868A9A}" name="Tabelle12" displayName="Tabelle12" ref="A21:D23" headerRowCount="0" totalsRowCount="1">
  <tableColumns count="4">
    <tableColumn id="1" xr3:uid="{AB3ED18F-69C1-4511-80DC-5E9BF3896F8F}" name="Spalte1" dataDxfId="31" totalsRowDxfId="30"/>
    <tableColumn id="2" xr3:uid="{23267CAF-2D64-42BF-BEB6-45AEF5C48520}" name="Spalte2" totalsRowLabel="Jährliche Treibstoffkosten" dataDxfId="29" totalsRowDxfId="28" totalsRowCellStyle="Formatvorlage 1"/>
    <tableColumn id="3" xr3:uid="{6F236B94-4BE1-4481-8A50-BEDAA559D2A8}" name="Spalte3" totalsRowFunction="custom" totalsRowDxfId="27">
      <totalsRowFormula>IFERROR(TotalMileage/Kraftstoffeffizienz*Treibstoffkosten,"")</totalsRowFormula>
    </tableColumn>
    <tableColumn id="4" xr3:uid="{439B8A5B-8709-4167-9657-A99E4D0D040E}" name="Spalte4" dataDxfId="26" totalsRowDxfId="25"/>
  </tableColumns>
  <tableStyleInfo name="Tabelle 1 Kaufen im Vergleich zu Rideshar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5D705E5-10C7-45D3-A51D-FC8471AB72DB}" name="Tabelle13" displayName="Tabelle13" ref="A26:D27" headerRowCount="0" totalsRowCount="1" tableBorderDxfId="24">
  <tableColumns count="4">
    <tableColumn id="1" xr3:uid="{508A5E8E-F36F-4C95-A982-C9BB0A04CB32}" name="Spalte1" dataDxfId="23" totalsRowDxfId="22"/>
    <tableColumn id="2" xr3:uid="{91BE4328-3204-41DE-8B8B-7172F894A83E}" name="Spalte2" totalsRowLabel="Jährliche Zeitkosten" dataDxfId="21" totalsRowDxfId="20"/>
    <tableColumn id="3" xr3:uid="{51A050D9-8D70-4B6A-BAB7-41C8AD3CBB19}" name="Spalte3" totalsRowFunction="custom" dataDxfId="19" totalsRowDxfId="18">
      <calculatedColumnFormula>IFERROR((AveTimePerTrip+AveParkingTime)*AverageTripsPerDay/60*RatePerHour*365,"")</calculatedColumnFormula>
      <totalsRowFormula>IFERROR((AveTimePerTrip+AveParkingTime)*AverageTripsPerDay/60*RatePerHour*365,"")</totalsRowFormula>
    </tableColumn>
    <tableColumn id="4" xr3:uid="{6A1AE62F-03DC-434F-89CE-4BA629D31344}" name="Spalte4" dataDxfId="17" totalsRowDxfId="16"/>
  </tableColumns>
  <tableStyleInfo name="Tabelle 1 Kaufen im Vergleich zu Rideshar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28B16E0-700D-4FFE-BBED-A4D314BAE9D7}" name="Tabelle14" displayName="Tabelle14" ref="A3:D8" headerRowCount="0" totalsRowCount="1" tableBorderDxfId="15">
  <tableColumns count="4">
    <tableColumn id="1" xr3:uid="{3F7BD8EC-8FCE-4924-9FDF-4CB52400499B}" name="Spalte1" dataDxfId="14" totalsRowDxfId="13"/>
    <tableColumn id="2" xr3:uid="{1CA6A7CE-AD18-4CA7-B9CD-F629F294DD85}" name="Spalte2" totalsRowLabel="Jährlicher Fahrpreis" dataDxfId="12" totalsRowDxfId="11" totalsRowCellStyle="Formatvorlage 1"/>
    <tableColumn id="3" xr3:uid="{C01FDE94-BFA8-4A12-9E99-F6B2DD4750E9}" name="Spalte3" totalsRowFunction="custom" totalsRowDxfId="10">
      <totalsRowFormula>IFERROR((Basistarif+Distanztarif*AveDistancePerTrip+Zeittarif*AveTimePerTrip)*AverageTripsPerDay*365*((1-ProzentDerFahrtenWährendDesHauptverkehrszeiten)+AveSurgeMultiplier*ProzentDerFahrtenWährendDesHauptverkehrszeiten),"")</totalsRowFormula>
    </tableColumn>
    <tableColumn id="4" xr3:uid="{5E11BE52-9B36-4A52-9E2D-365AE3F5BDEF}" name="Spalte4" dataDxfId="9" totalsRowDxfId="8"/>
  </tableColumns>
  <tableStyleInfo name="Tabelle 1 Kaufen im Vergleich zu Rideshar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A08D63A-752C-48FC-8B3A-4F7344E1056E}" name="Tabelle15" displayName="Tabelle15" ref="A11:D13" headerRowCount="0" totalsRowCount="1">
  <tableColumns count="4">
    <tableColumn id="1" xr3:uid="{7B301A9E-B9A8-4697-A7A5-0710688F3135}" name="Spalte1" dataDxfId="7" totalsRowDxfId="6"/>
    <tableColumn id="2" xr3:uid="{985B8A8C-3FF3-4035-B14E-1A93BE3FE8C7}" name="Spalte2" totalsRowLabel="Jährliche Zeitkosten" dataDxfId="5" totalsRowDxfId="4"/>
    <tableColumn id="3" xr3:uid="{342158EC-990D-49B9-8362-2F6AA5857720}" name="Spalte3" totalsRowFunction="custom" dataDxfId="3" totalsRowDxfId="2">
      <totalsRowFormula>IFERROR((AveWaitTime+AveTimePerTrip*(1-ProductivePercent))*AverageTripsPerDay/60*RatePerHour*365,"")</totalsRowFormula>
    </tableColumn>
    <tableColumn id="4" xr3:uid="{D7544E78-ACA3-4D25-912C-4E084BF78F8F}" name="Spalte4" dataDxfId="1" totalsRowDxfId="0"/>
  </tableColumns>
  <tableStyleInfo name="Tabelle 1 Kaufen im Vergleich zu Rideshar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D21"/>
  <sheetViews>
    <sheetView showGridLines="0" tabSelected="1" zoomScaleNormal="100" workbookViewId="0"/>
  </sheetViews>
  <sheetFormatPr baseColWidth="10" defaultColWidth="9" defaultRowHeight="15" x14ac:dyDescent="0.2"/>
  <cols>
    <col min="1" max="1" width="1.625" style="1" customWidth="1"/>
    <col min="2" max="2" width="49.875" style="1" customWidth="1"/>
    <col min="3" max="4" width="16.625" style="2" customWidth="1"/>
    <col min="5" max="5" width="7.625" style="1" customWidth="1"/>
    <col min="6" max="13" width="8.625" style="1" customWidth="1"/>
    <col min="14" max="14" width="1.625" style="1" customWidth="1"/>
    <col min="15" max="15" width="9" style="1" customWidth="1"/>
    <col min="16" max="16384" width="9" style="1"/>
  </cols>
  <sheetData>
    <row r="1" spans="1:4" s="19" customFormat="1" ht="29.25" customHeight="1" x14ac:dyDescent="0.2">
      <c r="B1" s="19" t="s">
        <v>1</v>
      </c>
    </row>
    <row r="2" spans="1:4" s="5" customFormat="1" ht="30" customHeight="1" thickBot="1" x14ac:dyDescent="0.25">
      <c r="A2" s="20"/>
      <c r="B2" s="20" t="s">
        <v>2</v>
      </c>
      <c r="C2" s="20"/>
      <c r="D2" s="20"/>
    </row>
    <row r="3" spans="1:4" s="3" customFormat="1" ht="30" customHeight="1" x14ac:dyDescent="0.2">
      <c r="A3" s="12"/>
      <c r="B3" s="21" t="s">
        <v>3</v>
      </c>
      <c r="C3" s="12">
        <v>2</v>
      </c>
      <c r="D3" s="21"/>
    </row>
    <row r="4" spans="1:4" s="3" customFormat="1" ht="30" customHeight="1" x14ac:dyDescent="0.2">
      <c r="A4" s="12"/>
      <c r="B4" s="21" t="s">
        <v>4</v>
      </c>
      <c r="C4" s="12">
        <v>20</v>
      </c>
      <c r="D4" s="21" t="s">
        <v>18</v>
      </c>
    </row>
    <row r="5" spans="1:4" s="5" customFormat="1" ht="30" customHeight="1" x14ac:dyDescent="0.2">
      <c r="A5" s="12"/>
      <c r="B5" s="21" t="s">
        <v>5</v>
      </c>
      <c r="C5" s="13">
        <v>10</v>
      </c>
      <c r="D5" s="21" t="s">
        <v>19</v>
      </c>
    </row>
    <row r="6" spans="1:4" s="3" customFormat="1" ht="30" customHeight="1" x14ac:dyDescent="0.2">
      <c r="A6" s="12"/>
      <c r="B6" s="21" t="s">
        <v>6</v>
      </c>
      <c r="C6" s="14">
        <f>IFERROR(AverageTripsPerDay*AveDistancePerTrip*365,"")</f>
        <v>7300</v>
      </c>
      <c r="D6" s="36" t="s">
        <v>19</v>
      </c>
    </row>
    <row r="7" spans="1:4" s="5" customFormat="1" ht="30" customHeight="1" thickBot="1" x14ac:dyDescent="0.25">
      <c r="A7" s="20"/>
      <c r="B7" s="20" t="s">
        <v>7</v>
      </c>
      <c r="C7" s="20"/>
      <c r="D7" s="20"/>
    </row>
    <row r="8" spans="1:4" s="3" customFormat="1" ht="30" customHeight="1" x14ac:dyDescent="0.2">
      <c r="A8" s="24"/>
      <c r="B8" s="15" t="s">
        <v>8</v>
      </c>
      <c r="C8" s="34">
        <v>20</v>
      </c>
      <c r="D8" s="37"/>
    </row>
    <row r="9" spans="1:4" s="3" customFormat="1" ht="30" customHeight="1" thickBot="1" x14ac:dyDescent="0.25">
      <c r="A9" s="20"/>
      <c r="B9" s="20" t="s">
        <v>9</v>
      </c>
      <c r="C9" s="20"/>
      <c r="D9" s="20"/>
    </row>
    <row r="10" spans="1:4" s="3" customFormat="1" ht="30" customHeight="1" x14ac:dyDescent="0.2">
      <c r="A10" s="12" t="s">
        <v>0</v>
      </c>
      <c r="B10" s="16" t="s">
        <v>10</v>
      </c>
      <c r="C10" t="s">
        <v>16</v>
      </c>
      <c r="D10" t="s">
        <v>20</v>
      </c>
    </row>
    <row r="11" spans="1:4" s="3" customFormat="1" ht="30" customHeight="1" x14ac:dyDescent="0.2">
      <c r="A11" s="12"/>
      <c r="B11" s="21" t="s">
        <v>11</v>
      </c>
      <c r="C11" s="35">
        <f>JährlicheAnschaffungskosten</f>
        <v>7187.314844765674</v>
      </c>
      <c r="D11" s="35" t="s">
        <v>17</v>
      </c>
    </row>
    <row r="12" spans="1:4" ht="30" customHeight="1" x14ac:dyDescent="0.2">
      <c r="A12" s="12"/>
      <c r="B12" s="21" t="s">
        <v>12</v>
      </c>
      <c r="C12" s="35">
        <f>JährlicheNutzungskosten</f>
        <v>2990</v>
      </c>
      <c r="D12" s="35" t="s">
        <v>17</v>
      </c>
    </row>
    <row r="13" spans="1:4" ht="30" customHeight="1" x14ac:dyDescent="0.2">
      <c r="A13" s="12"/>
      <c r="B13" s="21" t="s">
        <v>13</v>
      </c>
      <c r="C13" s="35">
        <f>JährlicheTreibstoffkosten</f>
        <v>617.69230769230762</v>
      </c>
      <c r="D13" s="35" t="s">
        <v>17</v>
      </c>
    </row>
    <row r="14" spans="1:4" ht="30" customHeight="1" x14ac:dyDescent="0.2">
      <c r="A14" s="12"/>
      <c r="B14" s="21" t="s">
        <v>14</v>
      </c>
      <c r="C14" s="35" t="s">
        <v>17</v>
      </c>
      <c r="D14" s="35">
        <f>JährlicherFahrpreis</f>
        <v>12340.65</v>
      </c>
    </row>
    <row r="15" spans="1:4" ht="30" customHeight="1" x14ac:dyDescent="0.2">
      <c r="A15" s="12"/>
      <c r="B15" s="21" t="s">
        <v>7</v>
      </c>
      <c r="C15" s="35">
        <f>AnnualCostOfTime_BuyCar</f>
        <v>7300</v>
      </c>
      <c r="D15" s="35">
        <f>AnnualCostOfTime_Ridesharing</f>
        <v>2190</v>
      </c>
    </row>
    <row r="16" spans="1:4" ht="30" customHeight="1" x14ac:dyDescent="0.2">
      <c r="A16" s="12"/>
      <c r="B16" s="22" t="s">
        <v>15</v>
      </c>
      <c r="C16" s="35">
        <f>SUBTOTAL(109,Tabelle7[Auto kaufen])</f>
        <v>18095.007152457983</v>
      </c>
      <c r="D16" s="35">
        <f>SUBTOTAL(109,Tabelle7[Rideshare])</f>
        <v>14530.65</v>
      </c>
    </row>
    <row r="18" spans="1:1" x14ac:dyDescent="0.2">
      <c r="A18" s="25"/>
    </row>
    <row r="19" spans="1:1" x14ac:dyDescent="0.2">
      <c r="A19" s="25"/>
    </row>
    <row r="20" spans="1:1" x14ac:dyDescent="0.2">
      <c r="A20" s="25"/>
    </row>
    <row r="21" spans="1:1" x14ac:dyDescent="0.2">
      <c r="A21" s="25"/>
    </row>
  </sheetData>
  <dataValidations count="4">
    <dataValidation allowBlank="1" showInputMessage="1" showErrorMessage="1" prompt="Diese Tabelle wird automatisch mit Daten aus der Registerkarte „Auto kaufen“ und „Ridesharing“." sqref="B9" xr:uid="{00000000-0002-0000-0000-000001000000}"/>
    <dataValidation allowBlank="1" showInputMessage="1" showErrorMessage="1" prompt="Geben Sie die durchschnittlichen Reisedaten in die Zellen C3 bis C5 ein." sqref="B2" xr:uid="{00000000-0002-0000-0000-000002000000}"/>
    <dataValidation allowBlank="1" showInputMessage="1" showErrorMessage="1" prompt="Wie viel würden Sie zahlen, um Zeit zu sparen, und diese Zeit für produktive Arbeiten wie das Bearbeiten von E-Mails, das Annehmen von Anrufen und andere Aufgaben nutzen? _x000a__x000a_Geben Sie die Kosten für Ihre Zeit in Zelle C8 ein." sqref="B7" xr:uid="{00000000-0002-0000-0000-000003000000}"/>
    <dataValidation allowBlank="1" showInputMessage="1" showErrorMessage="1" promptTitle="Auto kaufen vergl. mit Rideshare" prompt="_x000a_Mit dieser Tabelle können Sie die Kosten eines Autokaufs mit Ridesharing vergleichen_x000a__x000a_Geben Sie Werte auf den drei Arbeitsblättern ein: Registerkarte „Zusammenfassung“, „Auto kaufen“, „Ridesharing“." sqref="A1" xr:uid="{2F341218-15E7-4664-A77B-FFB772E7CD11}"/>
  </dataValidations>
  <pageMargins left="0.7" right="0.7" top="0.75" bottom="0.75" header="0.3" footer="0.3"/>
  <pageSetup paperSize="9" scale="79" orientation="landscape" horizontalDpi="4294967293" verticalDpi="4294967295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P32"/>
  <sheetViews>
    <sheetView showGridLines="0" zoomScaleNormal="100" workbookViewId="0"/>
  </sheetViews>
  <sheetFormatPr baseColWidth="10" defaultColWidth="9" defaultRowHeight="21.95" customHeight="1" x14ac:dyDescent="0.2"/>
  <cols>
    <col min="1" max="1" width="1.625" style="3" customWidth="1"/>
    <col min="2" max="2" width="49.875" style="3" customWidth="1"/>
    <col min="3" max="3" width="16.625" style="1" customWidth="1"/>
    <col min="4" max="4" width="16.625" style="3" customWidth="1"/>
    <col min="5" max="5" width="7.625" style="3" customWidth="1"/>
    <col min="6" max="13" width="8.625" style="3" customWidth="1"/>
    <col min="14" max="14" width="1.625" style="3" customWidth="1"/>
    <col min="15" max="16384" width="9" style="3"/>
  </cols>
  <sheetData>
    <row r="1" spans="1:16" s="19" customFormat="1" ht="29.25" customHeight="1" x14ac:dyDescent="0.2">
      <c r="B1" s="19" t="s">
        <v>16</v>
      </c>
    </row>
    <row r="2" spans="1:16" s="7" customFormat="1" ht="30" customHeight="1" thickBot="1" x14ac:dyDescent="0.25">
      <c r="A2" s="20"/>
      <c r="B2" s="20" t="s">
        <v>11</v>
      </c>
      <c r="C2" s="20"/>
      <c r="D2" s="2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7" customFormat="1" ht="30" hidden="1" customHeight="1" thickBot="1" x14ac:dyDescent="0.25">
      <c r="A3" s="12"/>
      <c r="B3" s="23"/>
      <c r="C3"/>
      <c r="D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0" customHeight="1" x14ac:dyDescent="0.2">
      <c r="A4" s="12"/>
      <c r="B4" s="21" t="s">
        <v>21</v>
      </c>
      <c r="C4" s="35">
        <v>30000</v>
      </c>
      <c r="D4" s="21"/>
    </row>
    <row r="5" spans="1:16" ht="30" customHeight="1" x14ac:dyDescent="0.2">
      <c r="A5" s="12"/>
      <c r="B5" s="36" t="s">
        <v>22</v>
      </c>
      <c r="C5" s="35">
        <v>5.7500000000000002E-2</v>
      </c>
      <c r="D5" s="21"/>
    </row>
    <row r="6" spans="1:16" ht="30" customHeight="1" x14ac:dyDescent="0.2">
      <c r="A6" s="12"/>
      <c r="B6" s="21" t="s">
        <v>23</v>
      </c>
      <c r="C6" s="35">
        <v>220</v>
      </c>
      <c r="D6" s="21"/>
    </row>
    <row r="7" spans="1:16" s="1" customFormat="1" ht="30" customHeight="1" x14ac:dyDescent="0.2">
      <c r="A7" s="12"/>
      <c r="B7" s="36" t="s">
        <v>24</v>
      </c>
      <c r="C7" s="35">
        <v>3000</v>
      </c>
      <c r="D7" s="21" t="s">
        <v>39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1" customFormat="1" ht="30" customHeight="1" x14ac:dyDescent="0.2">
      <c r="A8" s="12"/>
      <c r="B8" s="36" t="s">
        <v>25</v>
      </c>
      <c r="C8" s="35">
        <v>60</v>
      </c>
      <c r="D8" s="2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0" customHeight="1" x14ac:dyDescent="0.2">
      <c r="A9" s="12"/>
      <c r="B9" s="36" t="s">
        <v>26</v>
      </c>
      <c r="C9" s="35">
        <v>4.4999999999999998E-2</v>
      </c>
      <c r="D9" s="21"/>
    </row>
    <row r="10" spans="1:16" ht="30" customHeight="1" x14ac:dyDescent="0.2">
      <c r="A10" s="12"/>
      <c r="B10" s="22" t="s">
        <v>27</v>
      </c>
      <c r="C10" s="35">
        <f>IFERROR(-PMT(Zinssatz,Kreditlaufzeit/12,PriceOfCar*(1+Mehrwertsteuer)-Anzahlung)+(PurchaseFees+Anzahlung)/(Kreditlaufzeit/12),"")</f>
        <v>7187.314844765674</v>
      </c>
      <c r="D10" s="33"/>
    </row>
    <row r="11" spans="1:16" ht="30" customHeight="1" x14ac:dyDescent="0.2">
      <c r="A11" s="26"/>
      <c r="B11" s="17" t="str">
        <f>IF(JährlicheAnschaffungskosten="","","Für eine Kreditlaufzeit von " &amp; TEXT(Kreditlaufzeit/12,"0,0") &amp; " Jahren")</f>
        <v>Für eine Kreditlaufzeit von 5,0 Jahren</v>
      </c>
      <c r="C11" s="6"/>
      <c r="D11" s="26"/>
    </row>
    <row r="12" spans="1:16" s="1" customFormat="1" ht="30" customHeight="1" thickBot="1" x14ac:dyDescent="0.25">
      <c r="A12" s="20"/>
      <c r="B12" s="20" t="s">
        <v>12</v>
      </c>
      <c r="C12" s="20"/>
      <c r="D12" s="2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30" customHeight="1" x14ac:dyDescent="0.2">
      <c r="A13" s="12"/>
      <c r="B13" s="21" t="s">
        <v>28</v>
      </c>
      <c r="C13" s="35">
        <v>1000</v>
      </c>
      <c r="D13" s="21" t="s">
        <v>40</v>
      </c>
    </row>
    <row r="14" spans="1:16" s="4" customFormat="1" ht="30" customHeight="1" x14ac:dyDescent="0.2">
      <c r="A14" s="12"/>
      <c r="B14" s="21" t="s">
        <v>29</v>
      </c>
      <c r="C14" s="35">
        <v>815</v>
      </c>
      <c r="D14" s="21" t="s">
        <v>40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1" customFormat="1" ht="30" customHeight="1" x14ac:dyDescent="0.2">
      <c r="A15" s="12"/>
      <c r="B15" s="21" t="s">
        <v>30</v>
      </c>
      <c r="C15" s="35">
        <v>75</v>
      </c>
      <c r="D15" s="21" t="s">
        <v>40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">
      <c r="A16" s="12"/>
      <c r="B16" s="21" t="s">
        <v>31</v>
      </c>
      <c r="C16" s="35">
        <v>500</v>
      </c>
      <c r="D16" s="21" t="s">
        <v>40</v>
      </c>
    </row>
    <row r="17" spans="1:4" ht="30" customHeight="1" x14ac:dyDescent="0.2">
      <c r="A17" s="12"/>
      <c r="B17" s="21" t="s">
        <v>32</v>
      </c>
      <c r="C17" s="35">
        <v>500</v>
      </c>
      <c r="D17" s="21" t="s">
        <v>40</v>
      </c>
    </row>
    <row r="18" spans="1:4" ht="30" customHeight="1" x14ac:dyDescent="0.2">
      <c r="A18" s="12"/>
      <c r="B18" s="21" t="s">
        <v>33</v>
      </c>
      <c r="C18" s="35">
        <v>100</v>
      </c>
      <c r="D18" s="21" t="s">
        <v>40</v>
      </c>
    </row>
    <row r="19" spans="1:4" ht="30" customHeight="1" x14ac:dyDescent="0.2">
      <c r="A19" s="12"/>
      <c r="B19" s="22" t="s">
        <v>34</v>
      </c>
      <c r="C19" s="35">
        <f>SUBTOTAL(109,Tabelle3[Spalte3])</f>
        <v>2990</v>
      </c>
      <c r="D19" s="33"/>
    </row>
    <row r="20" spans="1:4" ht="30" customHeight="1" thickBot="1" x14ac:dyDescent="0.25">
      <c r="A20" s="20"/>
      <c r="B20" s="20" t="s">
        <v>13</v>
      </c>
      <c r="C20" s="20"/>
      <c r="D20" s="20"/>
    </row>
    <row r="21" spans="1:4" ht="30" customHeight="1" x14ac:dyDescent="0.2">
      <c r="A21" s="12"/>
      <c r="B21" s="36" t="s">
        <v>13</v>
      </c>
      <c r="C21" s="35">
        <v>3.3</v>
      </c>
      <c r="D21" s="21" t="s">
        <v>41</v>
      </c>
    </row>
    <row r="22" spans="1:4" ht="30" customHeight="1" x14ac:dyDescent="0.2">
      <c r="A22" s="12"/>
      <c r="B22" s="36" t="s">
        <v>35</v>
      </c>
      <c r="C22" s="12">
        <v>39</v>
      </c>
      <c r="D22" s="21" t="s">
        <v>42</v>
      </c>
    </row>
    <row r="23" spans="1:4" ht="30" customHeight="1" x14ac:dyDescent="0.2">
      <c r="A23" s="12"/>
      <c r="B23" s="22" t="s">
        <v>36</v>
      </c>
      <c r="C23" s="35">
        <f>IFERROR(TotalMileage/Kraftstoffeffizienz*Treibstoffkosten,"")</f>
        <v>617.69230769230762</v>
      </c>
      <c r="D23" s="33"/>
    </row>
    <row r="24" spans="1:4" ht="30" customHeight="1" x14ac:dyDescent="0.2">
      <c r="A24" s="27"/>
      <c r="B24" s="30" t="str">
        <f>IF(JährlicheTreibstoffkosten="","","Basierend auf " &amp; TEXT(TotalMileage,"#.##0") &amp; " Meilen Gesamtfahrleistung im Jahr")</f>
        <v>Basierend auf 7.300 Meilen Gesamtfahrleistung im Jahr</v>
      </c>
      <c r="C24" s="10"/>
      <c r="D24" s="27"/>
    </row>
    <row r="25" spans="1:4" ht="30" customHeight="1" x14ac:dyDescent="0.2">
      <c r="A25" s="28"/>
      <c r="B25" s="28" t="s">
        <v>7</v>
      </c>
      <c r="C25" s="28"/>
      <c r="D25" s="28"/>
    </row>
    <row r="26" spans="1:4" ht="30" customHeight="1" x14ac:dyDescent="0.2">
      <c r="A26" s="12"/>
      <c r="B26" s="21" t="s">
        <v>37</v>
      </c>
      <c r="C26" s="12">
        <v>10</v>
      </c>
      <c r="D26" s="21" t="s">
        <v>43</v>
      </c>
    </row>
    <row r="27" spans="1:4" ht="30" customHeight="1" x14ac:dyDescent="0.2">
      <c r="A27" s="12"/>
      <c r="B27" s="22" t="s">
        <v>38</v>
      </c>
      <c r="C27" s="35">
        <f>IFERROR((AveTimePerTrip+AveParkingTime)*AverageTripsPerDay/60*RatePerHour*365,"")</f>
        <v>7300</v>
      </c>
      <c r="D27" s="21"/>
    </row>
    <row r="28" spans="1:4" ht="30" customHeight="1" x14ac:dyDescent="0.2">
      <c r="A28" s="26"/>
      <c r="B28" s="31" t="str">
        <f>IF(AnnualCostOfTime_BuyCar="","","Basierend auf " &amp; AverageTripsPerDay &amp; " Fahrten pro Tag von jeweils, " &amp; AveTimePerTrip + AveParkingTime &amp; " Minuten und " &amp; TEXT(RatePerHour,"#.##0,00 €") &amp; " pro Stunde")</f>
        <v>Basierend auf 2 Fahrten pro Tag von jeweils, 30 Minuten und 20,00 € pro Stunde</v>
      </c>
      <c r="C28" s="6"/>
      <c r="D28" s="26"/>
    </row>
    <row r="29" spans="1:4" ht="21.95" customHeight="1" x14ac:dyDescent="0.2">
      <c r="A29" s="29"/>
    </row>
    <row r="30" spans="1:4" ht="21.95" customHeight="1" x14ac:dyDescent="0.2">
      <c r="A30" s="29"/>
    </row>
    <row r="31" spans="1:4" ht="21.95" customHeight="1" x14ac:dyDescent="0.2">
      <c r="A31" s="29"/>
    </row>
    <row r="32" spans="1:4" ht="21.95" customHeight="1" x14ac:dyDescent="0.2">
      <c r="A32" s="29"/>
    </row>
  </sheetData>
  <dataValidations count="6">
    <dataValidation allowBlank="1" showInputMessage="1" showErrorMessage="1" prompt="Aktualisieren Sie dieses Arbeitsblatt mit Daten, die für den Kauf und die Nutzung eines Autos relevant sind." sqref="A1" xr:uid="{00000000-0002-0000-0100-000000000000}"/>
    <dataValidation allowBlank="1" showInputMessage="1" showErrorMessage="1" prompt="Geben Sie die Daten zum Kauf eines Autos in Zelle C3 bis C8 ein." sqref="B3" xr:uid="{00000000-0002-0000-0100-000001000000}"/>
    <dataValidation allowBlank="1" showInputMessage="1" showErrorMessage="1" prompt="Geben Sie die Daten zur Nutzung eines Autos in Zelle C13 bis C18 ein." sqref="B12" xr:uid="{00000000-0002-0000-0100-000002000000}"/>
    <dataValidation allowBlank="1" showInputMessage="1" showErrorMessage="1" prompt="Geben Sie Kraftstoffdaten in Zelle C21 und C22 ein." sqref="B20" xr:uid="{00000000-0002-0000-0100-000003000000}"/>
    <dataValidation allowBlank="1" showInputMessage="1" showErrorMessage="1" prompt="Geben Sie die durchschnittliche Parkzeit, einschließlich des Wegs zum und vom Auto, in Zelle C26 ein." sqref="B25" xr:uid="{00000000-0002-0000-0100-000004000000}"/>
    <dataValidation allowBlank="1" showInputMessage="1" showErrorMessage="1" prompt="Geben Sie die Daten zum Kauf eines Autos in Zelle C4 bis C9 ein." sqref="B2" xr:uid="{7B517A9A-C8A4-4465-84E7-20028AA51302}"/>
  </dataValidations>
  <pageMargins left="0.7" right="0.7" top="0.75" bottom="0.75" header="0.3" footer="0.3"/>
  <pageSetup paperSize="9" scale="60" orientation="landscape" horizontalDpi="4294967293" verticalDpi="4294967295" r:id="rId1"/>
  <ignoredErrors>
    <ignoredError sqref="C26" calculatedColum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fitToPage="1"/>
  </sheetPr>
  <dimension ref="A1:V16"/>
  <sheetViews>
    <sheetView showGridLines="0" zoomScaleNormal="100" workbookViewId="0"/>
  </sheetViews>
  <sheetFormatPr baseColWidth="10" defaultColWidth="9" defaultRowHeight="21.95" customHeight="1" x14ac:dyDescent="0.2"/>
  <cols>
    <col min="1" max="1" width="1.625" style="3" customWidth="1"/>
    <col min="2" max="2" width="49.875" style="3" customWidth="1"/>
    <col min="3" max="4" width="16.625" style="3" customWidth="1"/>
    <col min="5" max="5" width="7.625" style="3" customWidth="1"/>
    <col min="6" max="13" width="8.625" style="3" customWidth="1"/>
    <col min="14" max="14" width="1.625" style="3" customWidth="1"/>
    <col min="15" max="16384" width="9" style="3"/>
  </cols>
  <sheetData>
    <row r="1" spans="1:22" s="19" customFormat="1" ht="29.25" customHeight="1" x14ac:dyDescent="0.2">
      <c r="B1" s="19" t="s">
        <v>20</v>
      </c>
    </row>
    <row r="2" spans="1:22" s="5" customFormat="1" ht="30" customHeight="1" x14ac:dyDescent="0.2">
      <c r="A2" s="28"/>
      <c r="B2" s="28" t="s">
        <v>44</v>
      </c>
      <c r="C2" s="28"/>
      <c r="D2" s="2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 x14ac:dyDescent="0.2">
      <c r="A3" s="12"/>
      <c r="B3" s="36" t="s">
        <v>45</v>
      </c>
      <c r="C3" s="35">
        <v>2.2999999999999998</v>
      </c>
      <c r="D3" s="21" t="s">
        <v>53</v>
      </c>
    </row>
    <row r="4" spans="1:22" ht="30" customHeight="1" x14ac:dyDescent="0.2">
      <c r="A4" s="12"/>
      <c r="B4" s="36" t="s">
        <v>46</v>
      </c>
      <c r="C4" s="35">
        <v>1</v>
      </c>
      <c r="D4" s="21" t="s">
        <v>54</v>
      </c>
    </row>
    <row r="5" spans="1:22" s="1" customFormat="1" ht="30" customHeight="1" x14ac:dyDescent="0.2">
      <c r="A5" s="12"/>
      <c r="B5" s="36" t="s">
        <v>47</v>
      </c>
      <c r="C5" s="35">
        <v>0.12</v>
      </c>
      <c r="D5" s="21" t="s">
        <v>55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8" customFormat="1" ht="30" customHeight="1" x14ac:dyDescent="0.2">
      <c r="A6" s="12"/>
      <c r="B6" s="21" t="s">
        <v>48</v>
      </c>
      <c r="C6" s="13">
        <v>2.5</v>
      </c>
      <c r="D6" s="2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9" customFormat="1" ht="30" customHeight="1" x14ac:dyDescent="0.2">
      <c r="A7" s="12"/>
      <c r="B7" s="36" t="s">
        <v>49</v>
      </c>
      <c r="C7" s="18">
        <v>0.1</v>
      </c>
      <c r="D7" s="2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4" customFormat="1" ht="30" customHeight="1" x14ac:dyDescent="0.2">
      <c r="A8" s="12"/>
      <c r="B8" s="22" t="s">
        <v>50</v>
      </c>
      <c r="C8" s="35">
        <f>IFERROR((Basistarif+Distanztarif*AveDistancePerTrip+Zeittarif*AveTimePerTrip)*AverageTripsPerDay*365*((1-ProzentDerFahrtenWährendDesHauptverkehrszeiten)+AveSurgeMultiplier*ProzentDerFahrtenWährendDesHauptverkehrszeiten),"")</f>
        <v>12340.65</v>
      </c>
      <c r="D8" s="1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0" customHeight="1" x14ac:dyDescent="0.2">
      <c r="A9" s="26"/>
      <c r="B9" s="32" t="str">
        <f>IF(JährlicherFahrpreis="","","Basierend auf " &amp; AverageTripsPerDay &amp; " Fahrten pro Tag von, " &amp; AveTimePerTrip &amp; " Minuten und " &amp; AveDistancePerTrip &amp; " Meilen pro Fahrt")</f>
        <v>Basierend auf 2 Fahrten pro Tag von, 20 Minuten und 10 Meilen pro Fahrt</v>
      </c>
      <c r="C9" s="6"/>
      <c r="D9" s="26"/>
    </row>
    <row r="10" spans="1:22" ht="30" customHeight="1" thickBot="1" x14ac:dyDescent="0.25">
      <c r="A10" s="20"/>
      <c r="B10" s="20" t="s">
        <v>7</v>
      </c>
      <c r="C10" s="20"/>
      <c r="D10" s="20"/>
    </row>
    <row r="11" spans="1:22" ht="30" customHeight="1" x14ac:dyDescent="0.2">
      <c r="A11" s="12"/>
      <c r="B11" s="21" t="s">
        <v>51</v>
      </c>
      <c r="C11" s="35">
        <v>5</v>
      </c>
      <c r="D11" s="21" t="s">
        <v>43</v>
      </c>
    </row>
    <row r="12" spans="1:22" ht="30" customHeight="1" x14ac:dyDescent="0.2">
      <c r="A12" s="12"/>
      <c r="B12" s="21" t="s">
        <v>52</v>
      </c>
      <c r="C12" s="35">
        <v>0.8</v>
      </c>
      <c r="D12" s="21"/>
    </row>
    <row r="13" spans="1:22" ht="30" customHeight="1" x14ac:dyDescent="0.2">
      <c r="A13" s="12"/>
      <c r="B13" s="22" t="s">
        <v>38</v>
      </c>
      <c r="C13" s="35">
        <f>IFERROR((AveWaitTime+AveTimePerTrip*(1-ProductivePercent))*AverageTripsPerDay/60*RatePerHour*365,"")</f>
        <v>2190</v>
      </c>
      <c r="D13" s="12"/>
    </row>
    <row r="14" spans="1:22" ht="30" customHeight="1" x14ac:dyDescent="0.2">
      <c r="A14" s="26"/>
      <c r="B14" s="31" t="str">
        <f>IF(AnnualCostOfTime_Ridesharing="","","Basierend auf " &amp; AverageTripsPerDay &amp; " Fahrten pro Tag von jeweils, " &amp; AveTimePerTrip &amp; " Minuten und " &amp; TEXT(RatePerHour,"#.##0,00 €") &amp; " pro Stunde")</f>
        <v>Basierend auf 2 Fahrten pro Tag von jeweils, 20 Minuten und 20,00 € pro Stunde</v>
      </c>
      <c r="C14" s="6"/>
      <c r="D14" s="26"/>
    </row>
    <row r="15" spans="1:22" ht="21.95" customHeight="1" x14ac:dyDescent="0.2">
      <c r="A15" s="29"/>
      <c r="C15" s="1"/>
    </row>
    <row r="16" spans="1:22" ht="21.95" customHeight="1" x14ac:dyDescent="0.2">
      <c r="A16" s="29"/>
      <c r="C16" s="1"/>
    </row>
  </sheetData>
  <dataValidations count="3">
    <dataValidation allowBlank="1" showInputMessage="1" showErrorMessage="1" prompt="Aktualisieren Sie dieses Arbeitsblatt mit den Kosten für Ridesharing und anderen relevanten Details." sqref="A1" xr:uid="{00000000-0002-0000-0200-000000000000}"/>
    <dataValidation allowBlank="1" showInputMessage="1" showErrorMessage="1" prompt="Geben Sie die Ridesharinggebühren in Zelle C3 bis C7 ein." sqref="B2" xr:uid="{00000000-0002-0000-0200-000001000000}"/>
    <dataValidation allowBlank="1" showInputMessage="1" showErrorMessage="1" prompt="Geben Sie die durchschnittliche Wartezeit pro Fahrt und die Produktivität in % in Zelle C11 und C12 ein." sqref="B10" xr:uid="{00000000-0002-0000-0200-000002000000}"/>
  </dataValidations>
  <pageMargins left="0.7" right="0.7" top="0.75" bottom="0.75" header="0.3" footer="0.3"/>
  <pageSetup paperSize="9" scale="54" orientation="landscape" horizontalDpi="4294967293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9480F-65FC-4BE6-83F3-62BACC63056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01DBB322-B25F-450A-98F9-0AFC167F73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FC790B-BD76-4A8B-B202-03EFC0E4E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33</vt:i4>
      </vt:variant>
    </vt:vector>
  </HeadingPairs>
  <TitlesOfParts>
    <vt:vector size="36" baseType="lpstr">
      <vt:lpstr>Zusammenfassung</vt:lpstr>
      <vt:lpstr>Auto kaufen</vt:lpstr>
      <vt:lpstr>Rideshare</vt:lpstr>
      <vt:lpstr>AnnualCostOfTime_BuyCar</vt:lpstr>
      <vt:lpstr>AnnualCostOfTime_Ridesharing</vt:lpstr>
      <vt:lpstr>Anzahlung</vt:lpstr>
      <vt:lpstr>AveDistancePerTrip</vt:lpstr>
      <vt:lpstr>AveParkingTime</vt:lpstr>
      <vt:lpstr>AverageTripsPerDay</vt:lpstr>
      <vt:lpstr>AveSurgeMultiplier</vt:lpstr>
      <vt:lpstr>AveTimePerTrip</vt:lpstr>
      <vt:lpstr>AveWaitTime</vt:lpstr>
      <vt:lpstr>Basistarif</vt:lpstr>
      <vt:lpstr>Distanztarif</vt:lpstr>
      <vt:lpstr>GarageExpenses</vt:lpstr>
      <vt:lpstr>GaragePropertyTax</vt:lpstr>
      <vt:lpstr>JährlicheAnschaffungskosten</vt:lpstr>
      <vt:lpstr>JährlicheNutzungskosten</vt:lpstr>
      <vt:lpstr>JährlicherFahrpreis</vt:lpstr>
      <vt:lpstr>JährlicheTreibstoffkosten</vt:lpstr>
      <vt:lpstr>Kraftstoffeffizienz</vt:lpstr>
      <vt:lpstr>Kreditlaufzeit</vt:lpstr>
      <vt:lpstr>MaintenanceAndRepairs</vt:lpstr>
      <vt:lpstr>Mehrwertsteuer</vt:lpstr>
      <vt:lpstr>Parken</vt:lpstr>
      <vt:lpstr>PriceOfCar</vt:lpstr>
      <vt:lpstr>ProductivePercent</vt:lpstr>
      <vt:lpstr>ProzentDerFahrtenWährendDesHauptverkehrszeiten</vt:lpstr>
      <vt:lpstr>PurchaseFees</vt:lpstr>
      <vt:lpstr>RatePerHour</vt:lpstr>
      <vt:lpstr>RegistrationAndTaxes</vt:lpstr>
      <vt:lpstr>TotalMileage</vt:lpstr>
      <vt:lpstr>Treibstoffkosten</vt:lpstr>
      <vt:lpstr>Versicherungen</vt:lpstr>
      <vt:lpstr>Zeittarif</vt:lpstr>
      <vt:lpstr>Zinssatz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2019-03-28T01:22:15Z</dcterms:created>
  <dcterms:modified xsi:type="dcterms:W3CDTF">2019-05-31T10:43:44Z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