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sherryl\Desktop\Task\10\da-DK\target\"/>
    </mc:Choice>
  </mc:AlternateContent>
  <bookViews>
    <workbookView xWindow="-120" yWindow="-120" windowWidth="24240" windowHeight="17640" xr2:uid="{00000000-000D-0000-FFFF-FFFF00000000}"/>
  </bookViews>
  <sheets>
    <sheet name="Start" sheetId="5" r:id="rId1"/>
    <sheet name="Familiekalender" sheetId="4" r:id="rId2"/>
  </sheets>
  <definedNames>
    <definedName name="AprSøn1">DATE(Kalenderår,4,1)-WEEKDAY(DATE(Kalenderår,4,1))+1</definedName>
    <definedName name="AugSøn1">DATE(Kalenderår,8,1)-WEEKDAY(DATE(Kalenderår,8,1))+1</definedName>
    <definedName name="DecSøn1">DATE(Kalenderår,12,1)-WEEKDAY(DATE(Kalenderår,12,1))+1</definedName>
    <definedName name="FebSøn1">DATE(Kalenderår,2,1)-WEEKDAY(DATE(Kalenderår,2,1))+1</definedName>
    <definedName name="JanSøn1">DATE(Kalenderår,1,1)-WEEKDAY(DATE(Kalenderår,1,1))+1</definedName>
    <definedName name="JulSun1">DATE(Kalenderår,7,1)-WEEKDAY(DATE(Kalenderår,7,1))+1</definedName>
    <definedName name="JunSun1">DATE(Kalenderår,6,1)-WEEKDAY(DATE(Kalenderår,6,1))+1</definedName>
    <definedName name="Kalenderår">Familiekalender!$AE$3</definedName>
    <definedName name="MarSun1">DATE(Kalenderår,3,1)-WEEKDAY(DATE(Kalenderår,3,1))+1</definedName>
    <definedName name="MaySun1">DATE(Kalenderår,5,1)-WEEKDAY(DATE(Kalenderår,5,1))+1</definedName>
    <definedName name="NovSun1">DATE(Kalenderår,11,1)-WEEKDAY(DATE(Kalenderår,11,1))+1</definedName>
    <definedName name="OctSun1">DATE(Kalenderår,10,1)-WEEKDAY(DATE(Kalenderår,10,1))+1</definedName>
    <definedName name="_xlnm.Print_Area" localSheetId="1">Familiekalender!$B$1:$AK$50</definedName>
    <definedName name="SepSøn1">DATE(Kalenderår,9,1)-WEEKDAY(DATE(Kalenderår,9,1))+1</definedName>
    <definedName name="VigtigeDatoer">Familiekalender!$D$6:$G$20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4" l="1"/>
  <c r="D7" i="4" l="1"/>
  <c r="D6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<sst xmlns="http://schemas.openxmlformats.org/spreadsheetml/2006/main" count="112" uniqueCount="35">
  <si>
    <t>OM DENNE SKABELON</t>
  </si>
  <si>
    <t>Hold styr på vigtige datoer, og angiv noter i denne familiekalender.</t>
  </si>
  <si>
    <t>Tilpas kalendertitlen, og vælg et år.</t>
  </si>
  <si>
    <t>Hver månedskalender opdateres automatisk.</t>
  </si>
  <si>
    <t>Bemærk! </t>
  </si>
  <si>
    <t>Yderligere instruktioner er angivet i kolonne A i regnearket FAMILIEKALENDER. Denne tekst er skjult med vilje. Du kan fjerne tekst ved at markere kolonne A og derefter vælge Slet. For ikke længere at skjule tekst skal du markere kolonne A og derefter ændre skriftfarven.</t>
  </si>
  <si>
    <t>Hvis du vil vide mere om tabeller, skal du trykke på Skift og derefter F10, mens du er i en tabel, vælge indstillingen Tabel og derefter vælge Alternativ tekst</t>
  </si>
  <si>
    <t>Opret en familiekalender for et hvilket som helst år i dette regneark. I cellerne i denne kolonne vises en udførlig vejledning i, hvordan man bruger dette regneark. Den næste vejledning er i celle A3.</t>
  </si>
  <si>
    <t>Mærkaten Vigtige datoer kan findes i celle D5 og mærkaten Noter kan findes i U5. Angiv vigtige datoer i celle D6 til D20, angiv begivenheder i celle H6 til H20, og skriv noter i celle U6 til U20. Den næste vejledning er i celle A23.</t>
  </si>
  <si>
    <t>Årskalenderen er i celle C24 til AJ49. Kalenderen for januar er i celle C25 til I31, kalenderen for februar er i celle L25 til R31, kalenderen for marts er i celle L25 til R31, kalenderen for april er i celle AD25 til AJ31.</t>
  </si>
  <si>
    <t>Månedsnavnene er i denne række. Mærkaten Januar er i celle C24, mærkaten Februar er i celle L24, mærkaten Marts er i celle U24, og mærkaten April er i celle AD24.</t>
  </si>
  <si>
    <t>Ugedagsnavnene er i denne række. Ugedagsnavnene for januar er i celle C25 til I25, ugedagsnavnene for februar er i celle L25 til R25, ugedagsnavnene for marts er i celle U25 til AA25, og ugedagsnavnene for april er i celle AD25 til AJ25.</t>
  </si>
  <si>
    <t>Datoer opdateres automatisk i denne række. Datoerne for januar er i cellerne til højre, celle C26 til I31, datoerne for februar er i celle L26 til R31, datoerne for marts er i celle U26 til AA31, datoerne for april er i celle AD26 til AJ31. Den næste vejledning er i celle A32.</t>
  </si>
  <si>
    <t>Kalenderen for maj er i celle C34 til I40, kalenderen for juni er i celle L34 til R40, kalenderen for juli er i celle U34 til AA40, og kalenderen for august er i celle AD34 til AJ40.</t>
  </si>
  <si>
    <t>Månedsnavnene er i denne række. Mærkaten Maj er i celle C33, mærkaten Juni er i celle L33, mærkaten Juli er i celle U33, og mærkaten August er i celle AD33.</t>
  </si>
  <si>
    <t>Ugedagsnavnene er i denne række. Ugedagsnavnene for maj er i celle C34 til I34, ugedagsnavnene for juni er i celle L34 til R34, ugedagsnavnene for juli er i celle U34 til AA34, og ugedagsnavnene for august er i celle AD34 til AJ34.</t>
  </si>
  <si>
    <t>Datoer opdateres automatisk i denne række. Datoerne for maj er i cellerne til højre, celle C35 til I40, datoerne for juni er i L35 til R40, datoerne for juli er i celle U35 til AA35, datoerne for august er i celle AD35 til AJ40. Den næste vejledning er i celle A41.</t>
  </si>
  <si>
    <t>Kalenderen for september er i celle C43 til I49, kalenderen for oktober er i celle L43 til R49, kalenderen for november er i celle U43 til AA49, og kalenderen for december er i celle AD43 til AJ49.</t>
  </si>
  <si>
    <t>Månedsnavnene er i denne række. Mærkaten September er i celle C42, mærkaten Oktober er i celle L42, mærkaten November er i celle U42, og mærkaten December er i celle AD42.</t>
  </si>
  <si>
    <t>Ugedagsnavnene er i denne række. Ugedagsnavnene for september er i celle C43 til I43, ugedagsnavnene for oktober er i celle L43 til R43, ugedagsnavnene for november er i celle U43 til AA43, og ugedagsnavnene for december er i celle AD43 til AJ43.</t>
  </si>
  <si>
    <t>Datoer opdateres automatisk i denne række. Datoerne for september er i cellerne til højre, celle C44 til I49, datoerne for oktober er i L44 til R49, datoerne for november er i celle U44 til AA49, datoerne for december er i celle AD44 til AJ49.</t>
  </si>
  <si>
    <t>Ma</t>
  </si>
  <si>
    <t>Familiekalender for familien Andersen</t>
  </si>
  <si>
    <t>Vigtige datoer</t>
  </si>
  <si>
    <t>Ti</t>
  </si>
  <si>
    <t>On</t>
  </si>
  <si>
    <t>To</t>
  </si>
  <si>
    <t>Fr</t>
  </si>
  <si>
    <t>Nytårsdag</t>
  </si>
  <si>
    <t>Jordans fødselsdag</t>
  </si>
  <si>
    <t>Lø</t>
  </si>
  <si>
    <t>Sø</t>
  </si>
  <si>
    <t>Noter</t>
  </si>
  <si>
    <t>Tip! Brug skalaen til at ændre kalenderåret i denne celle.</t>
  </si>
  <si>
    <t>Tilpas kalendertitlen i celle D3, og angiv året i celle AE3. Tip kan findes i celle AL3. Den næste vejledning er i celle A5.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</si>
</sst>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.00\ &quot;Kč&quot;_-;\-* #,##0.00\ &quot;Kč&quot;_-;_-* &quot;-&quot;??\ &quot;Kč&quot;_-;_-@_-"/>
    <numFmt numFmtId="165" formatCode="_-* #,##0\ &quot;Kč&quot;_-;\-* #,##0\ &quot;Kč&quot;_-;_-* &quot;-&quot;\ &quot;Kč&quot;_-;_-@_-"/>
    <numFmt numFmtId="166" formatCode="d"/>
    <numFmt numFmtId="167" formatCode="mmmm"/>
  </numFmts>
  <fonts count="4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.5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1" fillId="0" borderId="0"/>
    <xf numFmtId="0" fontId="23" fillId="0" borderId="4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7" applyNumberFormat="0" applyAlignment="0" applyProtection="0"/>
    <xf numFmtId="0" fontId="36" fillId="8" borderId="8" applyNumberFormat="0" applyAlignment="0" applyProtection="0"/>
    <xf numFmtId="0" fontId="37" fillId="8" borderId="7" applyNumberFormat="0" applyAlignment="0" applyProtection="0"/>
    <xf numFmtId="0" fontId="38" fillId="0" borderId="9" applyNumberFormat="0" applyFill="0" applyAlignment="0" applyProtection="0"/>
    <xf numFmtId="0" fontId="39" fillId="9" borderId="10" applyNumberFormat="0" applyAlignment="0" applyProtection="0"/>
    <xf numFmtId="0" fontId="40" fillId="0" borderId="0" applyNumberFormat="0" applyFill="0" applyBorder="0" applyAlignment="0" applyProtection="0"/>
    <xf numFmtId="0" fontId="28" fillId="10" borderId="11" applyNumberFormat="0" applyFont="0" applyAlignment="0" applyProtection="0"/>
    <xf numFmtId="0" fontId="41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0" xfId="0" applyFont="1" applyFill="1" applyAlignment="1">
      <alignment horizontal="left" indent="1"/>
    </xf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4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0" fillId="0" borderId="0" xfId="0" applyFill="1"/>
    <xf numFmtId="0" fontId="14" fillId="2" borderId="0" xfId="0" applyFont="1" applyFill="1"/>
    <xf numFmtId="0" fontId="7" fillId="2" borderId="0" xfId="0" applyFont="1" applyFill="1" applyAlignment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Alignment="1">
      <alignment horizontal="left" indent="1"/>
    </xf>
    <xf numFmtId="0" fontId="19" fillId="2" borderId="0" xfId="0" applyFont="1" applyFill="1" applyAlignment="1">
      <alignment horizontal="left" indent="1"/>
    </xf>
    <xf numFmtId="0" fontId="19" fillId="2" borderId="0" xfId="0" applyFont="1" applyFill="1"/>
    <xf numFmtId="0" fontId="20" fillId="2" borderId="0" xfId="0" applyFont="1" applyFill="1"/>
    <xf numFmtId="0" fontId="16" fillId="0" borderId="0" xfId="0" applyFont="1"/>
    <xf numFmtId="0" fontId="22" fillId="0" borderId="0" xfId="0" applyFont="1" applyFill="1" applyBorder="1" applyAlignment="1">
      <alignment horizontal="center"/>
    </xf>
    <xf numFmtId="0" fontId="24" fillId="3" borderId="4" xfId="2" applyFont="1" applyFill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7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8" fillId="0" borderId="3" xfId="0" applyNumberFormat="1" applyFont="1" applyFill="1" applyBorder="1" applyAlignment="1"/>
    <xf numFmtId="0" fontId="8" fillId="0" borderId="0" xfId="0" applyNumberFormat="1" applyFont="1" applyFill="1" applyBorder="1" applyAlignment="1"/>
    <xf numFmtId="0" fontId="13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3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0" fillId="0" borderId="3" xfId="0" applyNumberFormat="1" applyBorder="1"/>
    <xf numFmtId="0" fontId="9" fillId="0" borderId="0" xfId="0" applyNumberFormat="1" applyFont="1"/>
    <xf numFmtId="166" fontId="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right" wrapText="1"/>
    </xf>
    <xf numFmtId="0" fontId="10" fillId="2" borderId="2" xfId="0" applyFont="1" applyFill="1" applyBorder="1"/>
    <xf numFmtId="0" fontId="7" fillId="2" borderId="0" xfId="0" applyFont="1" applyFill="1" applyAlignment="1"/>
    <xf numFmtId="0" fontId="10" fillId="2" borderId="1" xfId="0" applyFont="1" applyFill="1" applyBorder="1"/>
    <xf numFmtId="14" fontId="7" fillId="2" borderId="0" xfId="0" applyNumberFormat="1" applyFont="1" applyFill="1" applyAlignment="1">
      <alignment horizontal="right" indent="1"/>
    </xf>
    <xf numFmtId="0" fontId="7" fillId="0" borderId="0" xfId="0" applyFont="1" applyFill="1"/>
    <xf numFmtId="0" fontId="7" fillId="2" borderId="0" xfId="0" applyFont="1" applyFill="1"/>
    <xf numFmtId="167" fontId="12" fillId="0" borderId="0" xfId="0" applyNumberFormat="1" applyFont="1" applyFill="1" applyBorder="1" applyAlignment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2" builtinId="53" customBuiltin="1"/>
    <cellStyle name="Good" xfId="12" builtinId="26" customBuiltin="1"/>
    <cellStyle name="Heading 1" xfId="9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rmal 2" xfId="1" xr:uid="{00000000-0005-0000-0000-000001000000}"/>
    <cellStyle name="Note" xfId="21" builtinId="10" customBuiltin="1"/>
    <cellStyle name="Output" xfId="16" builtinId="21" customBuiltin="1"/>
    <cellStyle name="Percent" xfId="7" builtinId="5" customBuiltin="1"/>
    <cellStyle name="Title" xfId="8" builtinId="15" customBuiltin="1"/>
    <cellStyle name="Total" xfId="23" builtinId="25" customBuiltin="1"/>
    <cellStyle name="Warning Text" xfId="20" builtinId="11" customBuiltin="1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85725</xdr:rowOff>
    </xdr:from>
    <xdr:to>
      <xdr:col>36</xdr:col>
      <xdr:colOff>209249</xdr:colOff>
      <xdr:row>22</xdr:row>
      <xdr:rowOff>7239</xdr:rowOff>
    </xdr:to>
    <xdr:sp macro="" textlink="">
      <xdr:nvSpPr>
        <xdr:cNvPr id="2" name="Tavleramme" descr="Tavleramme i træ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6224" y="85725"/>
          <a:ext cx="8496000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37</xdr:col>
      <xdr:colOff>9527</xdr:colOff>
      <xdr:row>2</xdr:row>
      <xdr:rowOff>104776</xdr:rowOff>
    </xdr:from>
    <xdr:to>
      <xdr:col>40</xdr:col>
      <xdr:colOff>1</xdr:colOff>
      <xdr:row>3</xdr:row>
      <xdr:rowOff>0</xdr:rowOff>
    </xdr:to>
    <xdr:sp macro="" textlink="">
      <xdr:nvSpPr>
        <xdr:cNvPr id="4" name="Vejledning" descr="Tip: Brug skalaen til at skifte kalenderå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810627" y="552451"/>
          <a:ext cx="1819274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da" sz="1000" b="0" i="1">
              <a:solidFill>
                <a:schemeClr val="tx1">
                  <a:lumMod val="75000"/>
                  <a:lumOff val="25000"/>
                </a:schemeClr>
              </a:solidFill>
              <a:latin typeface="Calibri" panose="020F0502020204030204" pitchFamily="34" charset="0"/>
            </a:rPr>
            <a:t>Brug skalaen til at ændre kalenderår</a:t>
          </a:r>
        </a:p>
      </xdr:txBody>
    </xdr:sp>
    <xdr:clientData fPrintsWithSheet="0"/>
  </xdr:twoCellAnchor>
  <xdr:twoCellAnchor editAs="oneCell"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Skillelinje på tavle" descr="Skillelinje på tavl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</xdr:row>
          <xdr:rowOff>85725</xdr:rowOff>
        </xdr:from>
        <xdr:to>
          <xdr:col>35</xdr:col>
          <xdr:colOff>152400</xdr:colOff>
          <xdr:row>2</xdr:row>
          <xdr:rowOff>390525</xdr:rowOff>
        </xdr:to>
        <xdr:sp macro="" textlink="">
          <xdr:nvSpPr>
            <xdr:cNvPr id="1025" name="Skala" descr="Brug skalaknappen til at ændre kalenderår, eller angiv året i celle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084D8F-5E57-4031-AB3B-95BABC13017E}" name="Januar" displayName="Januar" ref="C25:I31" totalsRowShown="0" headerRowDxfId="107" dataDxfId="106">
  <autoFilter ref="C25:I31" xr:uid="{1ADE8804-B0AD-4D11-994B-A0B41F6BA2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197DA7-A53D-40E2-83EB-11047B8FB9A1}" name="Ma" dataDxfId="105"/>
    <tableColumn id="2" xr3:uid="{D28A6F25-5E4C-4F17-88ED-16968913DBE9}" name="Ti" dataDxfId="104"/>
    <tableColumn id="3" xr3:uid="{BB2355F6-BB28-486C-8D20-834DCACD4F3F}" name="On" dataDxfId="103"/>
    <tableColumn id="4" xr3:uid="{50E92CC5-40CA-4805-9BB5-CE0DB8786693}" name="To" dataDxfId="102"/>
    <tableColumn id="5" xr3:uid="{E4BB72AD-4D9E-41F4-90A0-D41C1000188D}" name="Fr" dataDxfId="101"/>
    <tableColumn id="6" xr3:uid="{2B371CF3-31DE-453E-9B23-86C0A18DD970}" name="Lø" dataDxfId="100"/>
    <tableColumn id="7" xr3:uid="{66ED2259-FB70-4D39-BDC5-24C72D11CFAF}" name="Sø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anuar-kalender. Ugedag beregnes automatisk for året, der er angivet i celle AE3 i tabellen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9AB6E0-CD0E-4829-AEC6-6555470351F2}" name="Maj" displayName="Maj" ref="C34:I40" totalsRowShown="0" headerRowDxfId="26" dataDxfId="25">
  <autoFilter ref="C34:I40" xr:uid="{DD84EE09-28A1-495B-AAF7-8A0DC4C4308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B5F498-A896-471E-B854-83E1F5569372}" name="Ma" dataDxfId="24"/>
    <tableColumn id="2" xr3:uid="{BA329B39-24F6-49D6-B18B-B0D068298D8D}" name="Ti" dataDxfId="23"/>
    <tableColumn id="3" xr3:uid="{C799F152-9858-4AF4-A0FF-8FCA81C8D628}" name="On" dataDxfId="22"/>
    <tableColumn id="4" xr3:uid="{E983E442-3CDE-46FF-8F09-DAE022ADCC87}" name="To" dataDxfId="21"/>
    <tableColumn id="5" xr3:uid="{8149405D-CCBC-4B4B-85BE-1A4FF328E013}" name="Fr" dataDxfId="20"/>
    <tableColumn id="6" xr3:uid="{9C43832F-4334-4B42-B414-EFF19262FEE6}" name="Lø" dataDxfId="19"/>
    <tableColumn id="7" xr3:uid="{9AF096CA-BE9E-4E1D-838B-C9706D1EF82D}" name="Sø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j-kalender. Ugedag beregnes automatisk for året, der er angivet i celle AE3 i tabellen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5C1C30F-F899-4F2F-ACC1-9E735A2D638E}" name="Juni" displayName="Juni" ref="L34:R40" totalsRowShown="0" headerRowDxfId="17" dataDxfId="16">
  <autoFilter ref="L34:R40" xr:uid="{06E6625D-5B44-4419-B810-7FC21D452B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503938C-7986-49FF-9501-DDC17B342FAA}" name="Ma" dataDxfId="15"/>
    <tableColumn id="2" xr3:uid="{D09E41EB-4C62-4845-BE36-E7C6C3889C0C}" name="Ti" dataDxfId="14"/>
    <tableColumn id="3" xr3:uid="{7E15A4CB-F43F-4EBE-BA7C-AF20ECC6CFCF}" name="On" dataDxfId="13"/>
    <tableColumn id="4" xr3:uid="{FB6E5EE0-423F-4A55-9060-8B0B30DC7B4C}" name="To" dataDxfId="12"/>
    <tableColumn id="5" xr3:uid="{C7F55345-04C4-4F39-ADF6-BE38EF870C9A}" name="Fr" dataDxfId="11"/>
    <tableColumn id="6" xr3:uid="{89E766D5-3601-41EB-A409-D3C988BFEBDC}" name="Lø" dataDxfId="10"/>
    <tableColumn id="7" xr3:uid="{B37A6A8B-9721-42FA-8CA0-0914B15D5A98}" name="Sø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ni-kalender. Ugedag beregnes automatisk for året, der er angivet i celle AE3 i tabellen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EF8228F-878A-4314-8FAB-11CFA7BBDCCE}" name="Juli" displayName="Juli" ref="U34:AA40" totalsRowShown="0" headerRowDxfId="8" dataDxfId="7">
  <autoFilter ref="U34:AA40" xr:uid="{9393EAC2-153E-44A1-8C75-70195AD060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04AB094-7893-4603-B8E4-15FF6D7C848C}" name="Ma" dataDxfId="6"/>
    <tableColumn id="2" xr3:uid="{84C699AB-6496-441A-B237-2EB283CEFEAE}" name="Ti" dataDxfId="5"/>
    <tableColumn id="3" xr3:uid="{F183BF59-9DC2-4398-81DB-F0438980A67D}" name="On" dataDxfId="4"/>
    <tableColumn id="4" xr3:uid="{57B4D1AE-A132-42AB-B0DA-DFFC07D5E12F}" name="To" dataDxfId="3"/>
    <tableColumn id="5" xr3:uid="{99F0B57B-81B2-4F58-814B-9AF63612A63B}" name="Fr" dataDxfId="2"/>
    <tableColumn id="6" xr3:uid="{85194B0F-B914-42E3-9849-D706E0596F18}" name="Lø" dataDxfId="1"/>
    <tableColumn id="7" xr3:uid="{D5875EA9-3BE5-41A0-8B63-BDE1DE894F6A}" name="Sø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li-kalender. Ugedag beregnes automatisk for året, der er angivet i celle AE3 i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1B8811-C173-43D0-81E6-C30611F9E48C}" name="Februar" displayName="Februar" ref="L25:R31" totalsRowShown="0" headerRowDxfId="98" dataDxfId="97">
  <autoFilter ref="L25:R31" xr:uid="{09FFEE6B-010F-48D3-B7C4-7E92ACC16B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ED18BE3-3587-499C-9504-874D29C247A0}" name="Ma" dataDxfId="96"/>
    <tableColumn id="2" xr3:uid="{A205A52F-8E37-498A-A5CC-6FD0732AF131}" name="Ti" dataDxfId="95"/>
    <tableColumn id="3" xr3:uid="{4F8A4A4F-781E-4A2F-9EF3-0FF67EE2444C}" name="On" dataDxfId="94"/>
    <tableColumn id="4" xr3:uid="{CDAFA5B3-2779-483C-99FC-75278781B8FD}" name="To" dataDxfId="93"/>
    <tableColumn id="5" xr3:uid="{C5B99975-7BB5-4A5D-8222-AC94AE515D3A}" name="Fr" dataDxfId="92"/>
    <tableColumn id="6" xr3:uid="{5AF46251-0E40-4F5B-94D6-BDC11EC73FDB}" name="Lø" dataDxfId="91"/>
    <tableColumn id="7" xr3:uid="{658ADFA5-E083-46E9-B4B2-6F07BA9C7140}" name="Sø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Februar-kalender. Ugedag beregnes automatisk for året, der er angivet i celle AE3 i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D92657-C237-4754-BCC7-2602796838F9}" name="Marts" displayName="Marts" ref="U25:AA31" totalsRowShown="0" headerRowDxfId="89" dataDxfId="88">
  <autoFilter ref="U25:AA31" xr:uid="{B456D373-3115-41EB-A162-40F83720CC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069E1A-70FC-4342-918B-8E6B20A93356}" name="Ma" dataDxfId="87"/>
    <tableColumn id="2" xr3:uid="{1976C28A-BF43-4F82-B3A1-179B4B4AF804}" name="Ti" dataDxfId="86"/>
    <tableColumn id="3" xr3:uid="{DFDBD758-6531-462B-9AE8-3686E98FFCA9}" name="On" dataDxfId="85"/>
    <tableColumn id="4" xr3:uid="{3AA99097-3DF7-4398-A496-FF080F2CE97E}" name="To" dataDxfId="84"/>
    <tableColumn id="5" xr3:uid="{0E76D483-C95C-4DD9-9CAE-A97C8544598B}" name="Fr" dataDxfId="83"/>
    <tableColumn id="6" xr3:uid="{7D921C56-69EB-4ABA-9B90-EA9F831DCC34}" name="Lø" dataDxfId="82"/>
    <tableColumn id="7" xr3:uid="{03450A21-A6C8-4854-B72B-E981E5FC9DC9}" name="Sø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rts-kalender. Ugedag beregnes automatisk for året, der er angivet i celle AE3 i tabell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087589-C009-49EB-AFDC-257881EDD147}" name="April" displayName="April" ref="AD25:AJ31" totalsRowShown="0" headerRowDxfId="80" dataDxfId="79">
  <autoFilter ref="AD25:AJ31" xr:uid="{8BFC6485-6E26-4A91-8066-650E029D3F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EEF355-B82A-4D6F-B450-C6D068838F44}" name="Ma" dataDxfId="78"/>
    <tableColumn id="2" xr3:uid="{0221955E-CD3B-479A-BF28-D0EB57D80A7C}" name="Ti" dataDxfId="77"/>
    <tableColumn id="3" xr3:uid="{273B5508-3FFE-4EFC-8827-E1E9731A6D7E}" name="On" dataDxfId="76"/>
    <tableColumn id="4" xr3:uid="{7F787E39-16E5-49DD-AA24-872C926B911A}" name="To" dataDxfId="75"/>
    <tableColumn id="5" xr3:uid="{8AAAF603-B5C0-498D-9D55-5F9E7E387865}" name="Fr" dataDxfId="74"/>
    <tableColumn id="6" xr3:uid="{79472EDD-BC97-4C5A-A27E-F1390E092491}" name="Lø" dataDxfId="73"/>
    <tableColumn id="7" xr3:uid="{85A34A75-8BEB-40C8-9A1F-62A4F246DB22}" name="Sø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ril-kalender. Ugedag beregnes automatisk for året, der er angivet i celle AE3 i tabelle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BF5564-BB5A-4618-B4DB-982512EAFB11}" name="August" displayName="August" ref="AD34:AJ40" totalsRowShown="0" headerRowDxfId="71" dataDxfId="70">
  <autoFilter ref="AD34:AJ40" xr:uid="{5719ADA1-9BC9-4D98-B98F-4D6D202456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67B3F8E-C14A-47E8-8002-E8A7D40C3E27}" name="Ma" dataDxfId="69"/>
    <tableColumn id="2" xr3:uid="{01DDCFDC-70E0-489A-AAAE-CD22902F985B}" name="Ti" dataDxfId="68"/>
    <tableColumn id="3" xr3:uid="{6CBD51C1-76AC-4F6D-BE33-4C9402A220A5}" name="On" dataDxfId="67"/>
    <tableColumn id="4" xr3:uid="{EC58AF9D-EB3F-4E1D-8E68-2B1EF525DBAB}" name="To" dataDxfId="66"/>
    <tableColumn id="5" xr3:uid="{C367D5EF-1033-48E8-A2C7-4068935677BF}" name="Fr" dataDxfId="65"/>
    <tableColumn id="6" xr3:uid="{219986D6-6C09-4E7C-B268-689E81800E13}" name="Lø" dataDxfId="64"/>
    <tableColumn id="7" xr3:uid="{B02FE3BD-CE1D-4250-99CE-0DB5D42E3E4D}" name="Sø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ugust-kalender. Ugedag beregnes automatisk for året, der er angivet i celle AE3 i tabelle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FF5790-842E-4103-BC29-B54ACD26D025}" name="December" displayName="December" ref="AD43:AJ49" totalsRowShown="0" headerRowDxfId="62" dataDxfId="61">
  <autoFilter ref="AD43:AJ49" xr:uid="{CEC5793F-6ABD-47F5-97E3-AA946FC68DC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7CB8969-BEA3-4624-979E-E1374078F18D}" name="Ma" dataDxfId="60"/>
    <tableColumn id="2" xr3:uid="{DCB993F9-E5E9-4213-9C84-46F6E62105D7}" name="Ti" dataDxfId="59"/>
    <tableColumn id="3" xr3:uid="{ED7C5EA4-3B5B-404A-99A0-AD0C523D02E8}" name="On" dataDxfId="58"/>
    <tableColumn id="4" xr3:uid="{35FA642E-79F1-4B64-ACDB-3AB30A01BB43}" name="To" dataDxfId="57"/>
    <tableColumn id="5" xr3:uid="{9119F847-2CFB-4518-954A-408F67803C6D}" name="Fr" dataDxfId="56"/>
    <tableColumn id="6" xr3:uid="{CFC3B963-A43F-4B9E-A411-25CF38B5B8FB}" name="Lø" dataDxfId="55"/>
    <tableColumn id="7" xr3:uid="{6773B7AD-6C98-4B11-ACCC-958503B6DC12}" name="Sø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December-kalender. Ugedag beregnes automatisk for året, der er angivet i celle AE3 i tabellen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ECAB4FC-D90C-41D6-90D6-EFB979E90C77}" name="November" displayName="November" ref="U43:AA49" totalsRowShown="0" headerRowDxfId="53" dataDxfId="52">
  <autoFilter ref="U43:AA49" xr:uid="{D2B6EA8E-438C-46C4-92D4-1A158BB89EA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3919A4-2344-4CC2-99FA-245A55B3424B}" name="Ma" dataDxfId="51"/>
    <tableColumn id="2" xr3:uid="{AA21C15B-CFEE-4282-AC89-A2518C48FE57}" name="Ti" dataDxfId="50"/>
    <tableColumn id="3" xr3:uid="{50DEF649-6E83-425F-B0F7-9FB8FE7EBB63}" name="On" dataDxfId="49"/>
    <tableColumn id="4" xr3:uid="{2FE2FBD4-4B90-4F5C-A8AE-A8CEA2DD5861}" name="To" dataDxfId="48"/>
    <tableColumn id="5" xr3:uid="{B65AFF60-D315-4718-AF6E-4F26244C19DF}" name="Fr" dataDxfId="47"/>
    <tableColumn id="6" xr3:uid="{E8D0DE96-B2CD-47F6-94B9-529A472368BA}" name="Lø" dataDxfId="46"/>
    <tableColumn id="7" xr3:uid="{61C86030-ECA7-41C7-A52D-7CF24741A743}" name="Sø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ovember-kalender. Ugedag beregnes automatisk for året, der er angivet i celle AE3 i tabellen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9240A08-42CE-49FA-A2A4-AF37C3C91937}" name="Oktober" displayName="Oktober" ref="L43:R49" totalsRowShown="0" headerRowDxfId="44" dataDxfId="43">
  <autoFilter ref="L43:R49" xr:uid="{190FC243-D4ED-4031-BD65-2508A4CC43A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959FE53-B080-4347-851C-F1E6DF868D1E}" name="Ma" dataDxfId="42"/>
    <tableColumn id="2" xr3:uid="{58818C2A-A8BB-4BEE-A471-DDCB2289F220}" name="Ti" dataDxfId="41"/>
    <tableColumn id="3" xr3:uid="{38A99EE2-D9B0-471F-B412-28E7BA093F28}" name="On" dataDxfId="40"/>
    <tableColumn id="4" xr3:uid="{E8BBD341-C110-4365-902F-BF128A3818B7}" name="To" dataDxfId="39"/>
    <tableColumn id="5" xr3:uid="{AECC25E7-B42C-47DE-AC99-4E3039CC4F71}" name="Fr" dataDxfId="38"/>
    <tableColumn id="6" xr3:uid="{2A622645-E1EE-49EF-9B76-A5C8939E6835}" name="Lø" dataDxfId="37"/>
    <tableColumn id="7" xr3:uid="{DEF76847-D46C-406F-9AAB-FEC40A323551}" name="Sø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Oktober-kalender. Ugedag beregnes automatisk for året, der er angivet i celle AE3 i tabellen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D64E12-997B-4486-8A95-99D21B562D39}" name="September" displayName="September" ref="C43:I49" totalsRowShown="0" headerRowDxfId="35" dataDxfId="34">
  <autoFilter ref="C43:I49" xr:uid="{3F5C9226-4DD1-491C-AC86-DA42A4632E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BBC02D-CAFF-4F4E-8247-8C60842E4E75}" name="Ma" dataDxfId="33"/>
    <tableColumn id="2" xr3:uid="{5C3756F3-44FD-4E9C-98D1-C798168ABA12}" name="Ti" dataDxfId="32"/>
    <tableColumn id="3" xr3:uid="{D23E7CE4-63A9-46CF-A6CA-8AB7B4338DE2}" name="On" dataDxfId="31"/>
    <tableColumn id="4" xr3:uid="{C18943D6-8975-4A03-9EFA-1A748AC4727A}" name="To" dataDxfId="30"/>
    <tableColumn id="5" xr3:uid="{8FB9889B-D0CF-4FE9-8A62-5B7B1FE7C4A9}" name="Fr" dataDxfId="29"/>
    <tableColumn id="6" xr3:uid="{B1B5B5E1-3349-4348-8E65-46C36ADC9DFB}" name="Lø" dataDxfId="28"/>
    <tableColumn id="7" xr3:uid="{94CDB875-64F6-4E7A-A810-55D75100150A}" name="Sø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eptember-kalender. Ugedag beregnes automatisk for året, der er angivet i celle AE3 i tabellen"/>
    </ext>
  </extLst>
</table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230F-273C-45E9-9C80-355F4F860AE9}">
  <sheetPr>
    <tabColor theme="1" tint="0.34998626667073579"/>
  </sheetPr>
  <dimension ref="B1:B9"/>
  <sheetViews>
    <sheetView showGridLines="0" tabSelected="1" workbookViewId="0"/>
  </sheetViews>
  <sheetFormatPr defaultRowHeight="12.75" x14ac:dyDescent="0.2"/>
  <cols>
    <col min="1" max="1" width="2.7109375" customWidth="1"/>
    <col min="2" max="2" width="85.140625" customWidth="1"/>
    <col min="3" max="3" width="2.7109375" customWidth="1"/>
  </cols>
  <sheetData>
    <row r="1" spans="2:2" ht="18" thickBot="1" x14ac:dyDescent="0.35">
      <c r="B1" s="22" t="s">
        <v>0</v>
      </c>
    </row>
    <row r="2" spans="2:2" ht="30" customHeight="1" thickTop="1" x14ac:dyDescent="0.2">
      <c r="B2" s="24" t="s">
        <v>1</v>
      </c>
    </row>
    <row r="3" spans="2:2" s="23" customFormat="1" ht="30" customHeight="1" x14ac:dyDescent="0.2">
      <c r="B3" s="24" t="s">
        <v>2</v>
      </c>
    </row>
    <row r="4" spans="2:2" s="23" customFormat="1" ht="30" customHeight="1" x14ac:dyDescent="0.2">
      <c r="B4" s="24" t="s">
        <v>3</v>
      </c>
    </row>
    <row r="5" spans="2:2" s="23" customFormat="1" ht="15" x14ac:dyDescent="0.2">
      <c r="B5" s="25" t="s">
        <v>4</v>
      </c>
    </row>
    <row r="6" spans="2:2" ht="45" x14ac:dyDescent="0.2">
      <c r="B6" s="24" t="s">
        <v>5</v>
      </c>
    </row>
    <row r="7" spans="2:2" ht="30" x14ac:dyDescent="0.25">
      <c r="B7" s="31" t="s">
        <v>6</v>
      </c>
    </row>
    <row r="9" spans="2:2" ht="15" x14ac:dyDescent="0.2">
      <c r="B9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AN50"/>
  <sheetViews>
    <sheetView showGridLines="0" zoomScaleNormal="100" workbookViewId="0"/>
  </sheetViews>
  <sheetFormatPr defaultRowHeight="12.75" x14ac:dyDescent="0.2"/>
  <cols>
    <col min="1" max="1" width="3.42578125" style="20" customWidth="1"/>
    <col min="2" max="37" width="3.5703125" customWidth="1"/>
  </cols>
  <sheetData>
    <row r="1" spans="1:40" ht="20.25" customHeight="1" x14ac:dyDescent="0.2">
      <c r="A1" s="26" t="s">
        <v>7</v>
      </c>
    </row>
    <row r="2" spans="1:40" ht="15" customHeight="1" x14ac:dyDescent="0.2"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40" s="28" customFormat="1" ht="34.5" customHeight="1" x14ac:dyDescent="0.45">
      <c r="A3" s="27" t="s">
        <v>34</v>
      </c>
      <c r="C3" s="29"/>
      <c r="D3" s="45" t="s">
        <v>22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>
        <f ca="1">YEAR(TODAY())</f>
        <v>2019</v>
      </c>
      <c r="AF3" s="46"/>
      <c r="AG3" s="46"/>
      <c r="AH3" s="46"/>
      <c r="AI3" s="46"/>
      <c r="AJ3" s="30"/>
      <c r="AL3" s="44" t="s">
        <v>33</v>
      </c>
      <c r="AM3" s="44"/>
      <c r="AN3" s="44"/>
    </row>
    <row r="4" spans="1:40" ht="9.75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40" ht="15.75" customHeight="1" x14ac:dyDescent="0.25">
      <c r="A5" s="27" t="s">
        <v>8</v>
      </c>
      <c r="C5" s="14"/>
      <c r="D5" s="3" t="s">
        <v>23</v>
      </c>
      <c r="E5" s="16"/>
      <c r="F5" s="17"/>
      <c r="G5" s="17"/>
      <c r="H5" s="18"/>
      <c r="I5" s="18"/>
      <c r="J5" s="18"/>
      <c r="K5" s="18"/>
      <c r="L5" s="18"/>
      <c r="M5" s="3"/>
      <c r="N5" s="19"/>
      <c r="O5" s="18"/>
      <c r="P5" s="19"/>
      <c r="Q5" s="19"/>
      <c r="R5" s="19"/>
      <c r="S5" s="14"/>
      <c r="T5" s="14"/>
      <c r="U5" s="12" t="s">
        <v>32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4"/>
      <c r="AJ5" s="14"/>
    </row>
    <row r="6" spans="1:40" x14ac:dyDescent="0.2">
      <c r="C6" s="4"/>
      <c r="D6" s="50">
        <f ca="1">DATE(YEAR(TODAY()),1,1)</f>
        <v>43466</v>
      </c>
      <c r="E6" s="50"/>
      <c r="F6" s="50"/>
      <c r="G6" s="50"/>
      <c r="H6" s="48" t="s">
        <v>28</v>
      </c>
      <c r="I6" s="48"/>
      <c r="J6" s="48"/>
      <c r="K6" s="48"/>
      <c r="L6" s="48"/>
      <c r="M6" s="48"/>
      <c r="N6" s="48"/>
      <c r="O6" s="48"/>
      <c r="P6" s="48"/>
      <c r="Q6" s="48"/>
      <c r="R6" s="13"/>
      <c r="S6" s="6"/>
      <c r="T6" s="4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"/>
    </row>
    <row r="7" spans="1:40" ht="14.25" x14ac:dyDescent="0.2">
      <c r="C7" s="5"/>
      <c r="D7" s="50">
        <f ca="1">DATE(YEAR(TODAY()),3,25)</f>
        <v>43549</v>
      </c>
      <c r="E7" s="50"/>
      <c r="F7" s="50"/>
      <c r="G7" s="50"/>
      <c r="H7" s="48" t="s">
        <v>29</v>
      </c>
      <c r="I7" s="48"/>
      <c r="J7" s="48"/>
      <c r="K7" s="48"/>
      <c r="L7" s="48"/>
      <c r="M7" s="48"/>
      <c r="N7" s="48"/>
      <c r="O7" s="48"/>
      <c r="P7" s="48"/>
      <c r="Q7" s="48"/>
      <c r="R7" s="13"/>
      <c r="S7" s="6"/>
      <c r="T7" s="4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"/>
    </row>
    <row r="8" spans="1:40" ht="14.25" x14ac:dyDescent="0.2">
      <c r="C8" s="5"/>
      <c r="D8" s="50"/>
      <c r="E8" s="50"/>
      <c r="F8" s="50"/>
      <c r="G8" s="50"/>
      <c r="H8" s="48"/>
      <c r="I8" s="48"/>
      <c r="J8" s="48"/>
      <c r="K8" s="48"/>
      <c r="L8" s="48"/>
      <c r="M8" s="48"/>
      <c r="N8" s="48"/>
      <c r="O8" s="48"/>
      <c r="P8" s="48"/>
      <c r="Q8" s="48"/>
      <c r="R8" s="13"/>
      <c r="S8" s="6"/>
      <c r="T8" s="4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"/>
    </row>
    <row r="9" spans="1:40" ht="14.25" x14ac:dyDescent="0.2">
      <c r="C9" s="5"/>
      <c r="D9" s="50"/>
      <c r="E9" s="50"/>
      <c r="F9" s="50"/>
      <c r="G9" s="50"/>
      <c r="H9" s="48"/>
      <c r="I9" s="48"/>
      <c r="J9" s="48"/>
      <c r="K9" s="48"/>
      <c r="L9" s="48"/>
      <c r="M9" s="48"/>
      <c r="N9" s="48"/>
      <c r="O9" s="48"/>
      <c r="P9" s="48"/>
      <c r="Q9" s="48"/>
      <c r="R9" s="13"/>
      <c r="S9" s="6"/>
      <c r="T9" s="4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"/>
    </row>
    <row r="10" spans="1:40" ht="14.25" x14ac:dyDescent="0.2">
      <c r="C10" s="5"/>
      <c r="D10" s="50"/>
      <c r="E10" s="50"/>
      <c r="F10" s="50"/>
      <c r="G10" s="50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3"/>
      <c r="S10" s="6"/>
      <c r="T10" s="4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"/>
    </row>
    <row r="11" spans="1:40" ht="14.25" x14ac:dyDescent="0.2">
      <c r="C11" s="5"/>
      <c r="D11" s="50"/>
      <c r="E11" s="50"/>
      <c r="F11" s="50"/>
      <c r="G11" s="50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13"/>
      <c r="S11" s="6"/>
      <c r="T11" s="4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"/>
    </row>
    <row r="12" spans="1:40" ht="14.25" x14ac:dyDescent="0.2">
      <c r="C12" s="5"/>
      <c r="D12" s="50"/>
      <c r="E12" s="50"/>
      <c r="F12" s="50"/>
      <c r="G12" s="50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3"/>
      <c r="S12" s="6"/>
      <c r="T12" s="4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"/>
    </row>
    <row r="13" spans="1:40" ht="14.25" x14ac:dyDescent="0.2">
      <c r="C13" s="5"/>
      <c r="D13" s="50"/>
      <c r="E13" s="50"/>
      <c r="F13" s="50"/>
      <c r="G13" s="50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13"/>
      <c r="S13" s="6"/>
      <c r="T13" s="4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"/>
    </row>
    <row r="14" spans="1:40" ht="14.25" x14ac:dyDescent="0.2">
      <c r="C14" s="5"/>
      <c r="D14" s="50"/>
      <c r="E14" s="50"/>
      <c r="F14" s="50"/>
      <c r="G14" s="50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13"/>
      <c r="S14" s="6"/>
      <c r="T14" s="4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"/>
    </row>
    <row r="15" spans="1:40" ht="14.25" x14ac:dyDescent="0.2">
      <c r="C15" s="5"/>
      <c r="D15" s="50"/>
      <c r="E15" s="50"/>
      <c r="F15" s="50"/>
      <c r="G15" s="5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3"/>
      <c r="S15" s="6"/>
      <c r="T15" s="4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"/>
    </row>
    <row r="16" spans="1:40" ht="14.25" x14ac:dyDescent="0.2">
      <c r="C16" s="5"/>
      <c r="D16" s="50"/>
      <c r="E16" s="50"/>
      <c r="F16" s="50"/>
      <c r="G16" s="50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13"/>
      <c r="S16" s="6"/>
      <c r="T16" s="4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"/>
    </row>
    <row r="17" spans="1:37" ht="14.25" x14ac:dyDescent="0.2">
      <c r="C17" s="5"/>
      <c r="D17" s="50"/>
      <c r="E17" s="50"/>
      <c r="F17" s="50"/>
      <c r="G17" s="50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13"/>
      <c r="S17" s="6"/>
      <c r="T17" s="4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"/>
    </row>
    <row r="18" spans="1:37" ht="14.25" x14ac:dyDescent="0.2">
      <c r="C18" s="5"/>
      <c r="D18" s="50"/>
      <c r="E18" s="50"/>
      <c r="F18" s="50"/>
      <c r="G18" s="50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13"/>
      <c r="S18" s="6"/>
      <c r="T18" s="4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"/>
    </row>
    <row r="19" spans="1:37" ht="14.25" x14ac:dyDescent="0.2">
      <c r="C19" s="5"/>
      <c r="D19" s="50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13"/>
      <c r="S19" s="6"/>
      <c r="T19" s="4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"/>
    </row>
    <row r="20" spans="1:37" ht="14.25" x14ac:dyDescent="0.2">
      <c r="C20" s="5"/>
      <c r="D20" s="50"/>
      <c r="E20" s="50"/>
      <c r="F20" s="50"/>
      <c r="G20" s="50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13"/>
      <c r="S20" s="6"/>
      <c r="T20" s="4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"/>
    </row>
    <row r="21" spans="1:37" ht="14.25" x14ac:dyDescent="0.2">
      <c r="C21" s="5"/>
      <c r="D21" s="52"/>
      <c r="E21" s="52"/>
      <c r="F21" s="6"/>
      <c r="G21" s="6"/>
      <c r="H21" s="6"/>
      <c r="I21" s="6"/>
      <c r="J21" s="6"/>
      <c r="K21" s="6"/>
      <c r="L21" s="6"/>
      <c r="M21" s="5"/>
      <c r="N21" s="5"/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7" ht="14.25" x14ac:dyDescent="0.2">
      <c r="C22" s="7"/>
      <c r="D22" s="51"/>
      <c r="E22" s="51"/>
      <c r="F22" s="8"/>
      <c r="G22" s="8"/>
      <c r="H22" s="8"/>
      <c r="I22" s="9"/>
      <c r="J22" s="9"/>
      <c r="K22" s="9"/>
      <c r="L22" s="9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33.75" customHeight="1" x14ac:dyDescent="0.2">
      <c r="A23" s="26" t="s">
        <v>9</v>
      </c>
    </row>
    <row r="24" spans="1:37" ht="15.75" x14ac:dyDescent="0.25">
      <c r="A24" s="26" t="s">
        <v>10</v>
      </c>
      <c r="C24" s="53">
        <f ca="1">DATE(Kalenderår,1,1)</f>
        <v>43466</v>
      </c>
      <c r="D24" s="53"/>
      <c r="E24" s="53"/>
      <c r="F24" s="53"/>
      <c r="G24" s="53"/>
      <c r="H24" s="53"/>
      <c r="I24" s="53"/>
      <c r="J24" s="32"/>
      <c r="K24" s="33"/>
      <c r="L24" s="53">
        <f ca="1">DATE(Kalenderår,2,1)</f>
        <v>43497</v>
      </c>
      <c r="M24" s="53"/>
      <c r="N24" s="53"/>
      <c r="O24" s="53"/>
      <c r="P24" s="53"/>
      <c r="Q24" s="53"/>
      <c r="R24" s="53"/>
      <c r="S24" s="32"/>
      <c r="T24" s="40"/>
      <c r="U24" s="53">
        <f ca="1">DATE(Kalenderår,3,1)</f>
        <v>43525</v>
      </c>
      <c r="V24" s="53"/>
      <c r="W24" s="53"/>
      <c r="X24" s="53"/>
      <c r="Y24" s="53"/>
      <c r="Z24" s="53"/>
      <c r="AA24" s="53"/>
      <c r="AB24" s="32"/>
      <c r="AC24" s="37"/>
      <c r="AD24" s="53">
        <f ca="1">DATE(Kalenderår,4,1)</f>
        <v>43556</v>
      </c>
      <c r="AE24" s="53"/>
      <c r="AF24" s="53"/>
      <c r="AG24" s="53"/>
      <c r="AH24" s="53"/>
      <c r="AI24" s="53"/>
      <c r="AJ24" s="53"/>
    </row>
    <row r="25" spans="1:37" ht="15.75" x14ac:dyDescent="0.25">
      <c r="A25" s="26" t="s">
        <v>11</v>
      </c>
      <c r="C25" s="21" t="s">
        <v>21</v>
      </c>
      <c r="D25" s="21" t="s">
        <v>24</v>
      </c>
      <c r="E25" s="21" t="s">
        <v>25</v>
      </c>
      <c r="F25" s="21" t="s">
        <v>26</v>
      </c>
      <c r="G25" s="21" t="s">
        <v>27</v>
      </c>
      <c r="H25" s="21" t="s">
        <v>30</v>
      </c>
      <c r="I25" s="21" t="s">
        <v>31</v>
      </c>
      <c r="J25" s="34"/>
      <c r="K25" s="35"/>
      <c r="L25" s="21" t="s">
        <v>21</v>
      </c>
      <c r="M25" s="21" t="s">
        <v>24</v>
      </c>
      <c r="N25" s="21" t="s">
        <v>25</v>
      </c>
      <c r="O25" s="21" t="s">
        <v>26</v>
      </c>
      <c r="P25" s="21" t="s">
        <v>27</v>
      </c>
      <c r="Q25" s="21" t="s">
        <v>30</v>
      </c>
      <c r="R25" s="21" t="s">
        <v>31</v>
      </c>
      <c r="S25" s="34"/>
      <c r="T25" s="40"/>
      <c r="U25" s="21" t="s">
        <v>21</v>
      </c>
      <c r="V25" s="21" t="s">
        <v>24</v>
      </c>
      <c r="W25" s="21" t="s">
        <v>25</v>
      </c>
      <c r="X25" s="21" t="s">
        <v>26</v>
      </c>
      <c r="Y25" s="21" t="s">
        <v>27</v>
      </c>
      <c r="Z25" s="21" t="s">
        <v>30</v>
      </c>
      <c r="AA25" s="21" t="s">
        <v>31</v>
      </c>
      <c r="AB25" s="34"/>
      <c r="AC25" s="33"/>
      <c r="AD25" s="21" t="s">
        <v>21</v>
      </c>
      <c r="AE25" s="21" t="s">
        <v>24</v>
      </c>
      <c r="AF25" s="21" t="s">
        <v>25</v>
      </c>
      <c r="AG25" s="21" t="s">
        <v>26</v>
      </c>
      <c r="AH25" s="21" t="s">
        <v>27</v>
      </c>
      <c r="AI25" s="21" t="s">
        <v>30</v>
      </c>
      <c r="AJ25" s="21" t="s">
        <v>31</v>
      </c>
    </row>
    <row r="26" spans="1:37" ht="15" x14ac:dyDescent="0.2">
      <c r="A26" s="26" t="s">
        <v>12</v>
      </c>
      <c r="C26" s="43" t="str">
        <f ca="1">IF(DAY(JanSøn1)=1,"",IF(AND(YEAR(JanSøn1+1)=Kalenderår,MONTH(JanSøn1+1)=1),JanSøn1+1,""))</f>
        <v/>
      </c>
      <c r="D26" s="43">
        <f ca="1">IF(DAY(JanSøn1)=1,"",IF(AND(YEAR(JanSøn1+2)=Kalenderår,MONTH(JanSøn1+2)=1),JanSøn1+2,""))</f>
        <v>43466</v>
      </c>
      <c r="E26" s="43">
        <f ca="1">IF(DAY(JanSøn1)=1,"",IF(AND(YEAR(JanSøn1+3)=Kalenderår,MONTH(JanSøn1+3)=1),JanSøn1+3,""))</f>
        <v>43467</v>
      </c>
      <c r="F26" s="43">
        <f ca="1">IF(DAY(JanSøn1)=1,"",IF(AND(YEAR(JanSøn1+4)=Kalenderår,MONTH(JanSøn1+4)=1),JanSøn1+4,""))</f>
        <v>43468</v>
      </c>
      <c r="G26" s="43">
        <f ca="1">IF(DAY(JanSøn1)=1,"",IF(AND(YEAR(JanSøn1+5)=Kalenderår,MONTH(JanSøn1+5)=1),JanSøn1+5,""))</f>
        <v>43469</v>
      </c>
      <c r="H26" s="43">
        <f ca="1">IF(DAY(JanSøn1)=1,"",IF(AND(YEAR(JanSøn1+6)=Kalenderår,MONTH(JanSøn1+6)=1),JanSøn1+6,""))</f>
        <v>43470</v>
      </c>
      <c r="I26" s="43">
        <f ca="1">IF(DAY(JanSøn1)=1,IF(AND(YEAR(JanSøn1)=Kalenderår,MONTH(JanSøn1)=1),JanSøn1,""),IF(AND(YEAR(JanSøn1+7)=Kalenderår,MONTH(JanSøn1+7)=1),JanSøn1+7,""))</f>
        <v>43471</v>
      </c>
      <c r="J26" s="36"/>
      <c r="K26" s="35"/>
      <c r="L26" s="43" t="str">
        <f ca="1">IF(DAY(FebSøn1)=1,"",IF(AND(YEAR(FebSøn1+1)=Kalenderår,MONTH(FebSøn1+1)=2),FebSøn1+1,""))</f>
        <v/>
      </c>
      <c r="M26" s="43" t="str">
        <f ca="1">IF(DAY(FebSøn1)=1,"",IF(AND(YEAR(FebSøn1+2)=Kalenderår,MONTH(FebSøn1+2)=2),FebSøn1+2,""))</f>
        <v/>
      </c>
      <c r="N26" s="43" t="str">
        <f ca="1">IF(DAY(FebSøn1)=1,"",IF(AND(YEAR(FebSøn1+3)=Kalenderår,MONTH(FebSøn1+3)=2),FebSøn1+3,""))</f>
        <v/>
      </c>
      <c r="O26" s="43" t="str">
        <f ca="1">IF(DAY(FebSøn1)=1,"",IF(AND(YEAR(FebSøn1+4)=Kalenderår,MONTH(FebSøn1+4)=2),FebSøn1+4,""))</f>
        <v/>
      </c>
      <c r="P26" s="43">
        <f ca="1">IF(DAY(FebSøn1)=1,"",IF(AND(YEAR(FebSøn1+5)=Kalenderår,MONTH(FebSøn1+5)=2),FebSøn1+5,""))</f>
        <v>43497</v>
      </c>
      <c r="Q26" s="43">
        <f ca="1">IF(DAY(FebSøn1)=1,"",IF(AND(YEAR(FebSøn1+6)=Kalenderår,MONTH(FebSøn1+6)=2),FebSøn1+6,""))</f>
        <v>43498</v>
      </c>
      <c r="R26" s="43">
        <f ca="1">IF(DAY(FebSøn1)=1,IF(AND(YEAR(FebSøn1)=Kalenderår,MONTH(FebSøn1)=2),FebSøn1,""),IF(AND(YEAR(FebSøn1+7)=Kalenderår,MONTH(FebSøn1+7)=2),FebSøn1+7,""))</f>
        <v>43499</v>
      </c>
      <c r="S26" s="36"/>
      <c r="T26" s="40"/>
      <c r="U26" s="43" t="str">
        <f ca="1">IF(DAY(MarSun1)=1,"",IF(AND(YEAR(MarSun1+1)=Kalenderår,MONTH(MarSun1+1)=3),MarSun1+1,""))</f>
        <v/>
      </c>
      <c r="V26" s="43" t="str">
        <f ca="1">IF(DAY(MarSun1)=1,"",IF(AND(YEAR(MarSun1+2)=Kalenderår,MONTH(MarSun1+2)=3),MarSun1+2,""))</f>
        <v/>
      </c>
      <c r="W26" s="43" t="str">
        <f ca="1">IF(DAY(MarSun1)=1,"",IF(AND(YEAR(MarSun1+3)=Kalenderår,MONTH(MarSun1+3)=3),MarSun1+3,""))</f>
        <v/>
      </c>
      <c r="X26" s="43" t="str">
        <f ca="1">IF(DAY(MarSun1)=1,"",IF(AND(YEAR(MarSun1+4)=Kalenderår,MONTH(MarSun1+4)=3),MarSun1+4,""))</f>
        <v/>
      </c>
      <c r="Y26" s="43">
        <f ca="1">IF(DAY(MarSun1)=1,"",IF(AND(YEAR(MarSun1+5)=Kalenderår,MONTH(MarSun1+5)=3),MarSun1+5,""))</f>
        <v>43525</v>
      </c>
      <c r="Z26" s="43">
        <f ca="1">IF(DAY(MarSun1)=1,"",IF(AND(YEAR(MarSun1+6)=Kalenderår,MONTH(MarSun1+6)=3),MarSun1+6,""))</f>
        <v>43526</v>
      </c>
      <c r="AA26" s="43">
        <f ca="1">IF(DAY(MarSun1)=1,IF(AND(YEAR(MarSun1)=Kalenderår,MONTH(MarSun1)=3),MarSun1,""),IF(AND(YEAR(MarSun1+7)=Kalenderår,MONTH(MarSun1+7)=3),MarSun1+7,""))</f>
        <v>43527</v>
      </c>
      <c r="AB26" s="36"/>
      <c r="AC26" s="35"/>
      <c r="AD26" s="43">
        <f ca="1">IF(DAY(AprSøn1)=1,"",IF(AND(YEAR(AprSøn1+1)=Kalenderår,MONTH(AprSøn1+1)=4),AprSøn1+1,""))</f>
        <v>43556</v>
      </c>
      <c r="AE26" s="43">
        <f ca="1">IF(DAY(AprSøn1)=1,"",IF(AND(YEAR(AprSøn1+2)=Kalenderår,MONTH(AprSøn1+2)=4),AprSøn1+2,""))</f>
        <v>43557</v>
      </c>
      <c r="AF26" s="43">
        <f ca="1">IF(DAY(AprSøn1)=1,"",IF(AND(YEAR(AprSøn1+3)=Kalenderår,MONTH(AprSøn1+3)=4),AprSøn1+3,""))</f>
        <v>43558</v>
      </c>
      <c r="AG26" s="43">
        <f ca="1">IF(DAY(AprSøn1)=1,"",IF(AND(YEAR(AprSøn1+4)=Kalenderår,MONTH(AprSøn1+4)=4),AprSøn1+4,""))</f>
        <v>43559</v>
      </c>
      <c r="AH26" s="43">
        <f ca="1">IF(DAY(AprSøn1)=1,"",IF(AND(YEAR(AprSøn1+5)=Kalenderår,MONTH(AprSøn1+5)=4),AprSøn1+5,""))</f>
        <v>43560</v>
      </c>
      <c r="AI26" s="43">
        <f ca="1">IF(DAY(AprSøn1)=1,"",IF(AND(YEAR(AprSøn1+6)=Kalenderår,MONTH(AprSøn1+6)=4),AprSøn1+6,""))</f>
        <v>43561</v>
      </c>
      <c r="AJ26" s="43">
        <f ca="1">IF(DAY(AprSøn1)=1,IF(AND(YEAR(AprSøn1)=Kalenderår,MONTH(AprSøn1)=4),AprSøn1,""),IF(AND(YEAR(AprSøn1+7)=Kalenderår,MONTH(AprSøn1+7)=4),AprSøn1+7,""))</f>
        <v>43562</v>
      </c>
    </row>
    <row r="27" spans="1:37" x14ac:dyDescent="0.2">
      <c r="C27" s="43">
        <f ca="1">IF(DAY(JanSøn1)=1,IF(AND(YEAR(JanSøn1+1)=Kalenderår,MONTH(JanSøn1+1)=1),JanSøn1+1,""),IF(AND(YEAR(JanSøn1+8)=Kalenderår,MONTH(JanSøn1+8)=1),JanSøn1+8,""))</f>
        <v>43472</v>
      </c>
      <c r="D27" s="43">
        <f ca="1">IF(DAY(JanSøn1)=1,IF(AND(YEAR(JanSøn1+2)=Kalenderår,MONTH(JanSøn1+2)=1),JanSøn1+2,""),IF(AND(YEAR(JanSøn1+9)=Kalenderår,MONTH(JanSøn1+9)=1),JanSøn1+9,""))</f>
        <v>43473</v>
      </c>
      <c r="E27" s="43">
        <f ca="1">IF(DAY(JanSøn1)=1,IF(AND(YEAR(JanSøn1+3)=Kalenderår,MONTH(JanSøn1+3)=1),JanSøn1+3,""),IF(AND(YEAR(JanSøn1+10)=Kalenderår,MONTH(JanSøn1+10)=1),JanSøn1+10,""))</f>
        <v>43474</v>
      </c>
      <c r="F27" s="43">
        <f ca="1">IF(DAY(JanSøn1)=1,IF(AND(YEAR(JanSøn1+4)=Kalenderår,MONTH(JanSøn1+4)=1),JanSøn1+4,""),IF(AND(YEAR(JanSøn1+11)=Kalenderår,MONTH(JanSøn1+11)=1),JanSøn1+11,""))</f>
        <v>43475</v>
      </c>
      <c r="G27" s="43">
        <f ca="1">IF(DAY(JanSøn1)=1,IF(AND(YEAR(JanSøn1+5)=Kalenderår,MONTH(JanSøn1+5)=1),JanSøn1+5,""),IF(AND(YEAR(JanSøn1+12)=Kalenderår,MONTH(JanSøn1+12)=1),JanSøn1+12,""))</f>
        <v>43476</v>
      </c>
      <c r="H27" s="43">
        <f ca="1">IF(DAY(JanSøn1)=1,IF(AND(YEAR(JanSøn1+6)=Kalenderår,MONTH(JanSøn1+6)=1),JanSøn1+6,""),IF(AND(YEAR(JanSøn1+13)=Kalenderår,MONTH(JanSøn1+13)=1),JanSøn1+13,""))</f>
        <v>43477</v>
      </c>
      <c r="I27" s="43">
        <f ca="1">IF(DAY(JanSøn1)=1,IF(AND(YEAR(JanSøn1+7)=Kalenderår,MONTH(JanSøn1+7)=1),JanSøn1+7,""),IF(AND(YEAR(JanSøn1+14)=Kalenderår,MONTH(JanSøn1+14)=1),JanSøn1+14,""))</f>
        <v>43478</v>
      </c>
      <c r="J27" s="36"/>
      <c r="K27" s="35"/>
      <c r="L27" s="43">
        <f ca="1">IF(DAY(FebSøn1)=1,IF(AND(YEAR(FebSøn1+1)=Kalenderår,MONTH(FebSøn1+1)=2),FebSøn1+1,""),IF(AND(YEAR(FebSøn1+8)=Kalenderår,MONTH(FebSøn1+8)=2),FebSøn1+8,""))</f>
        <v>43500</v>
      </c>
      <c r="M27" s="43">
        <f ca="1">IF(DAY(FebSøn1)=1,IF(AND(YEAR(FebSøn1+2)=Kalenderår,MONTH(FebSøn1+2)=2),FebSøn1+2,""),IF(AND(YEAR(FebSøn1+9)=Kalenderår,MONTH(FebSøn1+9)=2),FebSøn1+9,""))</f>
        <v>43501</v>
      </c>
      <c r="N27" s="43">
        <f ca="1">IF(DAY(FebSøn1)=1,IF(AND(YEAR(FebSøn1+3)=Kalenderår,MONTH(FebSøn1+3)=2),FebSøn1+3,""),IF(AND(YEAR(FebSøn1+10)=Kalenderår,MONTH(FebSøn1+10)=2),FebSøn1+10,""))</f>
        <v>43502</v>
      </c>
      <c r="O27" s="43">
        <f ca="1">IF(DAY(FebSøn1)=1,IF(AND(YEAR(FebSøn1+4)=Kalenderår,MONTH(FebSøn1+4)=2),FebSøn1+4,""),IF(AND(YEAR(FebSøn1+11)=Kalenderår,MONTH(FebSøn1+11)=2),FebSøn1+11,""))</f>
        <v>43503</v>
      </c>
      <c r="P27" s="43">
        <f ca="1">IF(DAY(FebSøn1)=1,IF(AND(YEAR(FebSøn1+5)=Kalenderår,MONTH(FebSøn1+5)=2),FebSøn1+5,""),IF(AND(YEAR(FebSøn1+12)=Kalenderår,MONTH(FebSøn1+12)=2),FebSøn1+12,""))</f>
        <v>43504</v>
      </c>
      <c r="Q27" s="43">
        <f ca="1">IF(DAY(FebSøn1)=1,IF(AND(YEAR(FebSøn1+6)=Kalenderår,MONTH(FebSøn1+6)=2),FebSøn1+6,""),IF(AND(YEAR(FebSøn1+13)=Kalenderår,MONTH(FebSøn1+13)=2),FebSøn1+13,""))</f>
        <v>43505</v>
      </c>
      <c r="R27" s="43">
        <f ca="1">IF(DAY(FebSøn1)=1,IF(AND(YEAR(FebSøn1+7)=Kalenderår,MONTH(FebSøn1+7)=2),FebSøn1+7,""),IF(AND(YEAR(FebSøn1+14)=Kalenderår,MONTH(FebSøn1+14)=2),FebSøn1+14,""))</f>
        <v>43506</v>
      </c>
      <c r="S27" s="36"/>
      <c r="T27" s="40"/>
      <c r="U27" s="43">
        <f ca="1">IF(DAY(MarSun1)=1,IF(AND(YEAR(MarSun1+1)=Kalenderår,MONTH(MarSun1+1)=3),MarSun1+1,""),IF(AND(YEAR(MarSun1+8)=Kalenderår,MONTH(MarSun1+8)=3),MarSun1+8,""))</f>
        <v>43528</v>
      </c>
      <c r="V27" s="43">
        <f ca="1">IF(DAY(MarSun1)=1,IF(AND(YEAR(MarSun1+2)=Kalenderår,MONTH(MarSun1+2)=3),MarSun1+2,""),IF(AND(YEAR(MarSun1+9)=Kalenderår,MONTH(MarSun1+9)=3),MarSun1+9,""))</f>
        <v>43529</v>
      </c>
      <c r="W27" s="43">
        <f ca="1">IF(DAY(MarSun1)=1,IF(AND(YEAR(MarSun1+3)=Kalenderår,MONTH(MarSun1+3)=3),MarSun1+3,""),IF(AND(YEAR(MarSun1+10)=Kalenderår,MONTH(MarSun1+10)=3),MarSun1+10,""))</f>
        <v>43530</v>
      </c>
      <c r="X27" s="43">
        <f ca="1">IF(DAY(MarSun1)=1,IF(AND(YEAR(MarSun1+4)=Kalenderår,MONTH(MarSun1+4)=3),MarSun1+4,""),IF(AND(YEAR(MarSun1+11)=Kalenderår,MONTH(MarSun1+11)=3),MarSun1+11,""))</f>
        <v>43531</v>
      </c>
      <c r="Y27" s="43">
        <f ca="1">IF(DAY(MarSun1)=1,IF(AND(YEAR(MarSun1+5)=Kalenderår,MONTH(MarSun1+5)=3),MarSun1+5,""),IF(AND(YEAR(MarSun1+12)=Kalenderår,MONTH(MarSun1+12)=3),MarSun1+12,""))</f>
        <v>43532</v>
      </c>
      <c r="Z27" s="43">
        <f ca="1">IF(DAY(MarSun1)=1,IF(AND(YEAR(MarSun1+6)=Kalenderår,MONTH(MarSun1+6)=3),MarSun1+6,""),IF(AND(YEAR(MarSun1+13)=Kalenderår,MONTH(MarSun1+13)=3),MarSun1+13,""))</f>
        <v>43533</v>
      </c>
      <c r="AA27" s="43">
        <f ca="1">IF(DAY(MarSun1)=1,IF(AND(YEAR(MarSun1+7)=Kalenderår,MONTH(MarSun1+7)=3),MarSun1+7,""),IF(AND(YEAR(MarSun1+14)=Kalenderår,MONTH(MarSun1+14)=3),MarSun1+14,""))</f>
        <v>43534</v>
      </c>
      <c r="AB27" s="36"/>
      <c r="AC27" s="35"/>
      <c r="AD27" s="43">
        <f ca="1">IF(DAY(AprSøn1)=1,IF(AND(YEAR(AprSøn1+1)=Kalenderår,MONTH(AprSøn1+1)=4),AprSøn1+1,""),IF(AND(YEAR(AprSøn1+8)=Kalenderår,MONTH(AprSøn1+8)=4),AprSøn1+8,""))</f>
        <v>43563</v>
      </c>
      <c r="AE27" s="43">
        <f ca="1">IF(DAY(AprSøn1)=1,IF(AND(YEAR(AprSøn1+2)=Kalenderår,MONTH(AprSøn1+2)=4),AprSøn1+2,""),IF(AND(YEAR(AprSøn1+9)=Kalenderår,MONTH(AprSøn1+9)=4),AprSøn1+9,""))</f>
        <v>43564</v>
      </c>
      <c r="AF27" s="43">
        <f ca="1">IF(DAY(AprSøn1)=1,IF(AND(YEAR(AprSøn1+3)=Kalenderår,MONTH(AprSøn1+3)=4),AprSøn1+3,""),IF(AND(YEAR(AprSøn1+10)=Kalenderår,MONTH(AprSøn1+10)=4),AprSøn1+10,""))</f>
        <v>43565</v>
      </c>
      <c r="AG27" s="43">
        <f ca="1">IF(DAY(AprSøn1)=1,IF(AND(YEAR(AprSøn1+4)=Kalenderår,MONTH(AprSøn1+4)=4),AprSøn1+4,""),IF(AND(YEAR(AprSøn1+11)=Kalenderår,MONTH(AprSøn1+11)=4),AprSøn1+11,""))</f>
        <v>43566</v>
      </c>
      <c r="AH27" s="43">
        <f ca="1">IF(DAY(AprSøn1)=1,IF(AND(YEAR(AprSøn1+5)=Kalenderår,MONTH(AprSøn1+5)=4),AprSøn1+5,""),IF(AND(YEAR(AprSøn1+12)=Kalenderår,MONTH(AprSøn1+12)=4),AprSøn1+12,""))</f>
        <v>43567</v>
      </c>
      <c r="AI27" s="43">
        <f ca="1">IF(DAY(AprSøn1)=1,IF(AND(YEAR(AprSøn1+6)=Kalenderår,MONTH(AprSøn1+6)=4),AprSøn1+6,""),IF(AND(YEAR(AprSøn1+13)=Kalenderår,MONTH(AprSøn1+13)=4),AprSøn1+13,""))</f>
        <v>43568</v>
      </c>
      <c r="AJ27" s="43">
        <f ca="1">IF(DAY(AprSøn1)=1,IF(AND(YEAR(AprSøn1+7)=Kalenderår,MONTH(AprSøn1+7)=4),AprSøn1+7,""),IF(AND(YEAR(AprSøn1+14)=Kalenderår,MONTH(AprSøn1+14)=4),AprSøn1+14,""))</f>
        <v>43569</v>
      </c>
    </row>
    <row r="28" spans="1:37" x14ac:dyDescent="0.2">
      <c r="C28" s="43">
        <f ca="1">IF(DAY(JanSøn1)=1,IF(AND(YEAR(JanSøn1+8)=Kalenderår,MONTH(JanSøn1+8)=1),JanSøn1+8,""),IF(AND(YEAR(JanSøn1+15)=Kalenderår,MONTH(JanSøn1+15)=1),JanSøn1+15,""))</f>
        <v>43479</v>
      </c>
      <c r="D28" s="43">
        <f ca="1">IF(DAY(JanSøn1)=1,IF(AND(YEAR(JanSøn1+9)=Kalenderår,MONTH(JanSøn1+9)=1),JanSøn1+9,""),IF(AND(YEAR(JanSøn1+16)=Kalenderår,MONTH(JanSøn1+16)=1),JanSøn1+16,""))</f>
        <v>43480</v>
      </c>
      <c r="E28" s="43">
        <f ca="1">IF(DAY(JanSøn1)=1,IF(AND(YEAR(JanSøn1+10)=Kalenderår,MONTH(JanSøn1+10)=1),JanSøn1+10,""),IF(AND(YEAR(JanSøn1+17)=Kalenderår,MONTH(JanSøn1+17)=1),JanSøn1+17,""))</f>
        <v>43481</v>
      </c>
      <c r="F28" s="43">
        <f ca="1">IF(DAY(JanSøn1)=1,IF(AND(YEAR(JanSøn1+11)=Kalenderår,MONTH(JanSøn1+11)=1),JanSøn1+11,""),IF(AND(YEAR(JanSøn1+18)=Kalenderår,MONTH(JanSøn1+18)=1),JanSøn1+18,""))</f>
        <v>43482</v>
      </c>
      <c r="G28" s="43">
        <f ca="1">IF(DAY(JanSøn1)=1,IF(AND(YEAR(JanSøn1+12)=Kalenderår,MONTH(JanSøn1+12)=1),JanSøn1+12,""),IF(AND(YEAR(JanSøn1+19)=Kalenderår,MONTH(JanSøn1+19)=1),JanSøn1+19,""))</f>
        <v>43483</v>
      </c>
      <c r="H28" s="43">
        <f ca="1">IF(DAY(JanSøn1)=1,IF(AND(YEAR(JanSøn1+13)=Kalenderår,MONTH(JanSøn1+13)=1),JanSøn1+13,""),IF(AND(YEAR(JanSøn1+20)=Kalenderår,MONTH(JanSøn1+20)=1),JanSøn1+20,""))</f>
        <v>43484</v>
      </c>
      <c r="I28" s="43">
        <f ca="1">IF(DAY(JanSøn1)=1,IF(AND(YEAR(JanSøn1+14)=Kalenderår,MONTH(JanSøn1+14)=1),JanSøn1+14,""),IF(AND(YEAR(JanSøn1+21)=Kalenderår,MONTH(JanSøn1+21)=1),JanSøn1+21,""))</f>
        <v>43485</v>
      </c>
      <c r="J28" s="36"/>
      <c r="K28" s="35"/>
      <c r="L28" s="43">
        <f ca="1">IF(DAY(FebSøn1)=1,IF(AND(YEAR(FebSøn1+8)=Kalenderår,MONTH(FebSøn1+8)=2),FebSøn1+8,""),IF(AND(YEAR(FebSøn1+15)=Kalenderår,MONTH(FebSøn1+15)=2),FebSøn1+15,""))</f>
        <v>43507</v>
      </c>
      <c r="M28" s="43">
        <f ca="1">IF(DAY(FebSøn1)=1,IF(AND(YEAR(FebSøn1+9)=Kalenderår,MONTH(FebSøn1+9)=2),FebSøn1+9,""),IF(AND(YEAR(FebSøn1+16)=Kalenderår,MONTH(FebSøn1+16)=2),FebSøn1+16,""))</f>
        <v>43508</v>
      </c>
      <c r="N28" s="43">
        <f ca="1">IF(DAY(FebSøn1)=1,IF(AND(YEAR(FebSøn1+10)=Kalenderår,MONTH(FebSøn1+10)=2),FebSøn1+10,""),IF(AND(YEAR(FebSøn1+17)=Kalenderår,MONTH(FebSøn1+17)=2),FebSøn1+17,""))</f>
        <v>43509</v>
      </c>
      <c r="O28" s="43">
        <f ca="1">IF(DAY(FebSøn1)=1,IF(AND(YEAR(FebSøn1+11)=Kalenderår,MONTH(FebSøn1+11)=2),FebSøn1+11,""),IF(AND(YEAR(FebSøn1+18)=Kalenderår,MONTH(FebSøn1+18)=2),FebSøn1+18,""))</f>
        <v>43510</v>
      </c>
      <c r="P28" s="43">
        <f ca="1">IF(DAY(FebSøn1)=1,IF(AND(YEAR(FebSøn1+12)=Kalenderår,MONTH(FebSøn1+12)=2),FebSøn1+12,""),IF(AND(YEAR(FebSøn1+19)=Kalenderår,MONTH(FebSøn1+19)=2),FebSøn1+19,""))</f>
        <v>43511</v>
      </c>
      <c r="Q28" s="43">
        <f ca="1">IF(DAY(FebSøn1)=1,IF(AND(YEAR(FebSøn1+13)=Kalenderår,MONTH(FebSøn1+13)=2),FebSøn1+13,""),IF(AND(YEAR(FebSøn1+20)=Kalenderår,MONTH(FebSøn1+20)=2),FebSøn1+20,""))</f>
        <v>43512</v>
      </c>
      <c r="R28" s="43">
        <f ca="1">IF(DAY(FebSøn1)=1,IF(AND(YEAR(FebSøn1+14)=Kalenderår,MONTH(FebSøn1+14)=2),FebSøn1+14,""),IF(AND(YEAR(FebSøn1+21)=Kalenderår,MONTH(FebSøn1+21)=2),FebSøn1+21,""))</f>
        <v>43513</v>
      </c>
      <c r="S28" s="36"/>
      <c r="T28" s="40"/>
      <c r="U28" s="43">
        <f ca="1">IF(DAY(MarSun1)=1,IF(AND(YEAR(MarSun1+8)=Kalenderår,MONTH(MarSun1+8)=3),MarSun1+8,""),IF(AND(YEAR(MarSun1+15)=Kalenderår,MONTH(MarSun1+15)=3),MarSun1+15,""))</f>
        <v>43535</v>
      </c>
      <c r="V28" s="43">
        <f ca="1">IF(DAY(MarSun1)=1,IF(AND(YEAR(MarSun1+9)=Kalenderår,MONTH(MarSun1+9)=3),MarSun1+9,""),IF(AND(YEAR(MarSun1+16)=Kalenderår,MONTH(MarSun1+16)=3),MarSun1+16,""))</f>
        <v>43536</v>
      </c>
      <c r="W28" s="43">
        <f ca="1">IF(DAY(MarSun1)=1,IF(AND(YEAR(MarSun1+10)=Kalenderår,MONTH(MarSun1+10)=3),MarSun1+10,""),IF(AND(YEAR(MarSun1+17)=Kalenderår,MONTH(MarSun1+17)=3),MarSun1+17,""))</f>
        <v>43537</v>
      </c>
      <c r="X28" s="43">
        <f ca="1">IF(DAY(MarSun1)=1,IF(AND(YEAR(MarSun1+11)=Kalenderår,MONTH(MarSun1+11)=3),MarSun1+11,""),IF(AND(YEAR(MarSun1+18)=Kalenderår,MONTH(MarSun1+18)=3),MarSun1+18,""))</f>
        <v>43538</v>
      </c>
      <c r="Y28" s="43">
        <f ca="1">IF(DAY(MarSun1)=1,IF(AND(YEAR(MarSun1+12)=Kalenderår,MONTH(MarSun1+12)=3),MarSun1+12,""),IF(AND(YEAR(MarSun1+19)=Kalenderår,MONTH(MarSun1+19)=3),MarSun1+19,""))</f>
        <v>43539</v>
      </c>
      <c r="Z28" s="43">
        <f ca="1">IF(DAY(MarSun1)=1,IF(AND(YEAR(MarSun1+13)=Kalenderår,MONTH(MarSun1+13)=3),MarSun1+13,""),IF(AND(YEAR(MarSun1+20)=Kalenderår,MONTH(MarSun1+20)=3),MarSun1+20,""))</f>
        <v>43540</v>
      </c>
      <c r="AA28" s="43">
        <f ca="1">IF(DAY(MarSun1)=1,IF(AND(YEAR(MarSun1+14)=Kalenderår,MONTH(MarSun1+14)=3),MarSun1+14,""),IF(AND(YEAR(MarSun1+21)=Kalenderår,MONTH(MarSun1+21)=3),MarSun1+21,""))</f>
        <v>43541</v>
      </c>
      <c r="AB28" s="36"/>
      <c r="AC28" s="35"/>
      <c r="AD28" s="43">
        <f ca="1">IF(DAY(AprSøn1)=1,IF(AND(YEAR(AprSøn1+8)=Kalenderår,MONTH(AprSøn1+8)=4),AprSøn1+8,""),IF(AND(YEAR(AprSøn1+15)=Kalenderår,MONTH(AprSøn1+15)=4),AprSøn1+15,""))</f>
        <v>43570</v>
      </c>
      <c r="AE28" s="43">
        <f ca="1">IF(DAY(AprSøn1)=1,IF(AND(YEAR(AprSøn1+9)=Kalenderår,MONTH(AprSøn1+9)=4),AprSøn1+9,""),IF(AND(YEAR(AprSøn1+16)=Kalenderår,MONTH(AprSøn1+16)=4),AprSøn1+16,""))</f>
        <v>43571</v>
      </c>
      <c r="AF28" s="43">
        <f ca="1">IF(DAY(AprSøn1)=1,IF(AND(YEAR(AprSøn1+10)=Kalenderår,MONTH(AprSøn1+10)=4),AprSøn1+10,""),IF(AND(YEAR(AprSøn1+17)=Kalenderår,MONTH(AprSøn1+17)=4),AprSøn1+17,""))</f>
        <v>43572</v>
      </c>
      <c r="AG28" s="43">
        <f ca="1">IF(DAY(AprSøn1)=1,IF(AND(YEAR(AprSøn1+11)=Kalenderår,MONTH(AprSøn1+11)=4),AprSøn1+11,""),IF(AND(YEAR(AprSøn1+18)=Kalenderår,MONTH(AprSøn1+18)=4),AprSøn1+18,""))</f>
        <v>43573</v>
      </c>
      <c r="AH28" s="43">
        <f ca="1">IF(DAY(AprSøn1)=1,IF(AND(YEAR(AprSøn1+12)=Kalenderår,MONTH(AprSøn1+12)=4),AprSøn1+12,""),IF(AND(YEAR(AprSøn1+19)=Kalenderår,MONTH(AprSøn1+19)=4),AprSøn1+19,""))</f>
        <v>43574</v>
      </c>
      <c r="AI28" s="43">
        <f ca="1">IF(DAY(AprSøn1)=1,IF(AND(YEAR(AprSøn1+13)=Kalenderår,MONTH(AprSøn1+13)=4),AprSøn1+13,""),IF(AND(YEAR(AprSøn1+20)=Kalenderår,MONTH(AprSøn1+20)=4),AprSøn1+20,""))</f>
        <v>43575</v>
      </c>
      <c r="AJ28" s="43">
        <f ca="1">IF(DAY(AprSøn1)=1,IF(AND(YEAR(AprSøn1+14)=Kalenderår,MONTH(AprSøn1+14)=4),AprSøn1+14,""),IF(AND(YEAR(AprSøn1+21)=Kalenderår,MONTH(AprSøn1+21)=4),AprSøn1+21,""))</f>
        <v>43576</v>
      </c>
    </row>
    <row r="29" spans="1:37" x14ac:dyDescent="0.2">
      <c r="C29" s="43">
        <f ca="1">IF(DAY(JanSøn1)=1,IF(AND(YEAR(JanSøn1+15)=Kalenderår,MONTH(JanSøn1+15)=1),JanSøn1+15,""),IF(AND(YEAR(JanSøn1+22)=Kalenderår,MONTH(JanSøn1+22)=1),JanSøn1+22,""))</f>
        <v>43486</v>
      </c>
      <c r="D29" s="43">
        <f ca="1">IF(DAY(JanSøn1)=1,IF(AND(YEAR(JanSøn1+16)=Kalenderår,MONTH(JanSøn1+16)=1),JanSøn1+16,""),IF(AND(YEAR(JanSøn1+23)=Kalenderår,MONTH(JanSøn1+23)=1),JanSøn1+23,""))</f>
        <v>43487</v>
      </c>
      <c r="E29" s="43">
        <f ca="1">IF(DAY(JanSøn1)=1,IF(AND(YEAR(JanSøn1+17)=Kalenderår,MONTH(JanSøn1+17)=1),JanSøn1+17,""),IF(AND(YEAR(JanSøn1+24)=Kalenderår,MONTH(JanSøn1+24)=1),JanSøn1+24,""))</f>
        <v>43488</v>
      </c>
      <c r="F29" s="43">
        <f ca="1">IF(DAY(JanSøn1)=1,IF(AND(YEAR(JanSøn1+18)=Kalenderår,MONTH(JanSøn1+18)=1),JanSøn1+18,""),IF(AND(YEAR(JanSøn1+25)=Kalenderår,MONTH(JanSøn1+25)=1),JanSøn1+25,""))</f>
        <v>43489</v>
      </c>
      <c r="G29" s="43">
        <f ca="1">IF(DAY(JanSøn1)=1,IF(AND(YEAR(JanSøn1+19)=Kalenderår,MONTH(JanSøn1+19)=1),JanSøn1+19,""),IF(AND(YEAR(JanSøn1+26)=Kalenderår,MONTH(JanSøn1+26)=1),JanSøn1+26,""))</f>
        <v>43490</v>
      </c>
      <c r="H29" s="43">
        <f ca="1">IF(DAY(JanSøn1)=1,IF(AND(YEAR(JanSøn1+20)=Kalenderår,MONTH(JanSøn1+20)=1),JanSøn1+20,""),IF(AND(YEAR(JanSøn1+27)=Kalenderår,MONTH(JanSøn1+27)=1),JanSøn1+27,""))</f>
        <v>43491</v>
      </c>
      <c r="I29" s="43">
        <f ca="1">IF(DAY(JanSøn1)=1,IF(AND(YEAR(JanSøn1+21)=Kalenderår,MONTH(JanSøn1+21)=1),JanSøn1+21,""),IF(AND(YEAR(JanSøn1+28)=Kalenderår,MONTH(JanSøn1+28)=1),JanSøn1+28,""))</f>
        <v>43492</v>
      </c>
      <c r="J29" s="36"/>
      <c r="K29" s="35"/>
      <c r="L29" s="43">
        <f ca="1">IF(DAY(FebSøn1)=1,IF(AND(YEAR(FebSøn1+15)=Kalenderår,MONTH(FebSøn1+15)=2),FebSøn1+15,""),IF(AND(YEAR(FebSøn1+22)=Kalenderår,MONTH(FebSøn1+22)=2),FebSøn1+22,""))</f>
        <v>43514</v>
      </c>
      <c r="M29" s="43">
        <f ca="1">IF(DAY(FebSøn1)=1,IF(AND(YEAR(FebSøn1+16)=Kalenderår,MONTH(FebSøn1+16)=2),FebSøn1+16,""),IF(AND(YEAR(FebSøn1+23)=Kalenderår,MONTH(FebSøn1+23)=2),FebSøn1+23,""))</f>
        <v>43515</v>
      </c>
      <c r="N29" s="43">
        <f ca="1">IF(DAY(FebSøn1)=1,IF(AND(YEAR(FebSøn1+17)=Kalenderår,MONTH(FebSøn1+17)=2),FebSøn1+17,""),IF(AND(YEAR(FebSøn1+24)=Kalenderår,MONTH(FebSøn1+24)=2),FebSøn1+24,""))</f>
        <v>43516</v>
      </c>
      <c r="O29" s="43">
        <f ca="1">IF(DAY(FebSøn1)=1,IF(AND(YEAR(FebSøn1+18)=Kalenderår,MONTH(FebSøn1+18)=2),FebSøn1+18,""),IF(AND(YEAR(FebSøn1+25)=Kalenderår,MONTH(FebSøn1+25)=2),FebSøn1+25,""))</f>
        <v>43517</v>
      </c>
      <c r="P29" s="43">
        <f ca="1">IF(DAY(FebSøn1)=1,IF(AND(YEAR(FebSøn1+19)=Kalenderår,MONTH(FebSøn1+19)=2),FebSøn1+19,""),IF(AND(YEAR(FebSøn1+26)=Kalenderår,MONTH(FebSøn1+26)=2),FebSøn1+26,""))</f>
        <v>43518</v>
      </c>
      <c r="Q29" s="43">
        <f ca="1">IF(DAY(FebSøn1)=1,IF(AND(YEAR(FebSøn1+20)=Kalenderår,MONTH(FebSøn1+20)=2),FebSøn1+20,""),IF(AND(YEAR(FebSøn1+27)=Kalenderår,MONTH(FebSøn1+27)=2),FebSøn1+27,""))</f>
        <v>43519</v>
      </c>
      <c r="R29" s="43">
        <f ca="1">IF(DAY(FebSøn1)=1,IF(AND(YEAR(FebSøn1+21)=Kalenderår,MONTH(FebSøn1+21)=2),FebSøn1+21,""),IF(AND(YEAR(FebSøn1+28)=Kalenderår,MONTH(FebSøn1+28)=2),FebSøn1+28,""))</f>
        <v>43520</v>
      </c>
      <c r="S29" s="36"/>
      <c r="T29" s="40"/>
      <c r="U29" s="43">
        <f ca="1">IF(DAY(MarSun1)=1,IF(AND(YEAR(MarSun1+15)=Kalenderår,MONTH(MarSun1+15)=3),MarSun1+15,""),IF(AND(YEAR(MarSun1+22)=Kalenderår,MONTH(MarSun1+22)=3),MarSun1+22,""))</f>
        <v>43542</v>
      </c>
      <c r="V29" s="43">
        <f ca="1">IF(DAY(MarSun1)=1,IF(AND(YEAR(MarSun1+16)=Kalenderår,MONTH(MarSun1+16)=3),MarSun1+16,""),IF(AND(YEAR(MarSun1+23)=Kalenderår,MONTH(MarSun1+23)=3),MarSun1+23,""))</f>
        <v>43543</v>
      </c>
      <c r="W29" s="43">
        <f ca="1">IF(DAY(MarSun1)=1,IF(AND(YEAR(MarSun1+17)=Kalenderår,MONTH(MarSun1+17)=3),MarSun1+17,""),IF(AND(YEAR(MarSun1+24)=Kalenderår,MONTH(MarSun1+24)=3),MarSun1+24,""))</f>
        <v>43544</v>
      </c>
      <c r="X29" s="43">
        <f ca="1">IF(DAY(MarSun1)=1,IF(AND(YEAR(MarSun1+18)=Kalenderår,MONTH(MarSun1+18)=3),MarSun1+18,""),IF(AND(YEAR(MarSun1+25)=Kalenderår,MONTH(MarSun1+25)=3),MarSun1+25,""))</f>
        <v>43545</v>
      </c>
      <c r="Y29" s="43">
        <f ca="1">IF(DAY(MarSun1)=1,IF(AND(YEAR(MarSun1+19)=Kalenderår,MONTH(MarSun1+19)=3),MarSun1+19,""),IF(AND(YEAR(MarSun1+26)=Kalenderår,MONTH(MarSun1+26)=3),MarSun1+26,""))</f>
        <v>43546</v>
      </c>
      <c r="Z29" s="43">
        <f ca="1">IF(DAY(MarSun1)=1,IF(AND(YEAR(MarSun1+20)=Kalenderår,MONTH(MarSun1+20)=3),MarSun1+20,""),IF(AND(YEAR(MarSun1+27)=Kalenderår,MONTH(MarSun1+27)=3),MarSun1+27,""))</f>
        <v>43547</v>
      </c>
      <c r="AA29" s="43">
        <f ca="1">IF(DAY(MarSun1)=1,IF(AND(YEAR(MarSun1+21)=Kalenderår,MONTH(MarSun1+21)=3),MarSun1+21,""),IF(AND(YEAR(MarSun1+28)=Kalenderår,MONTH(MarSun1+28)=3),MarSun1+28,""))</f>
        <v>43548</v>
      </c>
      <c r="AB29" s="36"/>
      <c r="AC29" s="35"/>
      <c r="AD29" s="43">
        <f ca="1">IF(DAY(AprSøn1)=1,IF(AND(YEAR(AprSøn1+15)=Kalenderår,MONTH(AprSøn1+15)=4),AprSøn1+15,""),IF(AND(YEAR(AprSøn1+22)=Kalenderår,MONTH(AprSøn1+22)=4),AprSøn1+22,""))</f>
        <v>43577</v>
      </c>
      <c r="AE29" s="43">
        <f ca="1">IF(DAY(AprSøn1)=1,IF(AND(YEAR(AprSøn1+16)=Kalenderår,MONTH(AprSøn1+16)=4),AprSøn1+16,""),IF(AND(YEAR(AprSøn1+23)=Kalenderår,MONTH(AprSøn1+23)=4),AprSøn1+23,""))</f>
        <v>43578</v>
      </c>
      <c r="AF29" s="43">
        <f ca="1">IF(DAY(AprSøn1)=1,IF(AND(YEAR(AprSøn1+17)=Kalenderår,MONTH(AprSøn1+17)=4),AprSøn1+17,""),IF(AND(YEAR(AprSøn1+24)=Kalenderår,MONTH(AprSøn1+24)=4),AprSøn1+24,""))</f>
        <v>43579</v>
      </c>
      <c r="AG29" s="43">
        <f ca="1">IF(DAY(AprSøn1)=1,IF(AND(YEAR(AprSøn1+18)=Kalenderår,MONTH(AprSøn1+18)=4),AprSøn1+18,""),IF(AND(YEAR(AprSøn1+25)=Kalenderår,MONTH(AprSøn1+25)=4),AprSøn1+25,""))</f>
        <v>43580</v>
      </c>
      <c r="AH29" s="43">
        <f ca="1">IF(DAY(AprSøn1)=1,IF(AND(YEAR(AprSøn1+19)=Kalenderår,MONTH(AprSøn1+19)=4),AprSøn1+19,""),IF(AND(YEAR(AprSøn1+26)=Kalenderår,MONTH(AprSøn1+26)=4),AprSøn1+26,""))</f>
        <v>43581</v>
      </c>
      <c r="AI29" s="43">
        <f ca="1">IF(DAY(AprSøn1)=1,IF(AND(YEAR(AprSøn1+20)=Kalenderår,MONTH(AprSøn1+20)=4),AprSøn1+20,""),IF(AND(YEAR(AprSøn1+27)=Kalenderår,MONTH(AprSøn1+27)=4),AprSøn1+27,""))</f>
        <v>43582</v>
      </c>
      <c r="AJ29" s="43">
        <f ca="1">IF(DAY(AprSøn1)=1,IF(AND(YEAR(AprSøn1+21)=Kalenderår,MONTH(AprSøn1+21)=4),AprSøn1+21,""),IF(AND(YEAR(AprSøn1+28)=Kalenderår,MONTH(AprSøn1+28)=4),AprSøn1+28,""))</f>
        <v>43583</v>
      </c>
    </row>
    <row r="30" spans="1:37" x14ac:dyDescent="0.2">
      <c r="C30" s="43">
        <f ca="1">IF(DAY(JanSøn1)=1,IF(AND(YEAR(JanSøn1+22)=Kalenderår,MONTH(JanSøn1+22)=1),JanSøn1+22,""),IF(AND(YEAR(JanSøn1+29)=Kalenderår,MONTH(JanSøn1+29)=1),JanSøn1+29,""))</f>
        <v>43493</v>
      </c>
      <c r="D30" s="43">
        <f ca="1">IF(DAY(JanSøn1)=1,IF(AND(YEAR(JanSøn1+23)=Kalenderår,MONTH(JanSøn1+23)=1),JanSøn1+23,""),IF(AND(YEAR(JanSøn1+30)=Kalenderår,MONTH(JanSøn1+30)=1),JanSøn1+30,""))</f>
        <v>43494</v>
      </c>
      <c r="E30" s="43">
        <f ca="1">IF(DAY(JanSøn1)=1,IF(AND(YEAR(JanSøn1+24)=Kalenderår,MONTH(JanSøn1+24)=1),JanSøn1+24,""),IF(AND(YEAR(JanSøn1+31)=Kalenderår,MONTH(JanSøn1+31)=1),JanSøn1+31,""))</f>
        <v>43495</v>
      </c>
      <c r="F30" s="43">
        <f ca="1">IF(DAY(JanSøn1)=1,IF(AND(YEAR(JanSøn1+25)=Kalenderår,MONTH(JanSøn1+25)=1),JanSøn1+25,""),IF(AND(YEAR(JanSøn1+32)=Kalenderår,MONTH(JanSøn1+32)=1),JanSøn1+32,""))</f>
        <v>43496</v>
      </c>
      <c r="G30" s="43" t="str">
        <f ca="1">IF(DAY(JanSøn1)=1,IF(AND(YEAR(JanSøn1+26)=Kalenderår,MONTH(JanSøn1+26)=1),JanSøn1+26,""),IF(AND(YEAR(JanSøn1+33)=Kalenderår,MONTH(JanSøn1+33)=1),JanSøn1+33,""))</f>
        <v/>
      </c>
      <c r="H30" s="43" t="str">
        <f ca="1">IF(DAY(JanSøn1)=1,IF(AND(YEAR(JanSøn1+27)=Kalenderår,MONTH(JanSøn1+27)=1),JanSøn1+27,""),IF(AND(YEAR(JanSøn1+34)=Kalenderår,MONTH(JanSøn1+34)=1),JanSøn1+34,""))</f>
        <v/>
      </c>
      <c r="I30" s="43" t="str">
        <f ca="1">IF(DAY(JanSøn1)=1,IF(AND(YEAR(JanSøn1+28)=Kalenderår,MONTH(JanSøn1+28)=1),JanSøn1+28,""),IF(AND(YEAR(JanSøn1+35)=Kalenderår,MONTH(JanSøn1+35)=1),JanSøn1+35,""))</f>
        <v/>
      </c>
      <c r="J30" s="36"/>
      <c r="K30" s="35"/>
      <c r="L30" s="43">
        <f ca="1">IF(DAY(FebSøn1)=1,IF(AND(YEAR(FebSøn1+22)=Kalenderår,MONTH(FebSøn1+22)=2),FebSøn1+22,""),IF(AND(YEAR(FebSøn1+29)=Kalenderår,MONTH(FebSøn1+29)=2),FebSøn1+29,""))</f>
        <v>43521</v>
      </c>
      <c r="M30" s="43">
        <f ca="1">IF(DAY(FebSøn1)=1,IF(AND(YEAR(FebSøn1+23)=Kalenderår,MONTH(FebSøn1+23)=2),FebSøn1+23,""),IF(AND(YEAR(FebSøn1+30)=Kalenderår,MONTH(FebSøn1+30)=2),FebSøn1+30,""))</f>
        <v>43522</v>
      </c>
      <c r="N30" s="43">
        <f ca="1">IF(DAY(FebSøn1)=1,IF(AND(YEAR(FebSøn1+24)=Kalenderår,MONTH(FebSøn1+24)=2),FebSøn1+24,""),IF(AND(YEAR(FebSøn1+31)=Kalenderår,MONTH(FebSøn1+31)=2),FebSøn1+31,""))</f>
        <v>43523</v>
      </c>
      <c r="O30" s="43">
        <f ca="1">IF(DAY(FebSøn1)=1,IF(AND(YEAR(FebSøn1+25)=Kalenderår,MONTH(FebSøn1+25)=2),FebSøn1+25,""),IF(AND(YEAR(FebSøn1+32)=Kalenderår,MONTH(FebSøn1+32)=2),FebSøn1+32,""))</f>
        <v>43524</v>
      </c>
      <c r="P30" s="43" t="str">
        <f ca="1">IF(DAY(FebSøn1)=1,IF(AND(YEAR(FebSøn1+26)=Kalenderår,MONTH(FebSøn1+26)=2),FebSøn1+26,""),IF(AND(YEAR(FebSøn1+33)=Kalenderår,MONTH(FebSøn1+33)=2),FebSøn1+33,""))</f>
        <v/>
      </c>
      <c r="Q30" s="43" t="str">
        <f ca="1">IF(DAY(FebSøn1)=1,IF(AND(YEAR(FebSøn1+27)=Kalenderår,MONTH(FebSøn1+27)=2),FebSøn1+27,""),IF(AND(YEAR(FebSøn1+34)=Kalenderår,MONTH(FebSøn1+34)=2),FebSøn1+34,""))</f>
        <v/>
      </c>
      <c r="R30" s="43" t="str">
        <f ca="1">IF(DAY(FebSøn1)=1,IF(AND(YEAR(FebSøn1+28)=Kalenderår,MONTH(FebSøn1+28)=2),FebSøn1+28,""),IF(AND(YEAR(FebSøn1+35)=Kalenderår,MONTH(FebSøn1+35)=2),FebSøn1+35,""))</f>
        <v/>
      </c>
      <c r="S30" s="36"/>
      <c r="T30" s="40"/>
      <c r="U30" s="43">
        <f ca="1">IF(DAY(MarSun1)=1,IF(AND(YEAR(MarSun1+22)=Kalenderår,MONTH(MarSun1+22)=3),MarSun1+22,""),IF(AND(YEAR(MarSun1+29)=Kalenderår,MONTH(MarSun1+29)=3),MarSun1+29,""))</f>
        <v>43549</v>
      </c>
      <c r="V30" s="43">
        <f ca="1">IF(DAY(MarSun1)=1,IF(AND(YEAR(MarSun1+23)=Kalenderår,MONTH(MarSun1+23)=3),MarSun1+23,""),IF(AND(YEAR(MarSun1+30)=Kalenderår,MONTH(MarSun1+30)=3),MarSun1+30,""))</f>
        <v>43550</v>
      </c>
      <c r="W30" s="43">
        <f ca="1">IF(DAY(MarSun1)=1,IF(AND(YEAR(MarSun1+24)=Kalenderår,MONTH(MarSun1+24)=3),MarSun1+24,""),IF(AND(YEAR(MarSun1+31)=Kalenderår,MONTH(MarSun1+31)=3),MarSun1+31,""))</f>
        <v>43551</v>
      </c>
      <c r="X30" s="43">
        <f ca="1">IF(DAY(MarSun1)=1,IF(AND(YEAR(MarSun1+25)=Kalenderår,MONTH(MarSun1+25)=3),MarSun1+25,""),IF(AND(YEAR(MarSun1+32)=Kalenderår,MONTH(MarSun1+32)=3),MarSun1+32,""))</f>
        <v>43552</v>
      </c>
      <c r="Y30" s="43">
        <f ca="1">IF(DAY(MarSun1)=1,IF(AND(YEAR(MarSun1+26)=Kalenderår,MONTH(MarSun1+26)=3),MarSun1+26,""),IF(AND(YEAR(MarSun1+33)=Kalenderår,MONTH(MarSun1+33)=3),MarSun1+33,""))</f>
        <v>43553</v>
      </c>
      <c r="Z30" s="43">
        <f ca="1">IF(DAY(MarSun1)=1,IF(AND(YEAR(MarSun1+27)=Kalenderår,MONTH(MarSun1+27)=3),MarSun1+27,""),IF(AND(YEAR(MarSun1+34)=Kalenderår,MONTH(MarSun1+34)=3),MarSun1+34,""))</f>
        <v>43554</v>
      </c>
      <c r="AA30" s="43">
        <f ca="1">IF(DAY(MarSun1)=1,IF(AND(YEAR(MarSun1+28)=Kalenderår,MONTH(MarSun1+28)=3),MarSun1+28,""),IF(AND(YEAR(MarSun1+35)=Kalenderår,MONTH(MarSun1+35)=3),MarSun1+35,""))</f>
        <v>43555</v>
      </c>
      <c r="AB30" s="36"/>
      <c r="AC30" s="35"/>
      <c r="AD30" s="43">
        <f ca="1">IF(DAY(AprSøn1)=1,IF(AND(YEAR(AprSøn1+22)=Kalenderår,MONTH(AprSøn1+22)=4),AprSøn1+22,""),IF(AND(YEAR(AprSøn1+29)=Kalenderår,MONTH(AprSøn1+29)=4),AprSøn1+29,""))</f>
        <v>43584</v>
      </c>
      <c r="AE30" s="43">
        <f ca="1">IF(DAY(AprSøn1)=1,IF(AND(YEAR(AprSøn1+23)=Kalenderår,MONTH(AprSøn1+23)=4),AprSøn1+23,""),IF(AND(YEAR(AprSøn1+30)=Kalenderår,MONTH(AprSøn1+30)=4),AprSøn1+30,""))</f>
        <v>43585</v>
      </c>
      <c r="AF30" s="43" t="str">
        <f ca="1">IF(DAY(AprSøn1)=1,IF(AND(YEAR(AprSøn1+24)=Kalenderår,MONTH(AprSøn1+24)=4),AprSøn1+24,""),IF(AND(YEAR(AprSøn1+31)=Kalenderår,MONTH(AprSøn1+31)=4),AprSøn1+31,""))</f>
        <v/>
      </c>
      <c r="AG30" s="43" t="str">
        <f ca="1">IF(DAY(AprSøn1)=1,IF(AND(YEAR(AprSøn1+25)=Kalenderår,MONTH(AprSøn1+25)=4),AprSøn1+25,""),IF(AND(YEAR(AprSøn1+32)=Kalenderår,MONTH(AprSøn1+32)=4),AprSøn1+32,""))</f>
        <v/>
      </c>
      <c r="AH30" s="43" t="str">
        <f ca="1">IF(DAY(AprSøn1)=1,IF(AND(YEAR(AprSøn1+26)=Kalenderår,MONTH(AprSøn1+26)=4),AprSøn1+26,""),IF(AND(YEAR(AprSøn1+33)=Kalenderår,MONTH(AprSøn1+33)=4),AprSøn1+33,""))</f>
        <v/>
      </c>
      <c r="AI30" s="43" t="str">
        <f ca="1">IF(DAY(AprSøn1)=1,IF(AND(YEAR(AprSøn1+27)=Kalenderår,MONTH(AprSøn1+27)=4),AprSøn1+27,""),IF(AND(YEAR(AprSøn1+34)=Kalenderår,MONTH(AprSøn1+34)=4),AprSøn1+34,""))</f>
        <v/>
      </c>
      <c r="AJ30" s="43" t="str">
        <f ca="1">IF(DAY(AprSøn1)=1,IF(AND(YEAR(AprSøn1+28)=Kalenderår,MONTH(AprSøn1+28)=4),AprSøn1+28,""),IF(AND(YEAR(AprSøn1+35)=Kalenderår,MONTH(AprSøn1+35)=4),AprSøn1+35,""))</f>
        <v/>
      </c>
    </row>
    <row r="31" spans="1:37" x14ac:dyDescent="0.2">
      <c r="C31" s="43" t="str">
        <f ca="1">IF(DAY(JanSøn1)=1,IF(AND(YEAR(JanSøn1+29)=Kalenderår,MONTH(JanSøn1+29)=1),JanSøn1+29,""),IF(AND(YEAR(JanSøn1+36)=Kalenderår,MONTH(JanSøn1+36)=1),JanSøn1+36,""))</f>
        <v/>
      </c>
      <c r="D31" s="43" t="str">
        <f ca="1">IF(DAY(JanSøn1)=1,IF(AND(YEAR(JanSøn1+30)=Kalenderår,MONTH(JanSøn1+30)=1),JanSøn1+30,""),IF(AND(YEAR(JanSøn1+37)=Kalenderår,MONTH(JanSøn1+37)=1),JanSøn1+37,""))</f>
        <v/>
      </c>
      <c r="E31" s="43" t="str">
        <f ca="1">IF(DAY(JanSøn1)=1,IF(AND(YEAR(JanSøn1+31)=Kalenderår,MONTH(JanSøn1+31)=1),JanSøn1+31,""),IF(AND(YEAR(JanSøn1+38)=Kalenderår,MONTH(JanSøn1+38)=1),JanSøn1+38,""))</f>
        <v/>
      </c>
      <c r="F31" s="43" t="str">
        <f ca="1">IF(DAY(JanSøn1)=1,IF(AND(YEAR(JanSøn1+32)=Kalenderår,MONTH(JanSøn1+32)=1),JanSøn1+32,""),IF(AND(YEAR(JanSøn1+39)=Kalenderår,MONTH(JanSøn1+39)=1),JanSøn1+39,""))</f>
        <v/>
      </c>
      <c r="G31" s="43" t="str">
        <f ca="1">IF(DAY(JanSøn1)=1,IF(AND(YEAR(JanSøn1+33)=Kalenderår,MONTH(JanSøn1+33)=1),JanSøn1+33,""),IF(AND(YEAR(JanSøn1+40)=Kalenderår,MONTH(JanSøn1+40)=1),JanSøn1+40,""))</f>
        <v/>
      </c>
      <c r="H31" s="43" t="str">
        <f ca="1">IF(DAY(JanSøn1)=1,IF(AND(YEAR(JanSøn1+34)=Kalenderår,MONTH(JanSøn1+34)=1),JanSøn1+34,""),IF(AND(YEAR(JanSøn1+41)=Kalenderår,MONTH(JanSøn1+41)=1),JanSøn1+41,""))</f>
        <v/>
      </c>
      <c r="I31" s="43" t="str">
        <f ca="1">IF(DAY(JanSøn1)=1,IF(AND(YEAR(JanSøn1+35)=Kalenderår,MONTH(JanSøn1+35)=1),JanSøn1+35,""),IF(AND(YEAR(JanSøn1+42)=Kalenderår,MONTH(JanSøn1+42)=1),JanSøn1+42,""))</f>
        <v/>
      </c>
      <c r="J31" s="36"/>
      <c r="K31" s="35"/>
      <c r="L31" s="43" t="str">
        <f ca="1">IF(DAY(FebSøn1)=1,IF(AND(YEAR(FebSøn1+29)=Kalenderår,MONTH(FebSøn1+29)=2),FebSøn1+29,""),IF(AND(YEAR(FebSøn1+36)=Kalenderår,MONTH(FebSøn1+36)=2),FebSøn1+36,""))</f>
        <v/>
      </c>
      <c r="M31" s="43" t="str">
        <f ca="1">IF(DAY(FebSøn1)=1,IF(AND(YEAR(FebSøn1+30)=Kalenderår,MONTH(FebSøn1+30)=2),FebSøn1+30,""),IF(AND(YEAR(FebSøn1+37)=Kalenderår,MONTH(FebSøn1+37)=2),FebSøn1+37,""))</f>
        <v/>
      </c>
      <c r="N31" s="43" t="str">
        <f ca="1">IF(DAY(FebSøn1)=1,IF(AND(YEAR(FebSøn1+31)=Kalenderår,MONTH(FebSøn1+31)=2),FebSøn1+31,""),IF(AND(YEAR(FebSøn1+38)=Kalenderår,MONTH(FebSøn1+38)=2),FebSøn1+38,""))</f>
        <v/>
      </c>
      <c r="O31" s="43" t="str">
        <f ca="1">IF(DAY(FebSøn1)=1,IF(AND(YEAR(FebSøn1+32)=Kalenderår,MONTH(FebSøn1+32)=2),FebSøn1+32,""),IF(AND(YEAR(FebSøn1+39)=Kalenderår,MONTH(FebSøn1+39)=2),FebSøn1+39,""))</f>
        <v/>
      </c>
      <c r="P31" s="43" t="str">
        <f ca="1">IF(DAY(FebSøn1)=1,IF(AND(YEAR(FebSøn1+33)=Kalenderår,MONTH(FebSøn1+33)=2),FebSøn1+33,""),IF(AND(YEAR(FebSøn1+40)=Kalenderår,MONTH(FebSøn1+40)=2),FebSøn1+40,""))</f>
        <v/>
      </c>
      <c r="Q31" s="43" t="str">
        <f ca="1">IF(DAY(FebSøn1)=1,IF(AND(YEAR(FebSøn1+34)=Kalenderår,MONTH(FebSøn1+34)=2),FebSøn1+34,""),IF(AND(YEAR(FebSøn1+41)=Kalenderår,MONTH(FebSøn1+41)=2),FebSøn1+41,""))</f>
        <v/>
      </c>
      <c r="R31" s="43" t="str">
        <f ca="1">IF(DAY(FebSøn1)=1,IF(AND(YEAR(FebSøn1+35)=Kalenderår,MONTH(FebSøn1+35)=2),FebSøn1+35,""),IF(AND(YEAR(FebSøn1+42)=Kalenderår,MONTH(FebSøn1+42)=2),FebSøn1+42,""))</f>
        <v/>
      </c>
      <c r="S31" s="36"/>
      <c r="T31" s="40"/>
      <c r="U31" s="43" t="str">
        <f ca="1">IF(DAY(MarSun1)=1,IF(AND(YEAR(MarSun1+29)=Kalenderår,MONTH(MarSun1+29)=3),MarSun1+29,""),IF(AND(YEAR(MarSun1+36)=Kalenderår,MONTH(MarSun1+36)=3),MarSun1+36,""))</f>
        <v/>
      </c>
      <c r="V31" s="43" t="str">
        <f ca="1">IF(DAY(MarSun1)=1,IF(AND(YEAR(MarSun1+30)=Kalenderår,MONTH(MarSun1+30)=3),MarSun1+30,""),IF(AND(YEAR(MarSun1+37)=Kalenderår,MONTH(MarSun1+37)=3),MarSun1+37,""))</f>
        <v/>
      </c>
      <c r="W31" s="43" t="str">
        <f ca="1">IF(DAY(MarSun1)=1,IF(AND(YEAR(MarSun1+31)=Kalenderår,MONTH(MarSun1+31)=3),MarSun1+31,""),IF(AND(YEAR(MarSun1+38)=Kalenderår,MONTH(MarSun1+38)=3),MarSun1+38,""))</f>
        <v/>
      </c>
      <c r="X31" s="43" t="str">
        <f ca="1">IF(DAY(MarSun1)=1,IF(AND(YEAR(MarSun1+32)=Kalenderår,MONTH(MarSun1+32)=3),MarSun1+32,""),IF(AND(YEAR(MarSun1+39)=Kalenderår,MONTH(MarSun1+39)=3),MarSun1+39,""))</f>
        <v/>
      </c>
      <c r="Y31" s="43" t="str">
        <f ca="1">IF(DAY(MarSun1)=1,IF(AND(YEAR(MarSun1+33)=Kalenderår,MONTH(MarSun1+33)=3),MarSun1+33,""),IF(AND(YEAR(MarSun1+40)=Kalenderår,MONTH(MarSun1+40)=3),MarSun1+40,""))</f>
        <v/>
      </c>
      <c r="Z31" s="43" t="str">
        <f ca="1">IF(DAY(MarSun1)=1,IF(AND(YEAR(MarSun1+34)=Kalenderår,MONTH(MarSun1+34)=3),MarSun1+34,""),IF(AND(YEAR(MarSun1+41)=Kalenderår,MONTH(MarSun1+41)=3),MarSun1+41,""))</f>
        <v/>
      </c>
      <c r="AA31" s="43" t="str">
        <f ca="1">IF(DAY(MarSun1)=1,IF(AND(YEAR(MarSun1+35)=Kalenderår,MONTH(MarSun1+35)=3),MarSun1+35,""),IF(AND(YEAR(MarSun1+42)=Kalenderår,MONTH(MarSun1+42)=3),MarSun1+42,""))</f>
        <v/>
      </c>
      <c r="AB31" s="36"/>
      <c r="AC31" s="35"/>
      <c r="AD31" s="43" t="str">
        <f ca="1">IF(DAY(AprSøn1)=1,IF(AND(YEAR(AprSøn1+29)=Kalenderår,MONTH(AprSøn1+29)=4),AprSøn1+29,""),IF(AND(YEAR(AprSøn1+36)=Kalenderår,MONTH(AprSøn1+36)=4),AprSøn1+36,""))</f>
        <v/>
      </c>
      <c r="AE31" s="43" t="str">
        <f ca="1">IF(DAY(AprSøn1)=1,IF(AND(YEAR(AprSøn1+30)=Kalenderår,MONTH(AprSøn1+30)=4),AprSøn1+30,""),IF(AND(YEAR(AprSøn1+37)=Kalenderår,MONTH(AprSøn1+37)=4),AprSøn1+37,""))</f>
        <v/>
      </c>
      <c r="AF31" s="43" t="str">
        <f ca="1">IF(DAY(AprSøn1)=1,IF(AND(YEAR(AprSøn1+31)=Kalenderår,MONTH(AprSøn1+31)=4),AprSøn1+31,""),IF(AND(YEAR(AprSøn1+38)=Kalenderår,MONTH(AprSøn1+38)=4),AprSøn1+38,""))</f>
        <v/>
      </c>
      <c r="AG31" s="43" t="str">
        <f ca="1">IF(DAY(AprSøn1)=1,IF(AND(YEAR(AprSøn1+32)=Kalenderår,MONTH(AprSøn1+32)=4),AprSøn1+32,""),IF(AND(YEAR(AprSøn1+39)=Kalenderår,MONTH(AprSøn1+39)=4),AprSøn1+39,""))</f>
        <v/>
      </c>
      <c r="AH31" s="43" t="str">
        <f ca="1">IF(DAY(AprSøn1)=1,IF(AND(YEAR(AprSøn1+33)=Kalenderår,MONTH(AprSøn1+33)=4),AprSøn1+33,""),IF(AND(YEAR(AprSøn1+40)=Kalenderår,MONTH(AprSøn1+40)=4),AprSøn1+40,""))</f>
        <v/>
      </c>
      <c r="AI31" s="43" t="str">
        <f ca="1">IF(DAY(AprSøn1)=1,IF(AND(YEAR(AprSøn1+34)=Kalenderår,MONTH(AprSøn1+34)=4),AprSøn1+34,""),IF(AND(YEAR(AprSøn1+41)=Kalenderår,MONTH(AprSøn1+41)=4),AprSøn1+41,""))</f>
        <v/>
      </c>
      <c r="AJ31" s="43" t="str">
        <f ca="1">IF(DAY(AprSøn1)=1,IF(AND(YEAR(AprSøn1+35)=Kalenderår,MONTH(AprSøn1+35)=4),AprSøn1+35,""),IF(AND(YEAR(AprSøn1+42)=Kalenderår,MONTH(AprSøn1+42)=4),AprSøn1+42,""))</f>
        <v/>
      </c>
    </row>
    <row r="32" spans="1:37" ht="15" x14ac:dyDescent="0.2">
      <c r="A32" s="26" t="s">
        <v>13</v>
      </c>
      <c r="C32" s="35"/>
      <c r="D32" s="35"/>
      <c r="E32" s="35"/>
      <c r="F32" s="35"/>
      <c r="G32" s="35"/>
      <c r="H32" s="35"/>
      <c r="I32" s="35"/>
      <c r="J32" s="36"/>
      <c r="K32" s="35"/>
      <c r="L32" s="35"/>
      <c r="M32" s="35"/>
      <c r="N32" s="35"/>
      <c r="O32" s="35"/>
      <c r="P32" s="35"/>
      <c r="Q32" s="35"/>
      <c r="R32" s="35"/>
      <c r="S32" s="36"/>
      <c r="T32" s="40"/>
      <c r="U32" s="40"/>
      <c r="V32" s="40"/>
      <c r="W32" s="40"/>
      <c r="X32" s="40"/>
      <c r="Y32" s="40"/>
      <c r="Z32" s="40"/>
      <c r="AA32" s="40"/>
      <c r="AB32" s="41"/>
      <c r="AC32" s="40"/>
      <c r="AD32" s="40"/>
      <c r="AE32" s="40"/>
      <c r="AF32" s="40"/>
      <c r="AG32" s="40"/>
      <c r="AH32" s="40"/>
      <c r="AI32" s="40"/>
      <c r="AJ32" s="40"/>
    </row>
    <row r="33" spans="1:36" ht="15.75" x14ac:dyDescent="0.25">
      <c r="A33" s="26" t="s">
        <v>14</v>
      </c>
      <c r="C33" s="53">
        <f ca="1">DATE(Kalenderår,5,1)</f>
        <v>43586</v>
      </c>
      <c r="D33" s="53"/>
      <c r="E33" s="53"/>
      <c r="F33" s="53"/>
      <c r="G33" s="53"/>
      <c r="H33" s="53"/>
      <c r="I33" s="53"/>
      <c r="J33" s="32"/>
      <c r="K33" s="35"/>
      <c r="L33" s="53">
        <f ca="1">DATE(Kalenderår,6,1)</f>
        <v>43617</v>
      </c>
      <c r="M33" s="53"/>
      <c r="N33" s="53"/>
      <c r="O33" s="53"/>
      <c r="P33" s="53"/>
      <c r="Q33" s="53"/>
      <c r="R33" s="53"/>
      <c r="S33" s="32"/>
      <c r="T33" s="40"/>
      <c r="U33" s="53">
        <f ca="1">DATE(Kalenderår,7,1)</f>
        <v>43647</v>
      </c>
      <c r="V33" s="53"/>
      <c r="W33" s="53"/>
      <c r="X33" s="53"/>
      <c r="Y33" s="53"/>
      <c r="Z33" s="53"/>
      <c r="AA33" s="53"/>
      <c r="AB33" s="32"/>
      <c r="AC33" s="35"/>
      <c r="AD33" s="53">
        <f ca="1">DATE(Kalenderår,8,1)</f>
        <v>43678</v>
      </c>
      <c r="AE33" s="53"/>
      <c r="AF33" s="53"/>
      <c r="AG33" s="53"/>
      <c r="AH33" s="53"/>
      <c r="AI33" s="53"/>
      <c r="AJ33" s="53"/>
    </row>
    <row r="34" spans="1:36" ht="15" x14ac:dyDescent="0.25">
      <c r="A34" s="26" t="s">
        <v>15</v>
      </c>
      <c r="C34" s="21" t="s">
        <v>21</v>
      </c>
      <c r="D34" s="21" t="s">
        <v>24</v>
      </c>
      <c r="E34" s="21" t="s">
        <v>25</v>
      </c>
      <c r="F34" s="21" t="s">
        <v>26</v>
      </c>
      <c r="G34" s="21" t="s">
        <v>27</v>
      </c>
      <c r="H34" s="21" t="s">
        <v>30</v>
      </c>
      <c r="I34" s="21" t="s">
        <v>31</v>
      </c>
      <c r="J34" s="34"/>
      <c r="K34" s="37"/>
      <c r="L34" s="21" t="s">
        <v>21</v>
      </c>
      <c r="M34" s="21" t="s">
        <v>24</v>
      </c>
      <c r="N34" s="21" t="s">
        <v>25</v>
      </c>
      <c r="O34" s="21" t="s">
        <v>26</v>
      </c>
      <c r="P34" s="21" t="s">
        <v>27</v>
      </c>
      <c r="Q34" s="21" t="s">
        <v>30</v>
      </c>
      <c r="R34" s="21" t="s">
        <v>31</v>
      </c>
      <c r="S34" s="34"/>
      <c r="T34" s="40"/>
      <c r="U34" s="21" t="s">
        <v>21</v>
      </c>
      <c r="V34" s="21" t="s">
        <v>24</v>
      </c>
      <c r="W34" s="21" t="s">
        <v>25</v>
      </c>
      <c r="X34" s="21" t="s">
        <v>26</v>
      </c>
      <c r="Y34" s="21" t="s">
        <v>27</v>
      </c>
      <c r="Z34" s="21" t="s">
        <v>30</v>
      </c>
      <c r="AA34" s="21" t="s">
        <v>31</v>
      </c>
      <c r="AB34" s="34"/>
      <c r="AC34" s="35"/>
      <c r="AD34" s="21" t="s">
        <v>21</v>
      </c>
      <c r="AE34" s="21" t="s">
        <v>24</v>
      </c>
      <c r="AF34" s="21" t="s">
        <v>25</v>
      </c>
      <c r="AG34" s="21" t="s">
        <v>26</v>
      </c>
      <c r="AH34" s="21" t="s">
        <v>27</v>
      </c>
      <c r="AI34" s="21" t="s">
        <v>30</v>
      </c>
      <c r="AJ34" s="21" t="s">
        <v>31</v>
      </c>
    </row>
    <row r="35" spans="1:36" ht="15.75" x14ac:dyDescent="0.25">
      <c r="A35" s="26" t="s">
        <v>16</v>
      </c>
      <c r="C35" s="43" t="str">
        <f ca="1">IF(DAY(MaySun1)=1,"",IF(AND(YEAR(MaySun1+1)=Kalenderår,MONTH(MaySun1+1)=5),MaySun1+1,""))</f>
        <v/>
      </c>
      <c r="D35" s="43" t="str">
        <f ca="1">IF(DAY(MaySun1)=1,"",IF(AND(YEAR(MaySun1+2)=Kalenderår,MONTH(MaySun1+2)=5),MaySun1+2,""))</f>
        <v/>
      </c>
      <c r="E35" s="43">
        <f ca="1">IF(DAY(MaySun1)=1,"",IF(AND(YEAR(MaySun1+3)=Kalenderår,MONTH(MaySun1+3)=5),MaySun1+3,""))</f>
        <v>43586</v>
      </c>
      <c r="F35" s="43">
        <f ca="1">IF(DAY(MaySun1)=1,"",IF(AND(YEAR(MaySun1+4)=Kalenderår,MONTH(MaySun1+4)=5),MaySun1+4,""))</f>
        <v>43587</v>
      </c>
      <c r="G35" s="43">
        <f ca="1">IF(DAY(MaySun1)=1,"",IF(AND(YEAR(MaySun1+5)=Kalenderår,MONTH(MaySun1+5)=5),MaySun1+5,""))</f>
        <v>43588</v>
      </c>
      <c r="H35" s="43">
        <f ca="1">IF(DAY(MaySun1)=1,"",IF(AND(YEAR(MaySun1+6)=Kalenderår,MONTH(MaySun1+6)=5),MaySun1+6,""))</f>
        <v>43589</v>
      </c>
      <c r="I35" s="43">
        <f ca="1">IF(DAY(MaySun1)=1,IF(AND(YEAR(MaySun1)=Kalenderår,MONTH(MaySun1)=5),MaySun1,""),IF(AND(YEAR(MaySun1+7)=Kalenderår,MONTH(MaySun1+7)=5),MaySun1+7,""))</f>
        <v>43590</v>
      </c>
      <c r="J35" s="36"/>
      <c r="K35" s="33"/>
      <c r="L35" s="43" t="str">
        <f ca="1">IF(DAY(JunSun1)=1,"",IF(AND(YEAR(JunSun1+1)=Kalenderår,MONTH(JunSun1+1)=6),JunSun1+1,""))</f>
        <v/>
      </c>
      <c r="M35" s="43" t="str">
        <f ca="1">IF(DAY(JunSun1)=1,"",IF(AND(YEAR(JunSun1+2)=Kalenderår,MONTH(JunSun1+2)=6),JunSun1+2,""))</f>
        <v/>
      </c>
      <c r="N35" s="43" t="str">
        <f ca="1">IF(DAY(JunSun1)=1,"",IF(AND(YEAR(JunSun1+3)=Kalenderår,MONTH(JunSun1+3)=6),JunSun1+3,""))</f>
        <v/>
      </c>
      <c r="O35" s="43" t="str">
        <f ca="1">IF(DAY(JunSun1)=1,"",IF(AND(YEAR(JunSun1+4)=Kalenderår,MONTH(JunSun1+4)=6),JunSun1+4,""))</f>
        <v/>
      </c>
      <c r="P35" s="43" t="str">
        <f ca="1">IF(DAY(JunSun1)=1,"",IF(AND(YEAR(JunSun1+5)=Kalenderår,MONTH(JunSun1+5)=6),JunSun1+5,""))</f>
        <v/>
      </c>
      <c r="Q35" s="43">
        <f ca="1">IF(DAY(JunSun1)=1,"",IF(AND(YEAR(JunSun1+6)=Kalenderår,MONTH(JunSun1+6)=6),JunSun1+6,""))</f>
        <v>43617</v>
      </c>
      <c r="R35" s="43">
        <f ca="1">IF(DAY(JunSun1)=1,IF(AND(YEAR(JunSun1)=Kalenderår,MONTH(JunSun1)=6),JunSun1,""),IF(AND(YEAR(JunSun1+7)=Kalenderår,MONTH(JunSun1+7)=6),JunSun1+7,""))</f>
        <v>43618</v>
      </c>
      <c r="S35" s="36"/>
      <c r="T35" s="40"/>
      <c r="U35" s="43">
        <f ca="1">IF(DAY(JulSun1)=1,"",IF(AND(YEAR(JulSun1+1)=Kalenderår,MONTH(JulSun1+1)=7),JulSun1+1,""))</f>
        <v>43647</v>
      </c>
      <c r="V35" s="43">
        <f ca="1">IF(DAY(JulSun1)=1,"",IF(AND(YEAR(JulSun1+2)=Kalenderår,MONTH(JulSun1+2)=7),JulSun1+2,""))</f>
        <v>43648</v>
      </c>
      <c r="W35" s="43">
        <f ca="1">IF(DAY(JulSun1)=1,"",IF(AND(YEAR(JulSun1+3)=Kalenderår,MONTH(JulSun1+3)=7),JulSun1+3,""))</f>
        <v>43649</v>
      </c>
      <c r="X35" s="43">
        <f ca="1">IF(DAY(JulSun1)=1,"",IF(AND(YEAR(JulSun1+4)=Kalenderår,MONTH(JulSun1+4)=7),JulSun1+4,""))</f>
        <v>43650</v>
      </c>
      <c r="Y35" s="43">
        <f ca="1">IF(DAY(JulSun1)=1,"",IF(AND(YEAR(JulSun1+5)=Kalenderår,MONTH(JulSun1+5)=7),JulSun1+5,""))</f>
        <v>43651</v>
      </c>
      <c r="Z35" s="43">
        <f ca="1">IF(DAY(JulSun1)=1,"",IF(AND(YEAR(JulSun1+6)=Kalenderår,MONTH(JulSun1+6)=7),JulSun1+6,""))</f>
        <v>43652</v>
      </c>
      <c r="AA35" s="43">
        <f ca="1">IF(DAY(JulSun1)=1,IF(AND(YEAR(JulSun1)=Kalenderår,MONTH(JulSun1)=7),JulSun1,""),IF(AND(YEAR(JulSun1+7)=Kalenderår,MONTH(JulSun1+7)=7),JulSun1+7,""))</f>
        <v>43653</v>
      </c>
      <c r="AB35" s="36"/>
      <c r="AC35" s="37"/>
      <c r="AD35" s="43" t="str">
        <f ca="1">IF(DAY(AugSøn1)=1,"",IF(AND(YEAR(AugSøn1+1)=Kalenderår,MONTH(AugSøn1+1)=8),AugSøn1+1,""))</f>
        <v/>
      </c>
      <c r="AE35" s="43" t="str">
        <f ca="1">IF(DAY(AugSøn1)=1,"",IF(AND(YEAR(AugSøn1+2)=Kalenderår,MONTH(AugSøn1+2)=8),AugSøn1+2,""))</f>
        <v/>
      </c>
      <c r="AF35" s="43" t="str">
        <f ca="1">IF(DAY(AugSøn1)=1,"",IF(AND(YEAR(AugSøn1+3)=Kalenderår,MONTH(AugSøn1+3)=8),AugSøn1+3,""))</f>
        <v/>
      </c>
      <c r="AG35" s="43">
        <f ca="1">IF(DAY(AugSøn1)=1,"",IF(AND(YEAR(AugSøn1+4)=Kalenderår,MONTH(AugSøn1+4)=8),AugSøn1+4,""))</f>
        <v>43678</v>
      </c>
      <c r="AH35" s="43">
        <f ca="1">IF(DAY(AugSøn1)=1,"",IF(AND(YEAR(AugSøn1+5)=Kalenderår,MONTH(AugSøn1+5)=8),AugSøn1+5,""))</f>
        <v>43679</v>
      </c>
      <c r="AI35" s="43">
        <f ca="1">IF(DAY(AugSøn1)=1,"",IF(AND(YEAR(AugSøn1+6)=Kalenderår,MONTH(AugSøn1+6)=8),AugSøn1+6,""))</f>
        <v>43680</v>
      </c>
      <c r="AJ35" s="43">
        <f ca="1">IF(DAY(AugSøn1)=1,IF(AND(YEAR(AugSøn1)=Kalenderår,MONTH(AugSøn1)=8),AugSøn1,""),IF(AND(YEAR(AugSøn1+7)=Kalenderår,MONTH(AugSøn1+7)=8),AugSøn1+7,""))</f>
        <v>43681</v>
      </c>
    </row>
    <row r="36" spans="1:36" x14ac:dyDescent="0.2">
      <c r="C36" s="43">
        <f ca="1">IF(DAY(MaySun1)=1,IF(AND(YEAR(MaySun1+1)=Kalenderår,MONTH(MaySun1+1)=5),MaySun1+1,""),IF(AND(YEAR(MaySun1+8)=Kalenderår,MONTH(MaySun1+8)=5),MaySun1+8,""))</f>
        <v>43591</v>
      </c>
      <c r="D36" s="43">
        <f ca="1">IF(DAY(MaySun1)=1,IF(AND(YEAR(MaySun1+2)=Kalenderår,MONTH(MaySun1+2)=5),MaySun1+2,""),IF(AND(YEAR(MaySun1+9)=Kalenderår,MONTH(MaySun1+9)=5),MaySun1+9,""))</f>
        <v>43592</v>
      </c>
      <c r="E36" s="43">
        <f ca="1">IF(DAY(MaySun1)=1,IF(AND(YEAR(MaySun1+3)=Kalenderår,MONTH(MaySun1+3)=5),MaySun1+3,""),IF(AND(YEAR(MaySun1+10)=Kalenderår,MONTH(MaySun1+10)=5),MaySun1+10,""))</f>
        <v>43593</v>
      </c>
      <c r="F36" s="43">
        <f ca="1">IF(DAY(MaySun1)=1,IF(AND(YEAR(MaySun1+4)=Kalenderår,MONTH(MaySun1+4)=5),MaySun1+4,""),IF(AND(YEAR(MaySun1+11)=Kalenderår,MONTH(MaySun1+11)=5),MaySun1+11,""))</f>
        <v>43594</v>
      </c>
      <c r="G36" s="43">
        <f ca="1">IF(DAY(MaySun1)=1,IF(AND(YEAR(MaySun1+5)=Kalenderår,MONTH(MaySun1+5)=5),MaySun1+5,""),IF(AND(YEAR(MaySun1+12)=Kalenderår,MONTH(MaySun1+12)=5),MaySun1+12,""))</f>
        <v>43595</v>
      </c>
      <c r="H36" s="43">
        <f ca="1">IF(DAY(MaySun1)=1,IF(AND(YEAR(MaySun1+6)=Kalenderår,MONTH(MaySun1+6)=5),MaySun1+6,""),IF(AND(YEAR(MaySun1+13)=Kalenderår,MONTH(MaySun1+13)=5),MaySun1+13,""))</f>
        <v>43596</v>
      </c>
      <c r="I36" s="43">
        <f ca="1">IF(DAY(MaySun1)=1,IF(AND(YEAR(MaySun1+7)=Kalenderår,MONTH(MaySun1+7)=5),MaySun1+7,""),IF(AND(YEAR(MaySun1+14)=Kalenderår,MONTH(MaySun1+14)=5),MaySun1+14,""))</f>
        <v>43597</v>
      </c>
      <c r="J36" s="36"/>
      <c r="K36" s="35"/>
      <c r="L36" s="43">
        <f ca="1">IF(DAY(JunSun1)=1,IF(AND(YEAR(JunSun1+1)=Kalenderår,MONTH(JunSun1+1)=6),JunSun1+1,""),IF(AND(YEAR(JunSun1+8)=Kalenderår,MONTH(JunSun1+8)=6),JunSun1+8,""))</f>
        <v>43619</v>
      </c>
      <c r="M36" s="43">
        <f ca="1">IF(DAY(JunSun1)=1,IF(AND(YEAR(JunSun1+2)=Kalenderår,MONTH(JunSun1+2)=6),JunSun1+2,""),IF(AND(YEAR(JunSun1+9)=Kalenderår,MONTH(JunSun1+9)=6),JunSun1+9,""))</f>
        <v>43620</v>
      </c>
      <c r="N36" s="43">
        <f ca="1">IF(DAY(JunSun1)=1,IF(AND(YEAR(JunSun1+3)=Kalenderår,MONTH(JunSun1+3)=6),JunSun1+3,""),IF(AND(YEAR(JunSun1+10)=Kalenderår,MONTH(JunSun1+10)=6),JunSun1+10,""))</f>
        <v>43621</v>
      </c>
      <c r="O36" s="43">
        <f ca="1">IF(DAY(JunSun1)=1,IF(AND(YEAR(JunSun1+4)=Kalenderår,MONTH(JunSun1+4)=6),JunSun1+4,""),IF(AND(YEAR(JunSun1+11)=Kalenderår,MONTH(JunSun1+11)=6),JunSun1+11,""))</f>
        <v>43622</v>
      </c>
      <c r="P36" s="43">
        <f ca="1">IF(DAY(JunSun1)=1,IF(AND(YEAR(JunSun1+5)=Kalenderår,MONTH(JunSun1+5)=6),JunSun1+5,""),IF(AND(YEAR(JunSun1+12)=Kalenderår,MONTH(JunSun1+12)=6),JunSun1+12,""))</f>
        <v>43623</v>
      </c>
      <c r="Q36" s="43">
        <f ca="1">IF(DAY(JunSun1)=1,IF(AND(YEAR(JunSun1+6)=Kalenderår,MONTH(JunSun1+6)=6),JunSun1+6,""),IF(AND(YEAR(JunSun1+13)=Kalenderår,MONTH(JunSun1+13)=6),JunSun1+13,""))</f>
        <v>43624</v>
      </c>
      <c r="R36" s="43">
        <f ca="1">IF(DAY(JunSun1)=1,IF(AND(YEAR(JunSun1+7)=Kalenderår,MONTH(JunSun1+7)=6),JunSun1+7,""),IF(AND(YEAR(JunSun1+14)=Kalenderår,MONTH(JunSun1+14)=6),JunSun1+14,""))</f>
        <v>43625</v>
      </c>
      <c r="S36" s="36"/>
      <c r="T36" s="40"/>
      <c r="U36" s="43">
        <f ca="1">IF(DAY(JulSun1)=1,IF(AND(YEAR(JulSun1+1)=Kalenderår,MONTH(JulSun1+1)=7),JulSun1+1,""),IF(AND(YEAR(JulSun1+8)=Kalenderår,MONTH(JulSun1+8)=7),JulSun1+8,""))</f>
        <v>43654</v>
      </c>
      <c r="V36" s="43">
        <f ca="1">IF(DAY(JulSun1)=1,IF(AND(YEAR(JulSun1+2)=Kalenderår,MONTH(JulSun1+2)=7),JulSun1+2,""),IF(AND(YEAR(JulSun1+9)=Kalenderår,MONTH(JulSun1+9)=7),JulSun1+9,""))</f>
        <v>43655</v>
      </c>
      <c r="W36" s="43">
        <f ca="1">IF(DAY(JulSun1)=1,IF(AND(YEAR(JulSun1+3)=Kalenderår,MONTH(JulSun1+3)=7),JulSun1+3,""),IF(AND(YEAR(JulSun1+10)=Kalenderår,MONTH(JulSun1+10)=7),JulSun1+10,""))</f>
        <v>43656</v>
      </c>
      <c r="X36" s="43">
        <f ca="1">IF(DAY(JulSun1)=1,IF(AND(YEAR(JulSun1+4)=Kalenderår,MONTH(JulSun1+4)=7),JulSun1+4,""),IF(AND(YEAR(JulSun1+11)=Kalenderår,MONTH(JulSun1+11)=7),JulSun1+11,""))</f>
        <v>43657</v>
      </c>
      <c r="Y36" s="43">
        <f ca="1">IF(DAY(JulSun1)=1,IF(AND(YEAR(JulSun1+5)=Kalenderår,MONTH(JulSun1+5)=7),JulSun1+5,""),IF(AND(YEAR(JulSun1+12)=Kalenderår,MONTH(JulSun1+12)=7),JulSun1+12,""))</f>
        <v>43658</v>
      </c>
      <c r="Z36" s="43">
        <f ca="1">IF(DAY(JulSun1)=1,IF(AND(YEAR(JulSun1+6)=Kalenderår,MONTH(JulSun1+6)=7),JulSun1+6,""),IF(AND(YEAR(JulSun1+13)=Kalenderår,MONTH(JulSun1+13)=7),JulSun1+13,""))</f>
        <v>43659</v>
      </c>
      <c r="AA36" s="43">
        <f ca="1">IF(DAY(JulSun1)=1,IF(AND(YEAR(JulSun1+7)=Kalenderår,MONTH(JulSun1+7)=7),JulSun1+7,""),IF(AND(YEAR(JulSun1+14)=Kalenderår,MONTH(JulSun1+14)=7),JulSun1+14,""))</f>
        <v>43660</v>
      </c>
      <c r="AB36" s="36"/>
      <c r="AC36" s="39"/>
      <c r="AD36" s="43">
        <f ca="1">IF(DAY(AugSøn1)=1,IF(AND(YEAR(AugSøn1+1)=Kalenderår,MONTH(AugSøn1+1)=8),AugSøn1+1,""),IF(AND(YEAR(AugSøn1+8)=Kalenderår,MONTH(AugSøn1+8)=8),AugSøn1+8,""))</f>
        <v>43682</v>
      </c>
      <c r="AE36" s="43">
        <f ca="1">IF(DAY(AugSøn1)=1,IF(AND(YEAR(AugSøn1+2)=Kalenderår,MONTH(AugSøn1+2)=8),AugSøn1+2,""),IF(AND(YEAR(AugSøn1+9)=Kalenderår,MONTH(AugSøn1+9)=8),AugSøn1+9,""))</f>
        <v>43683</v>
      </c>
      <c r="AF36" s="43">
        <f ca="1">IF(DAY(AugSøn1)=1,IF(AND(YEAR(AugSøn1+3)=Kalenderår,MONTH(AugSøn1+3)=8),AugSøn1+3,""),IF(AND(YEAR(AugSøn1+10)=Kalenderår,MONTH(AugSøn1+10)=8),AugSøn1+10,""))</f>
        <v>43684</v>
      </c>
      <c r="AG36" s="43">
        <f ca="1">IF(DAY(AugSøn1)=1,IF(AND(YEAR(AugSøn1+4)=Kalenderår,MONTH(AugSøn1+4)=8),AugSøn1+4,""),IF(AND(YEAR(AugSøn1+11)=Kalenderår,MONTH(AugSøn1+11)=8),AugSøn1+11,""))</f>
        <v>43685</v>
      </c>
      <c r="AH36" s="43">
        <f ca="1">IF(DAY(AugSøn1)=1,IF(AND(YEAR(AugSøn1+5)=Kalenderår,MONTH(AugSøn1+5)=8),AugSøn1+5,""),IF(AND(YEAR(AugSøn1+12)=Kalenderår,MONTH(AugSøn1+12)=8),AugSøn1+12,""))</f>
        <v>43686</v>
      </c>
      <c r="AI36" s="43">
        <f ca="1">IF(DAY(AugSøn1)=1,IF(AND(YEAR(AugSøn1+6)=Kalenderår,MONTH(AugSøn1+6)=8),AugSøn1+6,""),IF(AND(YEAR(AugSøn1+13)=Kalenderår,MONTH(AugSøn1+13)=8),AugSøn1+13,""))</f>
        <v>43687</v>
      </c>
      <c r="AJ36" s="43">
        <f ca="1">IF(DAY(AugSøn1)=1,IF(AND(YEAR(AugSøn1+7)=Kalenderår,MONTH(AugSøn1+7)=8),AugSøn1+7,""),IF(AND(YEAR(AugSøn1+14)=Kalenderår,MONTH(AugSøn1+14)=8),AugSøn1+14,""))</f>
        <v>43688</v>
      </c>
    </row>
    <row r="37" spans="1:36" x14ac:dyDescent="0.2">
      <c r="C37" s="43">
        <f ca="1">IF(DAY(MaySun1)=1,IF(AND(YEAR(MaySun1+8)=Kalenderår,MONTH(MaySun1+8)=5),MaySun1+8,""),IF(AND(YEAR(MaySun1+15)=Kalenderår,MONTH(MaySun1+15)=5),MaySun1+15,""))</f>
        <v>43598</v>
      </c>
      <c r="D37" s="43">
        <f ca="1">IF(DAY(MaySun1)=1,IF(AND(YEAR(MaySun1+9)=Kalenderår,MONTH(MaySun1+9)=5),MaySun1+9,""),IF(AND(YEAR(MaySun1+16)=Kalenderår,MONTH(MaySun1+16)=5),MaySun1+16,""))</f>
        <v>43599</v>
      </c>
      <c r="E37" s="43">
        <f ca="1">IF(DAY(MaySun1)=1,IF(AND(YEAR(MaySun1+10)=Kalenderår,MONTH(MaySun1+10)=5),MaySun1+10,""),IF(AND(YEAR(MaySun1+17)=Kalenderår,MONTH(MaySun1+17)=5),MaySun1+17,""))</f>
        <v>43600</v>
      </c>
      <c r="F37" s="43">
        <f ca="1">IF(DAY(MaySun1)=1,IF(AND(YEAR(MaySun1+11)=Kalenderår,MONTH(MaySun1+11)=5),MaySun1+11,""),IF(AND(YEAR(MaySun1+18)=Kalenderår,MONTH(MaySun1+18)=5),MaySun1+18,""))</f>
        <v>43601</v>
      </c>
      <c r="G37" s="43">
        <f ca="1">IF(DAY(MaySun1)=1,IF(AND(YEAR(MaySun1+12)=Kalenderår,MONTH(MaySun1+12)=5),MaySun1+12,""),IF(AND(YEAR(MaySun1+19)=Kalenderår,MONTH(MaySun1+19)=5),MaySun1+19,""))</f>
        <v>43602</v>
      </c>
      <c r="H37" s="43">
        <f ca="1">IF(DAY(MaySun1)=1,IF(AND(YEAR(MaySun1+13)=Kalenderår,MONTH(MaySun1+13)=5),MaySun1+13,""),IF(AND(YEAR(MaySun1+20)=Kalenderår,MONTH(MaySun1+20)=5),MaySun1+20,""))</f>
        <v>43603</v>
      </c>
      <c r="I37" s="43">
        <f ca="1">IF(DAY(MaySun1)=1,IF(AND(YEAR(MaySun1+14)=Kalenderår,MONTH(MaySun1+14)=5),MaySun1+14,""),IF(AND(YEAR(MaySun1+21)=Kalenderår,MONTH(MaySun1+21)=5),MaySun1+21,""))</f>
        <v>43604</v>
      </c>
      <c r="J37" s="36"/>
      <c r="K37" s="35"/>
      <c r="L37" s="43">
        <f ca="1">IF(DAY(JunSun1)=1,IF(AND(YEAR(JunSun1+8)=Kalenderår,MONTH(JunSun1+8)=6),JunSun1+8,""),IF(AND(YEAR(JunSun1+15)=Kalenderår,MONTH(JunSun1+15)=6),JunSun1+15,""))</f>
        <v>43626</v>
      </c>
      <c r="M37" s="43">
        <f ca="1">IF(DAY(JunSun1)=1,IF(AND(YEAR(JunSun1+9)=Kalenderår,MONTH(JunSun1+9)=6),JunSun1+9,""),IF(AND(YEAR(JunSun1+16)=Kalenderår,MONTH(JunSun1+16)=6),JunSun1+16,""))</f>
        <v>43627</v>
      </c>
      <c r="N37" s="43">
        <f ca="1">IF(DAY(JunSun1)=1,IF(AND(YEAR(JunSun1+10)=Kalenderår,MONTH(JunSun1+10)=6),JunSun1+10,""),IF(AND(YEAR(JunSun1+17)=Kalenderår,MONTH(JunSun1+17)=6),JunSun1+17,""))</f>
        <v>43628</v>
      </c>
      <c r="O37" s="43">
        <f ca="1">IF(DAY(JunSun1)=1,IF(AND(YEAR(JunSun1+11)=Kalenderår,MONTH(JunSun1+11)=6),JunSun1+11,""),IF(AND(YEAR(JunSun1+18)=Kalenderår,MONTH(JunSun1+18)=6),JunSun1+18,""))</f>
        <v>43629</v>
      </c>
      <c r="P37" s="43">
        <f ca="1">IF(DAY(JunSun1)=1,IF(AND(YEAR(JunSun1+12)=Kalenderår,MONTH(JunSun1+12)=6),JunSun1+12,""),IF(AND(YEAR(JunSun1+19)=Kalenderår,MONTH(JunSun1+19)=6),JunSun1+19,""))</f>
        <v>43630</v>
      </c>
      <c r="Q37" s="43">
        <f ca="1">IF(DAY(JunSun1)=1,IF(AND(YEAR(JunSun1+13)=Kalenderår,MONTH(JunSun1+13)=6),JunSun1+13,""),IF(AND(YEAR(JunSun1+20)=Kalenderår,MONTH(JunSun1+20)=6),JunSun1+20,""))</f>
        <v>43631</v>
      </c>
      <c r="R37" s="43">
        <f ca="1">IF(DAY(JunSun1)=1,IF(AND(YEAR(JunSun1+14)=Kalenderår,MONTH(JunSun1+14)=6),JunSun1+14,""),IF(AND(YEAR(JunSun1+21)=Kalenderår,MONTH(JunSun1+21)=6),JunSun1+21,""))</f>
        <v>43632</v>
      </c>
      <c r="S37" s="36"/>
      <c r="T37" s="40"/>
      <c r="U37" s="43">
        <f ca="1">IF(DAY(JulSun1)=1,IF(AND(YEAR(JulSun1+8)=Kalenderår,MONTH(JulSun1+8)=7),JulSun1+8,""),IF(AND(YEAR(JulSun1+15)=Kalenderår,MONTH(JulSun1+15)=7),JulSun1+15,""))</f>
        <v>43661</v>
      </c>
      <c r="V37" s="43">
        <f ca="1">IF(DAY(JulSun1)=1,IF(AND(YEAR(JulSun1+9)=Kalenderår,MONTH(JulSun1+9)=7),JulSun1+9,""),IF(AND(YEAR(JulSun1+16)=Kalenderår,MONTH(JulSun1+16)=7),JulSun1+16,""))</f>
        <v>43662</v>
      </c>
      <c r="W37" s="43">
        <f ca="1">IF(DAY(JulSun1)=1,IF(AND(YEAR(JulSun1+10)=Kalenderår,MONTH(JulSun1+10)=7),JulSun1+10,""),IF(AND(YEAR(JulSun1+17)=Kalenderår,MONTH(JulSun1+17)=7),JulSun1+17,""))</f>
        <v>43663</v>
      </c>
      <c r="X37" s="43">
        <f ca="1">IF(DAY(JulSun1)=1,IF(AND(YEAR(JulSun1+11)=Kalenderår,MONTH(JulSun1+11)=7),JulSun1+11,""),IF(AND(YEAR(JulSun1+18)=Kalenderår,MONTH(JulSun1+18)=7),JulSun1+18,""))</f>
        <v>43664</v>
      </c>
      <c r="Y37" s="43">
        <f ca="1">IF(DAY(JulSun1)=1,IF(AND(YEAR(JulSun1+12)=Kalenderår,MONTH(JulSun1+12)=7),JulSun1+12,""),IF(AND(YEAR(JulSun1+19)=Kalenderår,MONTH(JulSun1+19)=7),JulSun1+19,""))</f>
        <v>43665</v>
      </c>
      <c r="Z37" s="43">
        <f ca="1">IF(DAY(JulSun1)=1,IF(AND(YEAR(JulSun1+13)=Kalenderår,MONTH(JulSun1+13)=7),JulSun1+13,""),IF(AND(YEAR(JulSun1+20)=Kalenderår,MONTH(JulSun1+20)=7),JulSun1+20,""))</f>
        <v>43666</v>
      </c>
      <c r="AA37" s="43">
        <f ca="1">IF(DAY(JulSun1)=1,IF(AND(YEAR(JulSun1+14)=Kalenderår,MONTH(JulSun1+14)=7),JulSun1+14,""),IF(AND(YEAR(JulSun1+21)=Kalenderår,MONTH(JulSun1+21)=7),JulSun1+21,""))</f>
        <v>43667</v>
      </c>
      <c r="AB37" s="36"/>
      <c r="AC37" s="39"/>
      <c r="AD37" s="43">
        <f ca="1">IF(DAY(AugSøn1)=1,IF(AND(YEAR(AugSøn1+8)=Kalenderår,MONTH(AugSøn1+8)=8),AugSøn1+8,""),IF(AND(YEAR(AugSøn1+15)=Kalenderår,MONTH(AugSøn1+15)=8),AugSøn1+15,""))</f>
        <v>43689</v>
      </c>
      <c r="AE37" s="43">
        <f ca="1">IF(DAY(AugSøn1)=1,IF(AND(YEAR(AugSøn1+9)=Kalenderår,MONTH(AugSøn1+9)=8),AugSøn1+9,""),IF(AND(YEAR(AugSøn1+16)=Kalenderår,MONTH(AugSøn1+16)=8),AugSøn1+16,""))</f>
        <v>43690</v>
      </c>
      <c r="AF37" s="43">
        <f ca="1">IF(DAY(AugSøn1)=1,IF(AND(YEAR(AugSøn1+10)=Kalenderår,MONTH(AugSøn1+10)=8),AugSøn1+10,""),IF(AND(YEAR(AugSøn1+17)=Kalenderår,MONTH(AugSøn1+17)=8),AugSøn1+17,""))</f>
        <v>43691</v>
      </c>
      <c r="AG37" s="43">
        <f ca="1">IF(DAY(AugSøn1)=1,IF(AND(YEAR(AugSøn1+11)=Kalenderår,MONTH(AugSøn1+11)=8),AugSøn1+11,""),IF(AND(YEAR(AugSøn1+18)=Kalenderår,MONTH(AugSøn1+18)=8),AugSøn1+18,""))</f>
        <v>43692</v>
      </c>
      <c r="AH37" s="43">
        <f ca="1">IF(DAY(AugSøn1)=1,IF(AND(YEAR(AugSøn1+12)=Kalenderår,MONTH(AugSøn1+12)=8),AugSøn1+12,""),IF(AND(YEAR(AugSøn1+19)=Kalenderår,MONTH(AugSøn1+19)=8),AugSøn1+19,""))</f>
        <v>43693</v>
      </c>
      <c r="AI37" s="43">
        <f ca="1">IF(DAY(AugSøn1)=1,IF(AND(YEAR(AugSøn1+13)=Kalenderår,MONTH(AugSøn1+13)=8),AugSøn1+13,""),IF(AND(YEAR(AugSøn1+20)=Kalenderår,MONTH(AugSøn1+20)=8),AugSøn1+20,""))</f>
        <v>43694</v>
      </c>
      <c r="AJ37" s="43">
        <f ca="1">IF(DAY(AugSøn1)=1,IF(AND(YEAR(AugSøn1+14)=Kalenderår,MONTH(AugSøn1+14)=8),AugSøn1+14,""),IF(AND(YEAR(AugSøn1+21)=Kalenderår,MONTH(AugSøn1+21)=8),AugSøn1+21,""))</f>
        <v>43695</v>
      </c>
    </row>
    <row r="38" spans="1:36" x14ac:dyDescent="0.2">
      <c r="C38" s="43">
        <f ca="1">IF(DAY(MaySun1)=1,IF(AND(YEAR(MaySun1+15)=Kalenderår,MONTH(MaySun1+15)=5),MaySun1+15,""),IF(AND(YEAR(MaySun1+22)=Kalenderår,MONTH(MaySun1+22)=5),MaySun1+22,""))</f>
        <v>43605</v>
      </c>
      <c r="D38" s="43">
        <f ca="1">IF(DAY(MaySun1)=1,IF(AND(YEAR(MaySun1+16)=Kalenderår,MONTH(MaySun1+16)=5),MaySun1+16,""),IF(AND(YEAR(MaySun1+23)=Kalenderår,MONTH(MaySun1+23)=5),MaySun1+23,""))</f>
        <v>43606</v>
      </c>
      <c r="E38" s="43">
        <f ca="1">IF(DAY(MaySun1)=1,IF(AND(YEAR(MaySun1+17)=Kalenderår,MONTH(MaySun1+17)=5),MaySun1+17,""),IF(AND(YEAR(MaySun1+24)=Kalenderår,MONTH(MaySun1+24)=5),MaySun1+24,""))</f>
        <v>43607</v>
      </c>
      <c r="F38" s="43">
        <f ca="1">IF(DAY(MaySun1)=1,IF(AND(YEAR(MaySun1+18)=Kalenderår,MONTH(MaySun1+18)=5),MaySun1+18,""),IF(AND(YEAR(MaySun1+25)=Kalenderår,MONTH(MaySun1+25)=5),MaySun1+25,""))</f>
        <v>43608</v>
      </c>
      <c r="G38" s="43">
        <f ca="1">IF(DAY(MaySun1)=1,IF(AND(YEAR(MaySun1+19)=Kalenderår,MONTH(MaySun1+19)=5),MaySun1+19,""),IF(AND(YEAR(MaySun1+26)=Kalenderår,MONTH(MaySun1+26)=5),MaySun1+26,""))</f>
        <v>43609</v>
      </c>
      <c r="H38" s="43">
        <f ca="1">IF(DAY(MaySun1)=1,IF(AND(YEAR(MaySun1+20)=Kalenderår,MONTH(MaySun1+20)=5),MaySun1+20,""),IF(AND(YEAR(MaySun1+27)=Kalenderår,MONTH(MaySun1+27)=5),MaySun1+27,""))</f>
        <v>43610</v>
      </c>
      <c r="I38" s="43">
        <f ca="1">IF(DAY(MaySun1)=1,IF(AND(YEAR(MaySun1+21)=Kalenderår,MONTH(MaySun1+21)=5),MaySun1+21,""),IF(AND(YEAR(MaySun1+28)=Kalenderår,MONTH(MaySun1+28)=5),MaySun1+28,""))</f>
        <v>43611</v>
      </c>
      <c r="J38" s="36"/>
      <c r="K38" s="35"/>
      <c r="L38" s="43">
        <f ca="1">IF(DAY(JunSun1)=1,IF(AND(YEAR(JunSun1+15)=Kalenderår,MONTH(JunSun1+15)=6),JunSun1+15,""),IF(AND(YEAR(JunSun1+22)=Kalenderår,MONTH(JunSun1+22)=6),JunSun1+22,""))</f>
        <v>43633</v>
      </c>
      <c r="M38" s="43">
        <f ca="1">IF(DAY(JunSun1)=1,IF(AND(YEAR(JunSun1+16)=Kalenderår,MONTH(JunSun1+16)=6),JunSun1+16,""),IF(AND(YEAR(JunSun1+23)=Kalenderår,MONTH(JunSun1+23)=6),JunSun1+23,""))</f>
        <v>43634</v>
      </c>
      <c r="N38" s="43">
        <f ca="1">IF(DAY(JunSun1)=1,IF(AND(YEAR(JunSun1+17)=Kalenderår,MONTH(JunSun1+17)=6),JunSun1+17,""),IF(AND(YEAR(JunSun1+24)=Kalenderår,MONTH(JunSun1+24)=6),JunSun1+24,""))</f>
        <v>43635</v>
      </c>
      <c r="O38" s="43">
        <f ca="1">IF(DAY(JunSun1)=1,IF(AND(YEAR(JunSun1+18)=Kalenderår,MONTH(JunSun1+18)=6),JunSun1+18,""),IF(AND(YEAR(JunSun1+25)=Kalenderår,MONTH(JunSun1+25)=6),JunSun1+25,""))</f>
        <v>43636</v>
      </c>
      <c r="P38" s="43">
        <f ca="1">IF(DAY(JunSun1)=1,IF(AND(YEAR(JunSun1+19)=Kalenderår,MONTH(JunSun1+19)=6),JunSun1+19,""),IF(AND(YEAR(JunSun1+26)=Kalenderår,MONTH(JunSun1+26)=6),JunSun1+26,""))</f>
        <v>43637</v>
      </c>
      <c r="Q38" s="43">
        <f ca="1">IF(DAY(JunSun1)=1,IF(AND(YEAR(JunSun1+20)=Kalenderår,MONTH(JunSun1+20)=6),JunSun1+20,""),IF(AND(YEAR(JunSun1+27)=Kalenderår,MONTH(JunSun1+27)=6),JunSun1+27,""))</f>
        <v>43638</v>
      </c>
      <c r="R38" s="43">
        <f ca="1">IF(DAY(JunSun1)=1,IF(AND(YEAR(JunSun1+21)=Kalenderår,MONTH(JunSun1+21)=6),JunSun1+21,""),IF(AND(YEAR(JunSun1+28)=Kalenderår,MONTH(JunSun1+28)=6),JunSun1+28,""))</f>
        <v>43639</v>
      </c>
      <c r="S38" s="36"/>
      <c r="T38" s="40"/>
      <c r="U38" s="43">
        <f ca="1">IF(DAY(JulSun1)=1,IF(AND(YEAR(JulSun1+15)=Kalenderår,MONTH(JulSun1+15)=7),JulSun1+15,""),IF(AND(YEAR(JulSun1+22)=Kalenderår,MONTH(JulSun1+22)=7),JulSun1+22,""))</f>
        <v>43668</v>
      </c>
      <c r="V38" s="43">
        <f ca="1">IF(DAY(JulSun1)=1,IF(AND(YEAR(JulSun1+16)=Kalenderår,MONTH(JulSun1+16)=7),JulSun1+16,""),IF(AND(YEAR(JulSun1+23)=Kalenderår,MONTH(JulSun1+23)=7),JulSun1+23,""))</f>
        <v>43669</v>
      </c>
      <c r="W38" s="43">
        <f ca="1">IF(DAY(JulSun1)=1,IF(AND(YEAR(JulSun1+17)=Kalenderår,MONTH(JulSun1+17)=7),JulSun1+17,""),IF(AND(YEAR(JulSun1+24)=Kalenderår,MONTH(JulSun1+24)=7),JulSun1+24,""))</f>
        <v>43670</v>
      </c>
      <c r="X38" s="43">
        <f ca="1">IF(DAY(JulSun1)=1,IF(AND(YEAR(JulSun1+18)=Kalenderår,MONTH(JulSun1+18)=7),JulSun1+18,""),IF(AND(YEAR(JulSun1+25)=Kalenderår,MONTH(JulSun1+25)=7),JulSun1+25,""))</f>
        <v>43671</v>
      </c>
      <c r="Y38" s="43">
        <f ca="1">IF(DAY(JulSun1)=1,IF(AND(YEAR(JulSun1+19)=Kalenderår,MONTH(JulSun1+19)=7),JulSun1+19,""),IF(AND(YEAR(JulSun1+26)=Kalenderår,MONTH(JulSun1+26)=7),JulSun1+26,""))</f>
        <v>43672</v>
      </c>
      <c r="Z38" s="43">
        <f ca="1">IF(DAY(JulSun1)=1,IF(AND(YEAR(JulSun1+20)=Kalenderår,MONTH(JulSun1+20)=7),JulSun1+20,""),IF(AND(YEAR(JulSun1+27)=Kalenderår,MONTH(JulSun1+27)=7),JulSun1+27,""))</f>
        <v>43673</v>
      </c>
      <c r="AA38" s="43">
        <f ca="1">IF(DAY(JulSun1)=1,IF(AND(YEAR(JulSun1+21)=Kalenderår,MONTH(JulSun1+21)=7),JulSun1+21,""),IF(AND(YEAR(JulSun1+28)=Kalenderår,MONTH(JulSun1+28)=7),JulSun1+28,""))</f>
        <v>43674</v>
      </c>
      <c r="AB38" s="36"/>
      <c r="AC38" s="39"/>
      <c r="AD38" s="43">
        <f ca="1">IF(DAY(AugSøn1)=1,IF(AND(YEAR(AugSøn1+15)=Kalenderår,MONTH(AugSøn1+15)=8),AugSøn1+15,""),IF(AND(YEAR(AugSøn1+22)=Kalenderår,MONTH(AugSøn1+22)=8),AugSøn1+22,""))</f>
        <v>43696</v>
      </c>
      <c r="AE38" s="43">
        <f ca="1">IF(DAY(AugSøn1)=1,IF(AND(YEAR(AugSøn1+16)=Kalenderår,MONTH(AugSøn1+16)=8),AugSøn1+16,""),IF(AND(YEAR(AugSøn1+23)=Kalenderår,MONTH(AugSøn1+23)=8),AugSøn1+23,""))</f>
        <v>43697</v>
      </c>
      <c r="AF38" s="43">
        <f ca="1">IF(DAY(AugSøn1)=1,IF(AND(YEAR(AugSøn1+17)=Kalenderår,MONTH(AugSøn1+17)=8),AugSøn1+17,""),IF(AND(YEAR(AugSøn1+24)=Kalenderår,MONTH(AugSøn1+24)=8),AugSøn1+24,""))</f>
        <v>43698</v>
      </c>
      <c r="AG38" s="43">
        <f ca="1">IF(DAY(AugSøn1)=1,IF(AND(YEAR(AugSøn1+18)=Kalenderår,MONTH(AugSøn1+18)=8),AugSøn1+18,""),IF(AND(YEAR(AugSøn1+25)=Kalenderår,MONTH(AugSøn1+25)=8),AugSøn1+25,""))</f>
        <v>43699</v>
      </c>
      <c r="AH38" s="43">
        <f ca="1">IF(DAY(AugSøn1)=1,IF(AND(YEAR(AugSøn1+19)=Kalenderår,MONTH(AugSøn1+19)=8),AugSøn1+19,""),IF(AND(YEAR(AugSøn1+26)=Kalenderår,MONTH(AugSøn1+26)=8),AugSøn1+26,""))</f>
        <v>43700</v>
      </c>
      <c r="AI38" s="43">
        <f ca="1">IF(DAY(AugSøn1)=1,IF(AND(YEAR(AugSøn1+20)=Kalenderår,MONTH(AugSøn1+20)=8),AugSøn1+20,""),IF(AND(YEAR(AugSøn1+27)=Kalenderår,MONTH(AugSøn1+27)=8),AugSøn1+27,""))</f>
        <v>43701</v>
      </c>
      <c r="AJ38" s="43">
        <f ca="1">IF(DAY(AugSøn1)=1,IF(AND(YEAR(AugSøn1+21)=Kalenderår,MONTH(AugSøn1+21)=8),AugSøn1+21,""),IF(AND(YEAR(AugSøn1+28)=Kalenderår,MONTH(AugSøn1+28)=8),AugSøn1+28,""))</f>
        <v>43702</v>
      </c>
    </row>
    <row r="39" spans="1:36" x14ac:dyDescent="0.2">
      <c r="C39" s="43">
        <f ca="1">IF(DAY(MaySun1)=1,IF(AND(YEAR(MaySun1+22)=Kalenderår,MONTH(MaySun1+22)=5),MaySun1+22,""),IF(AND(YEAR(MaySun1+29)=Kalenderår,MONTH(MaySun1+29)=5),MaySun1+29,""))</f>
        <v>43612</v>
      </c>
      <c r="D39" s="43">
        <f ca="1">IF(DAY(MaySun1)=1,IF(AND(YEAR(MaySun1+23)=Kalenderår,MONTH(MaySun1+23)=5),MaySun1+23,""),IF(AND(YEAR(MaySun1+30)=Kalenderår,MONTH(MaySun1+30)=5),MaySun1+30,""))</f>
        <v>43613</v>
      </c>
      <c r="E39" s="43">
        <f ca="1">IF(DAY(MaySun1)=1,IF(AND(YEAR(MaySun1+24)=Kalenderår,MONTH(MaySun1+24)=5),MaySun1+24,""),IF(AND(YEAR(MaySun1+31)=Kalenderår,MONTH(MaySun1+31)=5),MaySun1+31,""))</f>
        <v>43614</v>
      </c>
      <c r="F39" s="43">
        <f ca="1">IF(DAY(MaySun1)=1,IF(AND(YEAR(MaySun1+25)=Kalenderår,MONTH(MaySun1+25)=5),MaySun1+25,""),IF(AND(YEAR(MaySun1+32)=Kalenderår,MONTH(MaySun1+32)=5),MaySun1+32,""))</f>
        <v>43615</v>
      </c>
      <c r="G39" s="43">
        <f ca="1">IF(DAY(MaySun1)=1,IF(AND(YEAR(MaySun1+26)=Kalenderår,MONTH(MaySun1+26)=5),MaySun1+26,""),IF(AND(YEAR(MaySun1+33)=Kalenderår,MONTH(MaySun1+33)=5),MaySun1+33,""))</f>
        <v>43616</v>
      </c>
      <c r="H39" s="43" t="str">
        <f ca="1">IF(DAY(MaySun1)=1,IF(AND(YEAR(MaySun1+27)=Kalenderår,MONTH(MaySun1+27)=5),MaySun1+27,""),IF(AND(YEAR(MaySun1+34)=Kalenderår,MONTH(MaySun1+34)=5),MaySun1+34,""))</f>
        <v/>
      </c>
      <c r="I39" s="43" t="str">
        <f ca="1">IF(DAY(MaySun1)=1,IF(AND(YEAR(MaySun1+28)=Kalenderår,MONTH(MaySun1+28)=5),MaySun1+28,""),IF(AND(YEAR(MaySun1+35)=Kalenderår,MONTH(MaySun1+35)=5),MaySun1+35,""))</f>
        <v/>
      </c>
      <c r="J39" s="36"/>
      <c r="K39" s="35"/>
      <c r="L39" s="43">
        <f ca="1">IF(DAY(JunSun1)=1,IF(AND(YEAR(JunSun1+22)=Kalenderår,MONTH(JunSun1+22)=6),JunSun1+22,""),IF(AND(YEAR(JunSun1+29)=Kalenderår,MONTH(JunSun1+29)=6),JunSun1+29,""))</f>
        <v>43640</v>
      </c>
      <c r="M39" s="43">
        <f ca="1">IF(DAY(JunSun1)=1,IF(AND(YEAR(JunSun1+23)=Kalenderår,MONTH(JunSun1+23)=6),JunSun1+23,""),IF(AND(YEAR(JunSun1+30)=Kalenderår,MONTH(JunSun1+30)=6),JunSun1+30,""))</f>
        <v>43641</v>
      </c>
      <c r="N39" s="43">
        <f ca="1">IF(DAY(JunSun1)=1,IF(AND(YEAR(JunSun1+24)=Kalenderår,MONTH(JunSun1+24)=6),JunSun1+24,""),IF(AND(YEAR(JunSun1+31)=Kalenderår,MONTH(JunSun1+31)=6),JunSun1+31,""))</f>
        <v>43642</v>
      </c>
      <c r="O39" s="43">
        <f ca="1">IF(DAY(JunSun1)=1,IF(AND(YEAR(JunSun1+25)=Kalenderår,MONTH(JunSun1+25)=6),JunSun1+25,""),IF(AND(YEAR(JunSun1+32)=Kalenderår,MONTH(JunSun1+32)=6),JunSun1+32,""))</f>
        <v>43643</v>
      </c>
      <c r="P39" s="43">
        <f ca="1">IF(DAY(JunSun1)=1,IF(AND(YEAR(JunSun1+26)=Kalenderår,MONTH(JunSun1+26)=6),JunSun1+26,""),IF(AND(YEAR(JunSun1+33)=Kalenderår,MONTH(JunSun1+33)=6),JunSun1+33,""))</f>
        <v>43644</v>
      </c>
      <c r="Q39" s="43">
        <f ca="1">IF(DAY(JunSun1)=1,IF(AND(YEAR(JunSun1+27)=Kalenderår,MONTH(JunSun1+27)=6),JunSun1+27,""),IF(AND(YEAR(JunSun1+34)=Kalenderår,MONTH(JunSun1+34)=6),JunSun1+34,""))</f>
        <v>43645</v>
      </c>
      <c r="R39" s="43">
        <f ca="1">IF(DAY(JunSun1)=1,IF(AND(YEAR(JunSun1+28)=Kalenderår,MONTH(JunSun1+28)=6),JunSun1+28,""),IF(AND(YEAR(JunSun1+35)=Kalenderår,MONTH(JunSun1+35)=6),JunSun1+35,""))</f>
        <v>43646</v>
      </c>
      <c r="S39" s="36"/>
      <c r="T39" s="40"/>
      <c r="U39" s="43">
        <f ca="1">IF(DAY(JulSun1)=1,IF(AND(YEAR(JulSun1+22)=Kalenderår,MONTH(JulSun1+22)=7),JulSun1+22,""),IF(AND(YEAR(JulSun1+29)=Kalenderår,MONTH(JulSun1+29)=7),JulSun1+29,""))</f>
        <v>43675</v>
      </c>
      <c r="V39" s="43">
        <f ca="1">IF(DAY(JulSun1)=1,IF(AND(YEAR(JulSun1+23)=Kalenderår,MONTH(JulSun1+23)=7),JulSun1+23,""),IF(AND(YEAR(JulSun1+30)=Kalenderår,MONTH(JulSun1+30)=7),JulSun1+30,""))</f>
        <v>43676</v>
      </c>
      <c r="W39" s="43">
        <f ca="1">IF(DAY(JulSun1)=1,IF(AND(YEAR(JulSun1+24)=Kalenderår,MONTH(JulSun1+24)=7),JulSun1+24,""),IF(AND(YEAR(JulSun1+31)=Kalenderår,MONTH(JulSun1+31)=7),JulSun1+31,""))</f>
        <v>43677</v>
      </c>
      <c r="X39" s="43" t="str">
        <f ca="1">IF(DAY(JulSun1)=1,IF(AND(YEAR(JulSun1+25)=Kalenderår,MONTH(JulSun1+25)=7),JulSun1+25,""),IF(AND(YEAR(JulSun1+32)=Kalenderår,MONTH(JulSun1+32)=7),JulSun1+32,""))</f>
        <v/>
      </c>
      <c r="Y39" s="43" t="str">
        <f ca="1">IF(DAY(JulSun1)=1,IF(AND(YEAR(JulSun1+26)=Kalenderår,MONTH(JulSun1+26)=7),JulSun1+26,""),IF(AND(YEAR(JulSun1+33)=Kalenderår,MONTH(JulSun1+33)=7),JulSun1+33,""))</f>
        <v/>
      </c>
      <c r="Z39" s="43" t="str">
        <f ca="1">IF(DAY(JulSun1)=1,IF(AND(YEAR(JulSun1+27)=Kalenderår,MONTH(JulSun1+27)=7),JulSun1+27,""),IF(AND(YEAR(JulSun1+34)=Kalenderår,MONTH(JulSun1+34)=7),JulSun1+34,""))</f>
        <v/>
      </c>
      <c r="AA39" s="43" t="str">
        <f ca="1">IF(DAY(JulSun1)=1,IF(AND(YEAR(JulSun1+28)=Kalenderår,MONTH(JulSun1+28)=7),JulSun1+28,""),IF(AND(YEAR(JulSun1+35)=Kalenderår,MONTH(JulSun1+35)=7),JulSun1+35,""))</f>
        <v/>
      </c>
      <c r="AB39" s="36"/>
      <c r="AC39" s="39"/>
      <c r="AD39" s="43">
        <f ca="1">IF(DAY(AugSøn1)=1,IF(AND(YEAR(AugSøn1+22)=Kalenderår,MONTH(AugSøn1+22)=8),AugSøn1+22,""),IF(AND(YEAR(AugSøn1+29)=Kalenderår,MONTH(AugSøn1+29)=8),AugSøn1+29,""))</f>
        <v>43703</v>
      </c>
      <c r="AE39" s="43">
        <f ca="1">IF(DAY(AugSøn1)=1,IF(AND(YEAR(AugSøn1+23)=Kalenderår,MONTH(AugSøn1+23)=8),AugSøn1+23,""),IF(AND(YEAR(AugSøn1+30)=Kalenderår,MONTH(AugSøn1+30)=8),AugSøn1+30,""))</f>
        <v>43704</v>
      </c>
      <c r="AF39" s="43">
        <f ca="1">IF(DAY(AugSøn1)=1,IF(AND(YEAR(AugSøn1+24)=Kalenderår,MONTH(AugSøn1+24)=8),AugSøn1+24,""),IF(AND(YEAR(AugSøn1+31)=Kalenderår,MONTH(AugSøn1+31)=8),AugSøn1+31,""))</f>
        <v>43705</v>
      </c>
      <c r="AG39" s="43">
        <f ca="1">IF(DAY(AugSøn1)=1,IF(AND(YEAR(AugSøn1+25)=Kalenderår,MONTH(AugSøn1+25)=8),AugSøn1+25,""),IF(AND(YEAR(AugSøn1+32)=Kalenderår,MONTH(AugSøn1+32)=8),AugSøn1+32,""))</f>
        <v>43706</v>
      </c>
      <c r="AH39" s="43">
        <f ca="1">IF(DAY(AugSøn1)=1,IF(AND(YEAR(AugSøn1+26)=Kalenderår,MONTH(AugSøn1+26)=8),AugSøn1+26,""),IF(AND(YEAR(AugSøn1+33)=Kalenderår,MONTH(AugSøn1+33)=8),AugSøn1+33,""))</f>
        <v>43707</v>
      </c>
      <c r="AI39" s="43">
        <f ca="1">IF(DAY(AugSøn1)=1,IF(AND(YEAR(AugSøn1+27)=Kalenderår,MONTH(AugSøn1+27)=8),AugSøn1+27,""),IF(AND(YEAR(AugSøn1+34)=Kalenderår,MONTH(AugSøn1+34)=8),AugSøn1+34,""))</f>
        <v>43708</v>
      </c>
      <c r="AJ39" s="43" t="str">
        <f ca="1">IF(DAY(AugSøn1)=1,IF(AND(YEAR(AugSøn1+28)=Kalenderår,MONTH(AugSøn1+28)=8),AugSøn1+28,""),IF(AND(YEAR(AugSøn1+35)=Kalenderår,MONTH(AugSøn1+35)=8),AugSøn1+35,""))</f>
        <v/>
      </c>
    </row>
    <row r="40" spans="1:36" x14ac:dyDescent="0.2">
      <c r="C40" s="43" t="str">
        <f ca="1">IF(DAY(MaySun1)=1,IF(AND(YEAR(MaySun1+29)=Kalenderår,MONTH(MaySun1+29)=5),MaySun1+29,""),IF(AND(YEAR(MaySun1+36)=Kalenderår,MONTH(MaySun1+36)=5),MaySun1+36,""))</f>
        <v/>
      </c>
      <c r="D40" s="43" t="str">
        <f ca="1">IF(DAY(MaySun1)=1,IF(AND(YEAR(MaySun1+30)=Kalenderår,MONTH(MaySun1+30)=5),MaySun1+30,""),IF(AND(YEAR(MaySun1+37)=Kalenderår,MONTH(MaySun1+37)=5),MaySun1+37,""))</f>
        <v/>
      </c>
      <c r="E40" s="43" t="str">
        <f ca="1">IF(DAY(MaySun1)=1,IF(AND(YEAR(MaySun1+31)=Kalenderår,MONTH(MaySun1+31)=5),MaySun1+31,""),IF(AND(YEAR(MaySun1+38)=Kalenderår,MONTH(MaySun1+38)=5),MaySun1+38,""))</f>
        <v/>
      </c>
      <c r="F40" s="43" t="str">
        <f ca="1">IF(DAY(MaySun1)=1,IF(AND(YEAR(MaySun1+32)=Kalenderår,MONTH(MaySun1+32)=5),MaySun1+32,""),IF(AND(YEAR(MaySun1+39)=Kalenderår,MONTH(MaySun1+39)=5),MaySun1+39,""))</f>
        <v/>
      </c>
      <c r="G40" s="43" t="str">
        <f ca="1">IF(DAY(MaySun1)=1,IF(AND(YEAR(MaySun1+33)=Kalenderår,MONTH(MaySun1+33)=5),MaySun1+33,""),IF(AND(YEAR(MaySun1+40)=Kalenderår,MONTH(MaySun1+40)=5),MaySun1+40,""))</f>
        <v/>
      </c>
      <c r="H40" s="43" t="str">
        <f ca="1">IF(DAY(MaySun1)=1,IF(AND(YEAR(MaySun1+34)=Kalenderår,MONTH(MaySun1+34)=5),MaySun1+34,""),IF(AND(YEAR(MaySun1+41)=Kalenderår,MONTH(MaySun1+41)=5),MaySun1+41,""))</f>
        <v/>
      </c>
      <c r="I40" s="43" t="str">
        <f ca="1">IF(DAY(MaySun1)=1,IF(AND(YEAR(MaySun1+35)=Kalenderår,MONTH(MaySun1+35)=5),MaySun1+35,""),IF(AND(YEAR(MaySun1+42)=Kalenderår,MONTH(MaySun1+42)=5),MaySun1+42,""))</f>
        <v/>
      </c>
      <c r="J40" s="36"/>
      <c r="K40" s="35"/>
      <c r="L40" s="43" t="str">
        <f ca="1">IF(DAY(JunSun1)=1,IF(AND(YEAR(JunSun1+29)=Kalenderår,MONTH(JunSun1+29)=6),JunSun1+29,""),IF(AND(YEAR(JunSun1+36)=Kalenderår,MONTH(JunSun1+36)=6),JunSun1+36,""))</f>
        <v/>
      </c>
      <c r="M40" s="43" t="str">
        <f ca="1">IF(DAY(JunSun1)=1,IF(AND(YEAR(JunSun1+30)=Kalenderår,MONTH(JunSun1+30)=6),JunSun1+30,""),IF(AND(YEAR(JunSun1+37)=Kalenderår,MONTH(JunSun1+37)=6),JunSun1+37,""))</f>
        <v/>
      </c>
      <c r="N40" s="43" t="str">
        <f ca="1">IF(DAY(JunSun1)=1,IF(AND(YEAR(JunSun1+31)=Kalenderår,MONTH(JunSun1+31)=6),JunSun1+31,""),IF(AND(YEAR(JunSun1+38)=Kalenderår,MONTH(JunSun1+38)=6),JunSun1+38,""))</f>
        <v/>
      </c>
      <c r="O40" s="43" t="str">
        <f ca="1">IF(DAY(JunSun1)=1,IF(AND(YEAR(JunSun1+32)=Kalenderår,MONTH(JunSun1+32)=6),JunSun1+32,""),IF(AND(YEAR(JunSun1+39)=Kalenderår,MONTH(JunSun1+39)=6),JunSun1+39,""))</f>
        <v/>
      </c>
      <c r="P40" s="43" t="str">
        <f ca="1">IF(DAY(JunSun1)=1,IF(AND(YEAR(JunSun1+33)=Kalenderår,MONTH(JunSun1+33)=6),JunSun1+33,""),IF(AND(YEAR(JunSun1+40)=Kalenderår,MONTH(JunSun1+40)=6),JunSun1+40,""))</f>
        <v/>
      </c>
      <c r="Q40" s="43" t="str">
        <f ca="1">IF(DAY(JunSun1)=1,IF(AND(YEAR(JunSun1+34)=Kalenderår,MONTH(JunSun1+34)=6),JunSun1+34,""),IF(AND(YEAR(JunSun1+41)=Kalenderår,MONTH(JunSun1+41)=6),JunSun1+41,""))</f>
        <v/>
      </c>
      <c r="R40" s="43" t="str">
        <f ca="1">IF(DAY(JunSun1)=1,IF(AND(YEAR(JunSun1+35)=Kalenderår,MONTH(JunSun1+35)=6),JunSun1+35,""),IF(AND(YEAR(JunSun1+42)=Kalenderår,MONTH(JunSun1+42)=6),JunSun1+42,""))</f>
        <v/>
      </c>
      <c r="S40" s="36"/>
      <c r="T40" s="40"/>
      <c r="U40" s="43" t="str">
        <f ca="1">IF(DAY(JulSun1)=1,IF(AND(YEAR(JulSun1+29)=Kalenderår,MONTH(JulSun1+29)=7),JulSun1+29,""),IF(AND(YEAR(JulSun1+36)=Kalenderår,MONTH(JulSun1+36)=7),JulSun1+36,""))</f>
        <v/>
      </c>
      <c r="V40" s="43" t="str">
        <f ca="1">IF(DAY(JulSun1)=1,IF(AND(YEAR(JulSun1+30)=Kalenderår,MONTH(JulSun1+30)=7),JulSun1+30,""),IF(AND(YEAR(JulSun1+37)=Kalenderår,MONTH(JulSun1+37)=7),JulSun1+37,""))</f>
        <v/>
      </c>
      <c r="W40" s="43" t="str">
        <f ca="1">IF(DAY(JulSun1)=1,IF(AND(YEAR(JulSun1+31)=Kalenderår,MONTH(JulSun1+31)=7),JulSun1+31,""),IF(AND(YEAR(JulSun1+38)=Kalenderår,MONTH(JulSun1+38)=7),JulSun1+38,""))</f>
        <v/>
      </c>
      <c r="X40" s="43" t="str">
        <f ca="1">IF(DAY(JulSun1)=1,IF(AND(YEAR(JulSun1+32)=Kalenderår,MONTH(JulSun1+32)=7),JulSun1+32,""),IF(AND(YEAR(JulSun1+39)=Kalenderår,MONTH(JulSun1+39)=7),JulSun1+39,""))</f>
        <v/>
      </c>
      <c r="Y40" s="43" t="str">
        <f ca="1">IF(DAY(JulSun1)=1,IF(AND(YEAR(JulSun1+33)=Kalenderår,MONTH(JulSun1+33)=7),JulSun1+33,""),IF(AND(YEAR(JulSun1+40)=Kalenderår,MONTH(JulSun1+40)=7),JulSun1+40,""))</f>
        <v/>
      </c>
      <c r="Z40" s="43" t="str">
        <f ca="1">IF(DAY(JulSun1)=1,IF(AND(YEAR(JulSun1+34)=Kalenderår,MONTH(JulSun1+34)=7),JulSun1+34,""),IF(AND(YEAR(JulSun1+41)=Kalenderår,MONTH(JulSun1+41)=7),JulSun1+41,""))</f>
        <v/>
      </c>
      <c r="AA40" s="43" t="str">
        <f ca="1">IF(DAY(JulSun1)=1,IF(AND(YEAR(JulSun1+35)=Kalenderår,MONTH(JulSun1+35)=7),JulSun1+35,""),IF(AND(YEAR(JulSun1+42)=Kalenderår,MONTH(JulSun1+42)=7),JulSun1+42,""))</f>
        <v/>
      </c>
      <c r="AB40" s="36"/>
      <c r="AC40" s="39"/>
      <c r="AD40" s="43" t="str">
        <f ca="1">IF(DAY(AugSøn1)=1,IF(AND(YEAR(AugSøn1+29)=Kalenderår,MONTH(AugSøn1+29)=8),AugSøn1+29,""),IF(AND(YEAR(AugSøn1+36)=Kalenderår,MONTH(AugSøn1+36)=8),AugSøn1+36,""))</f>
        <v/>
      </c>
      <c r="AE40" s="43" t="str">
        <f ca="1">IF(DAY(AugSøn1)=1,IF(AND(YEAR(AugSøn1+30)=Kalenderår,MONTH(AugSøn1+30)=8),AugSøn1+30,""),IF(AND(YEAR(AugSøn1+37)=Kalenderår,MONTH(AugSøn1+37)=8),AugSøn1+37,""))</f>
        <v/>
      </c>
      <c r="AF40" s="43" t="str">
        <f ca="1">IF(DAY(AugSøn1)=1,IF(AND(YEAR(AugSøn1+31)=Kalenderår,MONTH(AugSøn1+31)=8),AugSøn1+31,""),IF(AND(YEAR(AugSøn1+38)=Kalenderår,MONTH(AugSøn1+38)=8),AugSøn1+38,""))</f>
        <v/>
      </c>
      <c r="AG40" s="43" t="str">
        <f ca="1">IF(DAY(AugSøn1)=1,IF(AND(YEAR(AugSøn1+32)=Kalenderår,MONTH(AugSøn1+32)=8),AugSøn1+32,""),IF(AND(YEAR(AugSøn1+39)=Kalenderår,MONTH(AugSøn1+39)=8),AugSøn1+39,""))</f>
        <v/>
      </c>
      <c r="AH40" s="43" t="str">
        <f ca="1">IF(DAY(AugSøn1)=1,IF(AND(YEAR(AugSøn1+33)=Kalenderår,MONTH(AugSøn1+33)=8),AugSøn1+33,""),IF(AND(YEAR(AugSøn1+40)=Kalenderår,MONTH(AugSøn1+40)=8),AugSøn1+40,""))</f>
        <v/>
      </c>
      <c r="AI40" s="43" t="str">
        <f ca="1">IF(DAY(AugSøn1)=1,IF(AND(YEAR(AugSøn1+34)=Kalenderår,MONTH(AugSøn1+34)=8),AugSøn1+34,""),IF(AND(YEAR(AugSøn1+41)=Kalenderår,MONTH(AugSøn1+41)=8),AugSøn1+41,""))</f>
        <v/>
      </c>
      <c r="AJ40" s="43" t="str">
        <f ca="1">IF(DAY(AugSøn1)=1,IF(AND(YEAR(AugSøn1+35)=Kalenderår,MONTH(AugSøn1+35)=8),AugSøn1+35,""),IF(AND(YEAR(AugSøn1+42)=Kalenderår,MONTH(AugSøn1+42)=8),AugSøn1+42,""))</f>
        <v/>
      </c>
    </row>
    <row r="41" spans="1:36" ht="15" x14ac:dyDescent="0.2">
      <c r="A41" s="26" t="s">
        <v>17</v>
      </c>
      <c r="C41" s="39"/>
      <c r="D41" s="39"/>
      <c r="E41" s="39"/>
      <c r="F41" s="39"/>
      <c r="G41" s="39"/>
      <c r="H41" s="39"/>
      <c r="I41" s="39"/>
      <c r="J41" s="38"/>
      <c r="K41" s="35"/>
      <c r="L41" s="39"/>
      <c r="M41" s="39"/>
      <c r="N41" s="39"/>
      <c r="O41" s="39"/>
      <c r="P41" s="39"/>
      <c r="Q41" s="39"/>
      <c r="R41" s="39"/>
      <c r="S41" s="38"/>
      <c r="T41" s="40"/>
      <c r="U41" s="35"/>
      <c r="V41" s="35"/>
      <c r="W41" s="35"/>
      <c r="X41" s="35"/>
      <c r="Y41" s="35"/>
      <c r="Z41" s="35"/>
      <c r="AA41" s="35"/>
      <c r="AB41" s="36"/>
      <c r="AC41" s="39"/>
      <c r="AD41" s="35"/>
      <c r="AE41" s="35"/>
      <c r="AF41" s="35"/>
      <c r="AG41" s="35"/>
      <c r="AH41" s="35"/>
      <c r="AI41" s="35"/>
      <c r="AJ41" s="35"/>
    </row>
    <row r="42" spans="1:36" ht="15.75" x14ac:dyDescent="0.25">
      <c r="A42" s="26" t="s">
        <v>18</v>
      </c>
      <c r="C42" s="53">
        <f ca="1">DATE(Kalenderår,9,1)</f>
        <v>43709</v>
      </c>
      <c r="D42" s="53"/>
      <c r="E42" s="53"/>
      <c r="F42" s="53"/>
      <c r="G42" s="53"/>
      <c r="H42" s="53"/>
      <c r="I42" s="53"/>
      <c r="J42" s="32"/>
      <c r="K42" s="39"/>
      <c r="L42" s="53">
        <f ca="1">DATE(Kalenderår,10,1)</f>
        <v>43739</v>
      </c>
      <c r="M42" s="53"/>
      <c r="N42" s="53"/>
      <c r="O42" s="53"/>
      <c r="P42" s="53"/>
      <c r="Q42" s="53"/>
      <c r="R42" s="53"/>
      <c r="S42" s="32"/>
      <c r="T42" s="40"/>
      <c r="U42" s="53">
        <f ca="1">DATE(Kalenderår,11,1)</f>
        <v>43770</v>
      </c>
      <c r="V42" s="53"/>
      <c r="W42" s="53"/>
      <c r="X42" s="53"/>
      <c r="Y42" s="53"/>
      <c r="Z42" s="53"/>
      <c r="AA42" s="53"/>
      <c r="AB42" s="32"/>
      <c r="AC42" s="39"/>
      <c r="AD42" s="53">
        <f ca="1">DATE(Kalenderår,12,1)</f>
        <v>43800</v>
      </c>
      <c r="AE42" s="53"/>
      <c r="AF42" s="53"/>
      <c r="AG42" s="53"/>
      <c r="AH42" s="53"/>
      <c r="AI42" s="53"/>
      <c r="AJ42" s="53"/>
    </row>
    <row r="43" spans="1:36" ht="15" x14ac:dyDescent="0.25">
      <c r="A43" s="26" t="s">
        <v>19</v>
      </c>
      <c r="C43" s="21" t="s">
        <v>21</v>
      </c>
      <c r="D43" s="21" t="s">
        <v>24</v>
      </c>
      <c r="E43" s="21" t="s">
        <v>25</v>
      </c>
      <c r="F43" s="21" t="s">
        <v>26</v>
      </c>
      <c r="G43" s="21" t="s">
        <v>27</v>
      </c>
      <c r="H43" s="21" t="s">
        <v>30</v>
      </c>
      <c r="I43" s="21" t="s">
        <v>31</v>
      </c>
      <c r="J43" s="34"/>
      <c r="K43" s="39"/>
      <c r="L43" s="21" t="s">
        <v>21</v>
      </c>
      <c r="M43" s="21" t="s">
        <v>24</v>
      </c>
      <c r="N43" s="21" t="s">
        <v>25</v>
      </c>
      <c r="O43" s="21" t="s">
        <v>26</v>
      </c>
      <c r="P43" s="21" t="s">
        <v>27</v>
      </c>
      <c r="Q43" s="21" t="s">
        <v>30</v>
      </c>
      <c r="R43" s="21" t="s">
        <v>31</v>
      </c>
      <c r="S43" s="34"/>
      <c r="T43" s="40"/>
      <c r="U43" s="21" t="s">
        <v>21</v>
      </c>
      <c r="V43" s="21" t="s">
        <v>24</v>
      </c>
      <c r="W43" s="21" t="s">
        <v>25</v>
      </c>
      <c r="X43" s="21" t="s">
        <v>26</v>
      </c>
      <c r="Y43" s="21" t="s">
        <v>27</v>
      </c>
      <c r="Z43" s="21" t="s">
        <v>30</v>
      </c>
      <c r="AA43" s="21" t="s">
        <v>31</v>
      </c>
      <c r="AB43" s="34"/>
      <c r="AC43" s="42"/>
      <c r="AD43" s="21" t="s">
        <v>21</v>
      </c>
      <c r="AE43" s="21" t="s">
        <v>24</v>
      </c>
      <c r="AF43" s="21" t="s">
        <v>25</v>
      </c>
      <c r="AG43" s="21" t="s">
        <v>26</v>
      </c>
      <c r="AH43" s="21" t="s">
        <v>27</v>
      </c>
      <c r="AI43" s="21" t="s">
        <v>30</v>
      </c>
      <c r="AJ43" s="21" t="s">
        <v>31</v>
      </c>
    </row>
    <row r="44" spans="1:36" ht="15" x14ac:dyDescent="0.2">
      <c r="A44" s="26" t="s">
        <v>20</v>
      </c>
      <c r="C44" s="43" t="str">
        <f ca="1">IF(DAY(SepSøn1)=1,"",IF(AND(YEAR(SepSøn1+1)=Kalenderår,MONTH(SepSøn1+1)=9),SepSøn1+1,""))</f>
        <v/>
      </c>
      <c r="D44" s="43" t="str">
        <f ca="1">IF(DAY(SepSøn1)=1,"",IF(AND(YEAR(SepSøn1+2)=Kalenderår,MONTH(SepSøn1+2)=9),SepSøn1+2,""))</f>
        <v/>
      </c>
      <c r="E44" s="43" t="str">
        <f ca="1">IF(DAY(SepSøn1)=1,"",IF(AND(YEAR(SepSøn1+3)=Kalenderår,MONTH(SepSøn1+3)=9),SepSøn1+3,""))</f>
        <v/>
      </c>
      <c r="F44" s="43" t="str">
        <f ca="1">IF(DAY(SepSøn1)=1,"",IF(AND(YEAR(SepSøn1+4)=Kalenderår,MONTH(SepSøn1+4)=9),SepSøn1+4,""))</f>
        <v/>
      </c>
      <c r="G44" s="43" t="str">
        <f ca="1">IF(DAY(SepSøn1)=1,"",IF(AND(YEAR(SepSøn1+5)=Kalenderår,MONTH(SepSøn1+5)=9),SepSøn1+5,""))</f>
        <v/>
      </c>
      <c r="H44" s="43" t="str">
        <f ca="1">IF(DAY(SepSøn1)=1,"",IF(AND(YEAR(SepSøn1+6)=Kalenderår,MONTH(SepSøn1+6)=9),SepSøn1+6,""))</f>
        <v/>
      </c>
      <c r="I44" s="43">
        <f ca="1">IF(DAY(SepSøn1)=1,IF(AND(YEAR(SepSøn1)=Kalenderår,MONTH(SepSøn1)=9),SepSøn1,""),IF(AND(YEAR(SepSøn1+7)=Kalenderår,MONTH(SepSøn1+7)=9),SepSøn1+7,""))</f>
        <v>43709</v>
      </c>
      <c r="J44" s="36"/>
      <c r="K44" s="39"/>
      <c r="L44" s="43" t="str">
        <f ca="1">IF(DAY(OctSun1)=1,"",IF(AND(YEAR(OctSun1+1)=Kalenderår,MONTH(OctSun1+1)=10),OctSun1+1,""))</f>
        <v/>
      </c>
      <c r="M44" s="43">
        <f ca="1">IF(DAY(OctSun1)=1,"",IF(AND(YEAR(OctSun1+2)=Kalenderår,MONTH(OctSun1+2)=10),OctSun1+2,""))</f>
        <v>43739</v>
      </c>
      <c r="N44" s="43">
        <f ca="1">IF(DAY(OctSun1)=1,"",IF(AND(YEAR(OctSun1+3)=Kalenderår,MONTH(OctSun1+3)=10),OctSun1+3,""))</f>
        <v>43740</v>
      </c>
      <c r="O44" s="43">
        <f ca="1">IF(DAY(OctSun1)=1,"",IF(AND(YEAR(OctSun1+4)=Kalenderår,MONTH(OctSun1+4)=10),OctSun1+4,""))</f>
        <v>43741</v>
      </c>
      <c r="P44" s="43">
        <f ca="1">IF(DAY(OctSun1)=1,"",IF(AND(YEAR(OctSun1+5)=Kalenderår,MONTH(OctSun1+5)=10),OctSun1+5,""))</f>
        <v>43742</v>
      </c>
      <c r="Q44" s="43">
        <f ca="1">IF(DAY(OctSun1)=1,"",IF(AND(YEAR(OctSun1+6)=Kalenderår,MONTH(OctSun1+6)=10),OctSun1+6,""))</f>
        <v>43743</v>
      </c>
      <c r="R44" s="43">
        <f ca="1">IF(DAY(OctSun1)=1,IF(AND(YEAR(OctSun1)=Kalenderår,MONTH(OctSun1)=10),OctSun1,""),IF(AND(YEAR(OctSun1+7)=Kalenderår,MONTH(OctSun1+7)=10),OctSun1+7,""))</f>
        <v>43744</v>
      </c>
      <c r="S44" s="36"/>
      <c r="T44" s="40"/>
      <c r="U44" s="43" t="str">
        <f ca="1">IF(DAY(NovSun1)=1,"",IF(AND(YEAR(NovSun1+1)=Kalenderår,MONTH(NovSun1+1)=11),NovSun1+1,""))</f>
        <v/>
      </c>
      <c r="V44" s="43" t="str">
        <f ca="1">IF(DAY(NovSun1)=1,"",IF(AND(YEAR(NovSun1+2)=Kalenderår,MONTH(NovSun1+2)=11),NovSun1+2,""))</f>
        <v/>
      </c>
      <c r="W44" s="43" t="str">
        <f ca="1">IF(DAY(NovSun1)=1,"",IF(AND(YEAR(NovSun1+3)=Kalenderår,MONTH(NovSun1+3)=11),NovSun1+3,""))</f>
        <v/>
      </c>
      <c r="X44" s="43" t="str">
        <f ca="1">IF(DAY(NovSun1)=1,"",IF(AND(YEAR(NovSun1+4)=Kalenderår,MONTH(NovSun1+4)=11),NovSun1+4,""))</f>
        <v/>
      </c>
      <c r="Y44" s="43">
        <f ca="1">IF(DAY(NovSun1)=1,"",IF(AND(YEAR(NovSun1+5)=Kalenderår,MONTH(NovSun1+5)=11),NovSun1+5,""))</f>
        <v>43770</v>
      </c>
      <c r="Z44" s="43">
        <f ca="1">IF(DAY(NovSun1)=1,"",IF(AND(YEAR(NovSun1+6)=Kalenderår,MONTH(NovSun1+6)=11),NovSun1+6,""))</f>
        <v>43771</v>
      </c>
      <c r="AA44" s="43">
        <f ca="1">IF(DAY(NovSun1)=1,IF(AND(YEAR(NovSun1)=Kalenderår,MONTH(NovSun1)=11),NovSun1,""),IF(AND(YEAR(NovSun1+7)=Kalenderår,MONTH(NovSun1+7)=11),NovSun1+7,""))</f>
        <v>43772</v>
      </c>
      <c r="AB44" s="36"/>
      <c r="AC44" s="39"/>
      <c r="AD44" s="43" t="str">
        <f ca="1">IF(DAY(DecSøn1)=1,"",IF(AND(YEAR(DecSøn1+1)=Kalenderår,MONTH(DecSøn1+1)=12),DecSøn1+1,""))</f>
        <v/>
      </c>
      <c r="AE44" s="43" t="str">
        <f ca="1">IF(DAY(DecSøn1)=1,"",IF(AND(YEAR(DecSøn1+2)=Kalenderår,MONTH(DecSøn1+2)=12),DecSøn1+2,""))</f>
        <v/>
      </c>
      <c r="AF44" s="43" t="str">
        <f ca="1">IF(DAY(DecSøn1)=1,"",IF(AND(YEAR(DecSøn1+3)=Kalenderår,MONTH(DecSøn1+3)=12),DecSøn1+3,""))</f>
        <v/>
      </c>
      <c r="AG44" s="43" t="str">
        <f ca="1">IF(DAY(DecSøn1)=1,"",IF(AND(YEAR(DecSøn1+4)=Kalenderår,MONTH(DecSøn1+4)=12),DecSøn1+4,""))</f>
        <v/>
      </c>
      <c r="AH44" s="43" t="str">
        <f ca="1">IF(DAY(DecSøn1)=1,"",IF(AND(YEAR(DecSøn1+5)=Kalenderår,MONTH(DecSøn1+5)=12),DecSøn1+5,""))</f>
        <v/>
      </c>
      <c r="AI44" s="43" t="str">
        <f ca="1">IF(DAY(DecSøn1)=1,"",IF(AND(YEAR(DecSøn1+6)=Kalenderår,MONTH(DecSøn1+6)=12),DecSøn1+6,""))</f>
        <v/>
      </c>
      <c r="AJ44" s="43">
        <f ca="1">IF(DAY(DecSøn1)=1,IF(AND(YEAR(DecSøn1)=Kalenderår,MONTH(DecSøn1)=12),DecSøn1,""),IF(AND(YEAR(DecSøn1+7)=Kalenderår,MONTH(DecSøn1+7)=12),DecSøn1+7,""))</f>
        <v>43800</v>
      </c>
    </row>
    <row r="45" spans="1:36" x14ac:dyDescent="0.2">
      <c r="C45" s="43">
        <f ca="1">IF(DAY(SepSøn1)=1,IF(AND(YEAR(SepSøn1+1)=Kalenderår,MONTH(SepSøn1+1)=9),SepSøn1+1,""),IF(AND(YEAR(SepSøn1+8)=Kalenderår,MONTH(SepSøn1+8)=9),SepSøn1+8,""))</f>
        <v>43710</v>
      </c>
      <c r="D45" s="43">
        <f ca="1">IF(DAY(SepSøn1)=1,IF(AND(YEAR(SepSøn1+2)=Kalenderår,MONTH(SepSøn1+2)=9),SepSøn1+2,""),IF(AND(YEAR(SepSøn1+9)=Kalenderår,MONTH(SepSøn1+9)=9),SepSøn1+9,""))</f>
        <v>43711</v>
      </c>
      <c r="E45" s="43">
        <f ca="1">IF(DAY(SepSøn1)=1,IF(AND(YEAR(SepSøn1+3)=Kalenderår,MONTH(SepSøn1+3)=9),SepSøn1+3,""),IF(AND(YEAR(SepSøn1+10)=Kalenderår,MONTH(SepSøn1+10)=9),SepSøn1+10,""))</f>
        <v>43712</v>
      </c>
      <c r="F45" s="43">
        <f ca="1">IF(DAY(SepSøn1)=1,IF(AND(YEAR(SepSøn1+4)=Kalenderår,MONTH(SepSøn1+4)=9),SepSøn1+4,""),IF(AND(YEAR(SepSøn1+11)=Kalenderår,MONTH(SepSøn1+11)=9),SepSøn1+11,""))</f>
        <v>43713</v>
      </c>
      <c r="G45" s="43">
        <f ca="1">IF(DAY(SepSøn1)=1,IF(AND(YEAR(SepSøn1+5)=Kalenderår,MONTH(SepSøn1+5)=9),SepSøn1+5,""),IF(AND(YEAR(SepSøn1+12)=Kalenderår,MONTH(SepSøn1+12)=9),SepSøn1+12,""))</f>
        <v>43714</v>
      </c>
      <c r="H45" s="43">
        <f ca="1">IF(DAY(SepSøn1)=1,IF(AND(YEAR(SepSøn1+6)=Kalenderår,MONTH(SepSøn1+6)=9),SepSøn1+6,""),IF(AND(YEAR(SepSøn1+13)=Kalenderår,MONTH(SepSøn1+13)=9),SepSøn1+13,""))</f>
        <v>43715</v>
      </c>
      <c r="I45" s="43">
        <f ca="1">IF(DAY(SepSøn1)=1,IF(AND(YEAR(SepSøn1+7)=Kalenderår,MONTH(SepSøn1+7)=9),SepSøn1+7,""),IF(AND(YEAR(SepSøn1+14)=Kalenderår,MONTH(SepSøn1+14)=9),SepSøn1+14,""))</f>
        <v>43716</v>
      </c>
      <c r="J45" s="36"/>
      <c r="K45" s="39"/>
      <c r="L45" s="43">
        <f ca="1">IF(DAY(OctSun1)=1,IF(AND(YEAR(OctSun1+1)=Kalenderår,MONTH(OctSun1+1)=10),OctSun1+1,""),IF(AND(YEAR(OctSun1+8)=Kalenderår,MONTH(OctSun1+8)=10),OctSun1+8,""))</f>
        <v>43745</v>
      </c>
      <c r="M45" s="43">
        <f ca="1">IF(DAY(OctSun1)=1,IF(AND(YEAR(OctSun1+2)=Kalenderår,MONTH(OctSun1+2)=10),OctSun1+2,""),IF(AND(YEAR(OctSun1+9)=Kalenderår,MONTH(OctSun1+9)=10),OctSun1+9,""))</f>
        <v>43746</v>
      </c>
      <c r="N45" s="43">
        <f ca="1">IF(DAY(OctSun1)=1,IF(AND(YEAR(OctSun1+3)=Kalenderår,MONTH(OctSun1+3)=10),OctSun1+3,""),IF(AND(YEAR(OctSun1+10)=Kalenderår,MONTH(OctSun1+10)=10),OctSun1+10,""))</f>
        <v>43747</v>
      </c>
      <c r="O45" s="43">
        <f ca="1">IF(DAY(OctSun1)=1,IF(AND(YEAR(OctSun1+4)=Kalenderår,MONTH(OctSun1+4)=10),OctSun1+4,""),IF(AND(YEAR(OctSun1+11)=Kalenderår,MONTH(OctSun1+11)=10),OctSun1+11,""))</f>
        <v>43748</v>
      </c>
      <c r="P45" s="43">
        <f ca="1">IF(DAY(OctSun1)=1,IF(AND(YEAR(OctSun1+5)=Kalenderår,MONTH(OctSun1+5)=10),OctSun1+5,""),IF(AND(YEAR(OctSun1+12)=Kalenderår,MONTH(OctSun1+12)=10),OctSun1+12,""))</f>
        <v>43749</v>
      </c>
      <c r="Q45" s="43">
        <f ca="1">IF(DAY(OctSun1)=1,IF(AND(YEAR(OctSun1+6)=Kalenderår,MONTH(OctSun1+6)=10),OctSun1+6,""),IF(AND(YEAR(OctSun1+13)=Kalenderår,MONTH(OctSun1+13)=10),OctSun1+13,""))</f>
        <v>43750</v>
      </c>
      <c r="R45" s="43">
        <f ca="1">IF(DAY(OctSun1)=1,IF(AND(YEAR(OctSun1+7)=Kalenderår,MONTH(OctSun1+7)=10),OctSun1+7,""),IF(AND(YEAR(OctSun1+14)=Kalenderår,MONTH(OctSun1+14)=10),OctSun1+14,""))</f>
        <v>43751</v>
      </c>
      <c r="S45" s="36"/>
      <c r="T45" s="40"/>
      <c r="U45" s="43">
        <f ca="1">IF(DAY(NovSun1)=1,IF(AND(YEAR(NovSun1+1)=Kalenderår,MONTH(NovSun1+1)=11),NovSun1+1,""),IF(AND(YEAR(NovSun1+8)=Kalenderår,MONTH(NovSun1+8)=11),NovSun1+8,""))</f>
        <v>43773</v>
      </c>
      <c r="V45" s="43">
        <f ca="1">IF(DAY(NovSun1)=1,IF(AND(YEAR(NovSun1+2)=Kalenderår,MONTH(NovSun1+2)=11),NovSun1+2,""),IF(AND(YEAR(NovSun1+9)=Kalenderår,MONTH(NovSun1+9)=11),NovSun1+9,""))</f>
        <v>43774</v>
      </c>
      <c r="W45" s="43">
        <f ca="1">IF(DAY(NovSun1)=1,IF(AND(YEAR(NovSun1+3)=Kalenderår,MONTH(NovSun1+3)=11),NovSun1+3,""),IF(AND(YEAR(NovSun1+10)=Kalenderår,MONTH(NovSun1+10)=11),NovSun1+10,""))</f>
        <v>43775</v>
      </c>
      <c r="X45" s="43">
        <f ca="1">IF(DAY(NovSun1)=1,IF(AND(YEAR(NovSun1+4)=Kalenderår,MONTH(NovSun1+4)=11),NovSun1+4,""),IF(AND(YEAR(NovSun1+11)=Kalenderår,MONTH(NovSun1+11)=11),NovSun1+11,""))</f>
        <v>43776</v>
      </c>
      <c r="Y45" s="43">
        <f ca="1">IF(DAY(NovSun1)=1,IF(AND(YEAR(NovSun1+5)=Kalenderår,MONTH(NovSun1+5)=11),NovSun1+5,""),IF(AND(YEAR(NovSun1+12)=Kalenderår,MONTH(NovSun1+12)=11),NovSun1+12,""))</f>
        <v>43777</v>
      </c>
      <c r="Z45" s="43">
        <f ca="1">IF(DAY(NovSun1)=1,IF(AND(YEAR(NovSun1+6)=Kalenderår,MONTH(NovSun1+6)=11),NovSun1+6,""),IF(AND(YEAR(NovSun1+13)=Kalenderår,MONTH(NovSun1+13)=11),NovSun1+13,""))</f>
        <v>43778</v>
      </c>
      <c r="AA45" s="43">
        <f ca="1">IF(DAY(NovSun1)=1,IF(AND(YEAR(NovSun1+7)=Kalenderår,MONTH(NovSun1+7)=11),NovSun1+7,""),IF(AND(YEAR(NovSun1+14)=Kalenderår,MONTH(NovSun1+14)=11),NovSun1+14,""))</f>
        <v>43779</v>
      </c>
      <c r="AB45" s="36"/>
      <c r="AC45" s="39"/>
      <c r="AD45" s="43">
        <f ca="1">IF(DAY(DecSøn1)=1,IF(AND(YEAR(DecSøn1+1)=Kalenderår,MONTH(DecSøn1+1)=12),DecSøn1+1,""),IF(AND(YEAR(DecSøn1+8)=Kalenderår,MONTH(DecSøn1+8)=12),DecSøn1+8,""))</f>
        <v>43801</v>
      </c>
      <c r="AE45" s="43">
        <f ca="1">IF(DAY(DecSøn1)=1,IF(AND(YEAR(DecSøn1+2)=Kalenderår,MONTH(DecSøn1+2)=12),DecSøn1+2,""),IF(AND(YEAR(DecSøn1+9)=Kalenderår,MONTH(DecSøn1+9)=12),DecSøn1+9,""))</f>
        <v>43802</v>
      </c>
      <c r="AF45" s="43">
        <f ca="1">IF(DAY(DecSøn1)=1,IF(AND(YEAR(DecSøn1+3)=Kalenderår,MONTH(DecSøn1+3)=12),DecSøn1+3,""),IF(AND(YEAR(DecSøn1+10)=Kalenderår,MONTH(DecSøn1+10)=12),DecSøn1+10,""))</f>
        <v>43803</v>
      </c>
      <c r="AG45" s="43">
        <f ca="1">IF(DAY(DecSøn1)=1,IF(AND(YEAR(DecSøn1+4)=Kalenderår,MONTH(DecSøn1+4)=12),DecSøn1+4,""),IF(AND(YEAR(DecSøn1+11)=Kalenderår,MONTH(DecSøn1+11)=12),DecSøn1+11,""))</f>
        <v>43804</v>
      </c>
      <c r="AH45" s="43">
        <f ca="1">IF(DAY(DecSøn1)=1,IF(AND(YEAR(DecSøn1+5)=Kalenderår,MONTH(DecSøn1+5)=12),DecSøn1+5,""),IF(AND(YEAR(DecSøn1+12)=Kalenderår,MONTH(DecSøn1+12)=12),DecSøn1+12,""))</f>
        <v>43805</v>
      </c>
      <c r="AI45" s="43">
        <f ca="1">IF(DAY(DecSøn1)=1,IF(AND(YEAR(DecSøn1+6)=Kalenderår,MONTH(DecSøn1+6)=12),DecSøn1+6,""),IF(AND(YEAR(DecSøn1+13)=Kalenderår,MONTH(DecSøn1+13)=12),DecSøn1+13,""))</f>
        <v>43806</v>
      </c>
      <c r="AJ45" s="43">
        <f ca="1">IF(DAY(DecSøn1)=1,IF(AND(YEAR(DecSøn1+7)=Kalenderår,MONTH(DecSøn1+7)=12),DecSøn1+7,""),IF(AND(YEAR(DecSøn1+14)=Kalenderår,MONTH(DecSøn1+14)=12),DecSøn1+14,""))</f>
        <v>43807</v>
      </c>
    </row>
    <row r="46" spans="1:36" x14ac:dyDescent="0.2">
      <c r="C46" s="43">
        <f ca="1">IF(DAY(SepSøn1)=1,IF(AND(YEAR(SepSøn1+8)=Kalenderår,MONTH(SepSøn1+8)=9),SepSøn1+8,""),IF(AND(YEAR(SepSøn1+15)=Kalenderår,MONTH(SepSøn1+15)=9),SepSøn1+15,""))</f>
        <v>43717</v>
      </c>
      <c r="D46" s="43">
        <f ca="1">IF(DAY(SepSøn1)=1,IF(AND(YEAR(SepSøn1+9)=Kalenderår,MONTH(SepSøn1+9)=9),SepSøn1+9,""),IF(AND(YEAR(SepSøn1+16)=Kalenderår,MONTH(SepSøn1+16)=9),SepSøn1+16,""))</f>
        <v>43718</v>
      </c>
      <c r="E46" s="43">
        <f ca="1">IF(DAY(SepSøn1)=1,IF(AND(YEAR(SepSøn1+10)=Kalenderår,MONTH(SepSøn1+10)=9),SepSøn1+10,""),IF(AND(YEAR(SepSøn1+17)=Kalenderår,MONTH(SepSøn1+17)=9),SepSøn1+17,""))</f>
        <v>43719</v>
      </c>
      <c r="F46" s="43">
        <f ca="1">IF(DAY(SepSøn1)=1,IF(AND(YEAR(SepSøn1+11)=Kalenderår,MONTH(SepSøn1+11)=9),SepSøn1+11,""),IF(AND(YEAR(SepSøn1+18)=Kalenderår,MONTH(SepSøn1+18)=9),SepSøn1+18,""))</f>
        <v>43720</v>
      </c>
      <c r="G46" s="43">
        <f ca="1">IF(DAY(SepSøn1)=1,IF(AND(YEAR(SepSøn1+12)=Kalenderår,MONTH(SepSøn1+12)=9),SepSøn1+12,""),IF(AND(YEAR(SepSøn1+19)=Kalenderår,MONTH(SepSøn1+19)=9),SepSøn1+19,""))</f>
        <v>43721</v>
      </c>
      <c r="H46" s="43">
        <f ca="1">IF(DAY(SepSøn1)=1,IF(AND(YEAR(SepSøn1+13)=Kalenderår,MONTH(SepSøn1+13)=9),SepSøn1+13,""),IF(AND(YEAR(SepSøn1+20)=Kalenderår,MONTH(SepSøn1+20)=9),SepSøn1+20,""))</f>
        <v>43722</v>
      </c>
      <c r="I46" s="43">
        <f ca="1">IF(DAY(SepSøn1)=1,IF(AND(YEAR(SepSøn1+14)=Kalenderår,MONTH(SepSøn1+14)=9),SepSøn1+14,""),IF(AND(YEAR(SepSøn1+21)=Kalenderår,MONTH(SepSøn1+21)=9),SepSøn1+21,""))</f>
        <v>43723</v>
      </c>
      <c r="J46" s="36"/>
      <c r="K46" s="39"/>
      <c r="L46" s="43">
        <f ca="1">IF(DAY(OctSun1)=1,IF(AND(YEAR(OctSun1+8)=Kalenderår,MONTH(OctSun1+8)=10),OctSun1+8,""),IF(AND(YEAR(OctSun1+15)=Kalenderår,MONTH(OctSun1+15)=10),OctSun1+15,""))</f>
        <v>43752</v>
      </c>
      <c r="M46" s="43">
        <f ca="1">IF(DAY(OctSun1)=1,IF(AND(YEAR(OctSun1+9)=Kalenderår,MONTH(OctSun1+9)=10),OctSun1+9,""),IF(AND(YEAR(OctSun1+16)=Kalenderår,MONTH(OctSun1+16)=10),OctSun1+16,""))</f>
        <v>43753</v>
      </c>
      <c r="N46" s="43">
        <f ca="1">IF(DAY(OctSun1)=1,IF(AND(YEAR(OctSun1+10)=Kalenderår,MONTH(OctSun1+10)=10),OctSun1+10,""),IF(AND(YEAR(OctSun1+17)=Kalenderår,MONTH(OctSun1+17)=10),OctSun1+17,""))</f>
        <v>43754</v>
      </c>
      <c r="O46" s="43">
        <f ca="1">IF(DAY(OctSun1)=1,IF(AND(YEAR(OctSun1+11)=Kalenderår,MONTH(OctSun1+11)=10),OctSun1+11,""),IF(AND(YEAR(OctSun1+18)=Kalenderår,MONTH(OctSun1+18)=10),OctSun1+18,""))</f>
        <v>43755</v>
      </c>
      <c r="P46" s="43">
        <f ca="1">IF(DAY(OctSun1)=1,IF(AND(YEAR(OctSun1+12)=Kalenderår,MONTH(OctSun1+12)=10),OctSun1+12,""),IF(AND(YEAR(OctSun1+19)=Kalenderår,MONTH(OctSun1+19)=10),OctSun1+19,""))</f>
        <v>43756</v>
      </c>
      <c r="Q46" s="43">
        <f ca="1">IF(DAY(OctSun1)=1,IF(AND(YEAR(OctSun1+13)=Kalenderår,MONTH(OctSun1+13)=10),OctSun1+13,""),IF(AND(YEAR(OctSun1+20)=Kalenderår,MONTH(OctSun1+20)=10),OctSun1+20,""))</f>
        <v>43757</v>
      </c>
      <c r="R46" s="43">
        <f ca="1">IF(DAY(OctSun1)=1,IF(AND(YEAR(OctSun1+14)=Kalenderår,MONTH(OctSun1+14)=10),OctSun1+14,""),IF(AND(YEAR(OctSun1+21)=Kalenderår,MONTH(OctSun1+21)=10),OctSun1+21,""))</f>
        <v>43758</v>
      </c>
      <c r="S46" s="36"/>
      <c r="T46" s="40"/>
      <c r="U46" s="43">
        <f ca="1">IF(DAY(NovSun1)=1,IF(AND(YEAR(NovSun1+8)=Kalenderår,MONTH(NovSun1+8)=11),NovSun1+8,""),IF(AND(YEAR(NovSun1+15)=Kalenderår,MONTH(NovSun1+15)=11),NovSun1+15,""))</f>
        <v>43780</v>
      </c>
      <c r="V46" s="43">
        <f ca="1">IF(DAY(NovSun1)=1,IF(AND(YEAR(NovSun1+9)=Kalenderår,MONTH(NovSun1+9)=11),NovSun1+9,""),IF(AND(YEAR(NovSun1+16)=Kalenderår,MONTH(NovSun1+16)=11),NovSun1+16,""))</f>
        <v>43781</v>
      </c>
      <c r="W46" s="43">
        <f ca="1">IF(DAY(NovSun1)=1,IF(AND(YEAR(NovSun1+10)=Kalenderår,MONTH(NovSun1+10)=11),NovSun1+10,""),IF(AND(YEAR(NovSun1+17)=Kalenderår,MONTH(NovSun1+17)=11),NovSun1+17,""))</f>
        <v>43782</v>
      </c>
      <c r="X46" s="43">
        <f ca="1">IF(DAY(NovSun1)=1,IF(AND(YEAR(NovSun1+11)=Kalenderår,MONTH(NovSun1+11)=11),NovSun1+11,""),IF(AND(YEAR(NovSun1+18)=Kalenderår,MONTH(NovSun1+18)=11),NovSun1+18,""))</f>
        <v>43783</v>
      </c>
      <c r="Y46" s="43">
        <f ca="1">IF(DAY(NovSun1)=1,IF(AND(YEAR(NovSun1+12)=Kalenderår,MONTH(NovSun1+12)=11),NovSun1+12,""),IF(AND(YEAR(NovSun1+19)=Kalenderår,MONTH(NovSun1+19)=11),NovSun1+19,""))</f>
        <v>43784</v>
      </c>
      <c r="Z46" s="43">
        <f ca="1">IF(DAY(NovSun1)=1,IF(AND(YEAR(NovSun1+13)=Kalenderår,MONTH(NovSun1+13)=11),NovSun1+13,""),IF(AND(YEAR(NovSun1+20)=Kalenderår,MONTH(NovSun1+20)=11),NovSun1+20,""))</f>
        <v>43785</v>
      </c>
      <c r="AA46" s="43">
        <f ca="1">IF(DAY(NovSun1)=1,IF(AND(YEAR(NovSun1+14)=Kalenderår,MONTH(NovSun1+14)=11),NovSun1+14,""),IF(AND(YEAR(NovSun1+21)=Kalenderår,MONTH(NovSun1+21)=11),NovSun1+21,""))</f>
        <v>43786</v>
      </c>
      <c r="AB46" s="36"/>
      <c r="AC46" s="39"/>
      <c r="AD46" s="43">
        <f ca="1">IF(DAY(DecSøn1)=1,IF(AND(YEAR(DecSøn1+8)=Kalenderår,MONTH(DecSøn1+8)=12),DecSøn1+8,""),IF(AND(YEAR(DecSøn1+15)=Kalenderår,MONTH(DecSøn1+15)=12),DecSøn1+15,""))</f>
        <v>43808</v>
      </c>
      <c r="AE46" s="43">
        <f ca="1">IF(DAY(DecSøn1)=1,IF(AND(YEAR(DecSøn1+9)=Kalenderår,MONTH(DecSøn1+9)=12),DecSøn1+9,""),IF(AND(YEAR(DecSøn1+16)=Kalenderår,MONTH(DecSøn1+16)=12),DecSøn1+16,""))</f>
        <v>43809</v>
      </c>
      <c r="AF46" s="43">
        <f ca="1">IF(DAY(DecSøn1)=1,IF(AND(YEAR(DecSøn1+10)=Kalenderår,MONTH(DecSøn1+10)=12),DecSøn1+10,""),IF(AND(YEAR(DecSøn1+17)=Kalenderår,MONTH(DecSøn1+17)=12),DecSøn1+17,""))</f>
        <v>43810</v>
      </c>
      <c r="AG46" s="43">
        <f ca="1">IF(DAY(DecSøn1)=1,IF(AND(YEAR(DecSøn1+11)=Kalenderår,MONTH(DecSøn1+11)=12),DecSøn1+11,""),IF(AND(YEAR(DecSøn1+18)=Kalenderår,MONTH(DecSøn1+18)=12),DecSøn1+18,""))</f>
        <v>43811</v>
      </c>
      <c r="AH46" s="43">
        <f ca="1">IF(DAY(DecSøn1)=1,IF(AND(YEAR(DecSøn1+12)=Kalenderår,MONTH(DecSøn1+12)=12),DecSøn1+12,""),IF(AND(YEAR(DecSøn1+19)=Kalenderår,MONTH(DecSøn1+19)=12),DecSøn1+19,""))</f>
        <v>43812</v>
      </c>
      <c r="AI46" s="43">
        <f ca="1">IF(DAY(DecSøn1)=1,IF(AND(YEAR(DecSøn1+13)=Kalenderår,MONTH(DecSøn1+13)=12),DecSøn1+13,""),IF(AND(YEAR(DecSøn1+20)=Kalenderår,MONTH(DecSøn1+20)=12),DecSøn1+20,""))</f>
        <v>43813</v>
      </c>
      <c r="AJ46" s="43">
        <f ca="1">IF(DAY(DecSøn1)=1,IF(AND(YEAR(DecSøn1+14)=Kalenderår,MONTH(DecSøn1+14)=12),DecSøn1+14,""),IF(AND(YEAR(DecSøn1+21)=Kalenderår,MONTH(DecSøn1+21)=12),DecSøn1+21,""))</f>
        <v>43814</v>
      </c>
    </row>
    <row r="47" spans="1:36" x14ac:dyDescent="0.2">
      <c r="C47" s="43">
        <f ca="1">IF(DAY(SepSøn1)=1,IF(AND(YEAR(SepSøn1+15)=Kalenderår,MONTH(SepSøn1+15)=9),SepSøn1+15,""),IF(AND(YEAR(SepSøn1+22)=Kalenderår,MONTH(SepSøn1+22)=9),SepSøn1+22,""))</f>
        <v>43724</v>
      </c>
      <c r="D47" s="43">
        <f ca="1">IF(DAY(SepSøn1)=1,IF(AND(YEAR(SepSøn1+16)=Kalenderår,MONTH(SepSøn1+16)=9),SepSøn1+16,""),IF(AND(YEAR(SepSøn1+23)=Kalenderår,MONTH(SepSøn1+23)=9),SepSøn1+23,""))</f>
        <v>43725</v>
      </c>
      <c r="E47" s="43">
        <f ca="1">IF(DAY(SepSøn1)=1,IF(AND(YEAR(SepSøn1+17)=Kalenderår,MONTH(SepSøn1+17)=9),SepSøn1+17,""),IF(AND(YEAR(SepSøn1+24)=Kalenderår,MONTH(SepSøn1+24)=9),SepSøn1+24,""))</f>
        <v>43726</v>
      </c>
      <c r="F47" s="43">
        <f ca="1">IF(DAY(SepSøn1)=1,IF(AND(YEAR(SepSøn1+18)=Kalenderår,MONTH(SepSøn1+18)=9),SepSøn1+18,""),IF(AND(YEAR(SepSøn1+25)=Kalenderår,MONTH(SepSøn1+25)=9),SepSøn1+25,""))</f>
        <v>43727</v>
      </c>
      <c r="G47" s="43">
        <f ca="1">IF(DAY(SepSøn1)=1,IF(AND(YEAR(SepSøn1+19)=Kalenderår,MONTH(SepSøn1+19)=9),SepSøn1+19,""),IF(AND(YEAR(SepSøn1+26)=Kalenderår,MONTH(SepSøn1+26)=9),SepSøn1+26,""))</f>
        <v>43728</v>
      </c>
      <c r="H47" s="43">
        <f ca="1">IF(DAY(SepSøn1)=1,IF(AND(YEAR(SepSøn1+20)=Kalenderår,MONTH(SepSøn1+20)=9),SepSøn1+20,""),IF(AND(YEAR(SepSøn1+27)=Kalenderår,MONTH(SepSøn1+27)=9),SepSøn1+27,""))</f>
        <v>43729</v>
      </c>
      <c r="I47" s="43">
        <f ca="1">IF(DAY(SepSøn1)=1,IF(AND(YEAR(SepSøn1+21)=Kalenderår,MONTH(SepSøn1+21)=9),SepSøn1+21,""),IF(AND(YEAR(SepSøn1+28)=Kalenderår,MONTH(SepSøn1+28)=9),SepSøn1+28,""))</f>
        <v>43730</v>
      </c>
      <c r="J47" s="36"/>
      <c r="K47" s="39"/>
      <c r="L47" s="43">
        <f ca="1">IF(DAY(OctSun1)=1,IF(AND(YEAR(OctSun1+15)=Kalenderår,MONTH(OctSun1+15)=10),OctSun1+15,""),IF(AND(YEAR(OctSun1+22)=Kalenderår,MONTH(OctSun1+22)=10),OctSun1+22,""))</f>
        <v>43759</v>
      </c>
      <c r="M47" s="43">
        <f ca="1">IF(DAY(OctSun1)=1,IF(AND(YEAR(OctSun1+16)=Kalenderår,MONTH(OctSun1+16)=10),OctSun1+16,""),IF(AND(YEAR(OctSun1+23)=Kalenderår,MONTH(OctSun1+23)=10),OctSun1+23,""))</f>
        <v>43760</v>
      </c>
      <c r="N47" s="43">
        <f ca="1">IF(DAY(OctSun1)=1,IF(AND(YEAR(OctSun1+17)=Kalenderår,MONTH(OctSun1+17)=10),OctSun1+17,""),IF(AND(YEAR(OctSun1+24)=Kalenderår,MONTH(OctSun1+24)=10),OctSun1+24,""))</f>
        <v>43761</v>
      </c>
      <c r="O47" s="43">
        <f ca="1">IF(DAY(OctSun1)=1,IF(AND(YEAR(OctSun1+18)=Kalenderår,MONTH(OctSun1+18)=10),OctSun1+18,""),IF(AND(YEAR(OctSun1+25)=Kalenderår,MONTH(OctSun1+25)=10),OctSun1+25,""))</f>
        <v>43762</v>
      </c>
      <c r="P47" s="43">
        <f ca="1">IF(DAY(OctSun1)=1,IF(AND(YEAR(OctSun1+19)=Kalenderår,MONTH(OctSun1+19)=10),OctSun1+19,""),IF(AND(YEAR(OctSun1+26)=Kalenderår,MONTH(OctSun1+26)=10),OctSun1+26,""))</f>
        <v>43763</v>
      </c>
      <c r="Q47" s="43">
        <f ca="1">IF(DAY(OctSun1)=1,IF(AND(YEAR(OctSun1+20)=Kalenderår,MONTH(OctSun1+20)=10),OctSun1+20,""),IF(AND(YEAR(OctSun1+27)=Kalenderår,MONTH(OctSun1+27)=10),OctSun1+27,""))</f>
        <v>43764</v>
      </c>
      <c r="R47" s="43">
        <f ca="1">IF(DAY(OctSun1)=1,IF(AND(YEAR(OctSun1+21)=Kalenderår,MONTH(OctSun1+21)=10),OctSun1+21,""),IF(AND(YEAR(OctSun1+28)=Kalenderår,MONTH(OctSun1+28)=10),OctSun1+28,""))</f>
        <v>43765</v>
      </c>
      <c r="S47" s="36"/>
      <c r="T47" s="40"/>
      <c r="U47" s="43">
        <f ca="1">IF(DAY(NovSun1)=1,IF(AND(YEAR(NovSun1+15)=Kalenderår,MONTH(NovSun1+15)=11),NovSun1+15,""),IF(AND(YEAR(NovSun1+22)=Kalenderår,MONTH(NovSun1+22)=11),NovSun1+22,""))</f>
        <v>43787</v>
      </c>
      <c r="V47" s="43">
        <f ca="1">IF(DAY(NovSun1)=1,IF(AND(YEAR(NovSun1+16)=Kalenderår,MONTH(NovSun1+16)=11),NovSun1+16,""),IF(AND(YEAR(NovSun1+23)=Kalenderår,MONTH(NovSun1+23)=11),NovSun1+23,""))</f>
        <v>43788</v>
      </c>
      <c r="W47" s="43">
        <f ca="1">IF(DAY(NovSun1)=1,IF(AND(YEAR(NovSun1+17)=Kalenderår,MONTH(NovSun1+17)=11),NovSun1+17,""),IF(AND(YEAR(NovSun1+24)=Kalenderår,MONTH(NovSun1+24)=11),NovSun1+24,""))</f>
        <v>43789</v>
      </c>
      <c r="X47" s="43">
        <f ca="1">IF(DAY(NovSun1)=1,IF(AND(YEAR(NovSun1+18)=Kalenderår,MONTH(NovSun1+18)=11),NovSun1+18,""),IF(AND(YEAR(NovSun1+25)=Kalenderår,MONTH(NovSun1+25)=11),NovSun1+25,""))</f>
        <v>43790</v>
      </c>
      <c r="Y47" s="43">
        <f ca="1">IF(DAY(NovSun1)=1,IF(AND(YEAR(NovSun1+19)=Kalenderår,MONTH(NovSun1+19)=11),NovSun1+19,""),IF(AND(YEAR(NovSun1+26)=Kalenderår,MONTH(NovSun1+26)=11),NovSun1+26,""))</f>
        <v>43791</v>
      </c>
      <c r="Z47" s="43">
        <f ca="1">IF(DAY(NovSun1)=1,IF(AND(YEAR(NovSun1+20)=Kalenderår,MONTH(NovSun1+20)=11),NovSun1+20,""),IF(AND(YEAR(NovSun1+27)=Kalenderår,MONTH(NovSun1+27)=11),NovSun1+27,""))</f>
        <v>43792</v>
      </c>
      <c r="AA47" s="43">
        <f ca="1">IF(DAY(NovSun1)=1,IF(AND(YEAR(NovSun1+21)=Kalenderår,MONTH(NovSun1+21)=11),NovSun1+21,""),IF(AND(YEAR(NovSun1+28)=Kalenderår,MONTH(NovSun1+28)=11),NovSun1+28,""))</f>
        <v>43793</v>
      </c>
      <c r="AB47" s="36"/>
      <c r="AC47" s="39"/>
      <c r="AD47" s="43">
        <f ca="1">IF(DAY(DecSøn1)=1,IF(AND(YEAR(DecSøn1+15)=Kalenderår,MONTH(DecSøn1+15)=12),DecSøn1+15,""),IF(AND(YEAR(DecSøn1+22)=Kalenderår,MONTH(DecSøn1+22)=12),DecSøn1+22,""))</f>
        <v>43815</v>
      </c>
      <c r="AE47" s="43">
        <f ca="1">IF(DAY(DecSøn1)=1,IF(AND(YEAR(DecSøn1+16)=Kalenderår,MONTH(DecSøn1+16)=12),DecSøn1+16,""),IF(AND(YEAR(DecSøn1+23)=Kalenderår,MONTH(DecSøn1+23)=12),DecSøn1+23,""))</f>
        <v>43816</v>
      </c>
      <c r="AF47" s="43">
        <f ca="1">IF(DAY(DecSøn1)=1,IF(AND(YEAR(DecSøn1+17)=Kalenderår,MONTH(DecSøn1+17)=12),DecSøn1+17,""),IF(AND(YEAR(DecSøn1+24)=Kalenderår,MONTH(DecSøn1+24)=12),DecSøn1+24,""))</f>
        <v>43817</v>
      </c>
      <c r="AG47" s="43">
        <f ca="1">IF(DAY(DecSøn1)=1,IF(AND(YEAR(DecSøn1+18)=Kalenderår,MONTH(DecSøn1+18)=12),DecSøn1+18,""),IF(AND(YEAR(DecSøn1+25)=Kalenderår,MONTH(DecSøn1+25)=12),DecSøn1+25,""))</f>
        <v>43818</v>
      </c>
      <c r="AH47" s="43">
        <f ca="1">IF(DAY(DecSøn1)=1,IF(AND(YEAR(DecSøn1+19)=Kalenderår,MONTH(DecSøn1+19)=12),DecSøn1+19,""),IF(AND(YEAR(DecSøn1+26)=Kalenderår,MONTH(DecSøn1+26)=12),DecSøn1+26,""))</f>
        <v>43819</v>
      </c>
      <c r="AI47" s="43">
        <f ca="1">IF(DAY(DecSøn1)=1,IF(AND(YEAR(DecSøn1+20)=Kalenderår,MONTH(DecSøn1+20)=12),DecSøn1+20,""),IF(AND(YEAR(DecSøn1+27)=Kalenderår,MONTH(DecSøn1+27)=12),DecSøn1+27,""))</f>
        <v>43820</v>
      </c>
      <c r="AJ47" s="43">
        <f ca="1">IF(DAY(DecSøn1)=1,IF(AND(YEAR(DecSøn1+21)=Kalenderår,MONTH(DecSøn1+21)=12),DecSøn1+21,""),IF(AND(YEAR(DecSøn1+28)=Kalenderår,MONTH(DecSøn1+28)=12),DecSøn1+28,""))</f>
        <v>43821</v>
      </c>
    </row>
    <row r="48" spans="1:36" x14ac:dyDescent="0.2">
      <c r="C48" s="43">
        <f ca="1">IF(DAY(SepSøn1)=1,IF(AND(YEAR(SepSøn1+22)=Kalenderår,MONTH(SepSøn1+22)=9),SepSøn1+22,""),IF(AND(YEAR(SepSøn1+29)=Kalenderår,MONTH(SepSøn1+29)=9),SepSøn1+29,""))</f>
        <v>43731</v>
      </c>
      <c r="D48" s="43">
        <f ca="1">IF(DAY(SepSøn1)=1,IF(AND(YEAR(SepSøn1+23)=Kalenderår,MONTH(SepSøn1+23)=9),SepSøn1+23,""),IF(AND(YEAR(SepSøn1+30)=Kalenderår,MONTH(SepSøn1+30)=9),SepSøn1+30,""))</f>
        <v>43732</v>
      </c>
      <c r="E48" s="43">
        <f ca="1">IF(DAY(SepSøn1)=1,IF(AND(YEAR(SepSøn1+24)=Kalenderår,MONTH(SepSøn1+24)=9),SepSøn1+24,""),IF(AND(YEAR(SepSøn1+31)=Kalenderår,MONTH(SepSøn1+31)=9),SepSøn1+31,""))</f>
        <v>43733</v>
      </c>
      <c r="F48" s="43">
        <f ca="1">IF(DAY(SepSøn1)=1,IF(AND(YEAR(SepSøn1+25)=Kalenderår,MONTH(SepSøn1+25)=9),SepSøn1+25,""),IF(AND(YEAR(SepSøn1+32)=Kalenderår,MONTH(SepSøn1+32)=9),SepSøn1+32,""))</f>
        <v>43734</v>
      </c>
      <c r="G48" s="43">
        <f ca="1">IF(DAY(SepSøn1)=1,IF(AND(YEAR(SepSøn1+26)=Kalenderår,MONTH(SepSøn1+26)=9),SepSøn1+26,""),IF(AND(YEAR(SepSøn1+33)=Kalenderår,MONTH(SepSøn1+33)=9),SepSøn1+33,""))</f>
        <v>43735</v>
      </c>
      <c r="H48" s="43">
        <f ca="1">IF(DAY(SepSøn1)=1,IF(AND(YEAR(SepSøn1+27)=Kalenderår,MONTH(SepSøn1+27)=9),SepSøn1+27,""),IF(AND(YEAR(SepSøn1+34)=Kalenderår,MONTH(SepSøn1+34)=9),SepSøn1+34,""))</f>
        <v>43736</v>
      </c>
      <c r="I48" s="43">
        <f ca="1">IF(DAY(SepSøn1)=1,IF(AND(YEAR(SepSøn1+28)=Kalenderår,MONTH(SepSøn1+28)=9),SepSøn1+28,""),IF(AND(YEAR(SepSøn1+35)=Kalenderår,MONTH(SepSøn1+35)=9),SepSøn1+35,""))</f>
        <v>43737</v>
      </c>
      <c r="J48" s="36"/>
      <c r="K48" s="39"/>
      <c r="L48" s="43">
        <f ca="1">IF(DAY(OctSun1)=1,IF(AND(YEAR(OctSun1+22)=Kalenderår,MONTH(OctSun1+22)=10),OctSun1+22,""),IF(AND(YEAR(OctSun1+29)=Kalenderår,MONTH(OctSun1+29)=10),OctSun1+29,""))</f>
        <v>43766</v>
      </c>
      <c r="M48" s="43">
        <f ca="1">IF(DAY(OctSun1)=1,IF(AND(YEAR(OctSun1+23)=Kalenderår,MONTH(OctSun1+23)=10),OctSun1+23,""),IF(AND(YEAR(OctSun1+30)=Kalenderår,MONTH(OctSun1+30)=10),OctSun1+30,""))</f>
        <v>43767</v>
      </c>
      <c r="N48" s="43">
        <f ca="1">IF(DAY(OctSun1)=1,IF(AND(YEAR(OctSun1+24)=Kalenderår,MONTH(OctSun1+24)=10),OctSun1+24,""),IF(AND(YEAR(OctSun1+31)=Kalenderår,MONTH(OctSun1+31)=10),OctSun1+31,""))</f>
        <v>43768</v>
      </c>
      <c r="O48" s="43">
        <f ca="1">IF(DAY(OctSun1)=1,IF(AND(YEAR(OctSun1+25)=Kalenderår,MONTH(OctSun1+25)=10),OctSun1+25,""),IF(AND(YEAR(OctSun1+32)=Kalenderår,MONTH(OctSun1+32)=10),OctSun1+32,""))</f>
        <v>43769</v>
      </c>
      <c r="P48" s="43" t="str">
        <f ca="1">IF(DAY(OctSun1)=1,IF(AND(YEAR(OctSun1+26)=Kalenderår,MONTH(OctSun1+26)=10),OctSun1+26,""),IF(AND(YEAR(OctSun1+33)=Kalenderår,MONTH(OctSun1+33)=10),OctSun1+33,""))</f>
        <v/>
      </c>
      <c r="Q48" s="43" t="str">
        <f ca="1">IF(DAY(OctSun1)=1,IF(AND(YEAR(OctSun1+27)=Kalenderår,MONTH(OctSun1+27)=10),OctSun1+27,""),IF(AND(YEAR(OctSun1+34)=Kalenderår,MONTH(OctSun1+34)=10),OctSun1+34,""))</f>
        <v/>
      </c>
      <c r="R48" s="43" t="str">
        <f ca="1">IF(DAY(OctSun1)=1,IF(AND(YEAR(OctSun1+28)=Kalenderår,MONTH(OctSun1+28)=10),OctSun1+28,""),IF(AND(YEAR(OctSun1+35)=Kalenderår,MONTH(OctSun1+35)=10),OctSun1+35,""))</f>
        <v/>
      </c>
      <c r="S48" s="36"/>
      <c r="T48" s="40"/>
      <c r="U48" s="43">
        <f ca="1">IF(DAY(NovSun1)=1,IF(AND(YEAR(NovSun1+22)=Kalenderår,MONTH(NovSun1+22)=11),NovSun1+22,""),IF(AND(YEAR(NovSun1+29)=Kalenderår,MONTH(NovSun1+29)=11),NovSun1+29,""))</f>
        <v>43794</v>
      </c>
      <c r="V48" s="43">
        <f ca="1">IF(DAY(NovSun1)=1,IF(AND(YEAR(NovSun1+23)=Kalenderår,MONTH(NovSun1+23)=11),NovSun1+23,""),IF(AND(YEAR(NovSun1+30)=Kalenderår,MONTH(NovSun1+30)=11),NovSun1+30,""))</f>
        <v>43795</v>
      </c>
      <c r="W48" s="43">
        <f ca="1">IF(DAY(NovSun1)=1,IF(AND(YEAR(NovSun1+24)=Kalenderår,MONTH(NovSun1+24)=11),NovSun1+24,""),IF(AND(YEAR(NovSun1+31)=Kalenderår,MONTH(NovSun1+31)=11),NovSun1+31,""))</f>
        <v>43796</v>
      </c>
      <c r="X48" s="43">
        <f ca="1">IF(DAY(NovSun1)=1,IF(AND(YEAR(NovSun1+25)=Kalenderår,MONTH(NovSun1+25)=11),NovSun1+25,""),IF(AND(YEAR(NovSun1+32)=Kalenderår,MONTH(NovSun1+32)=11),NovSun1+32,""))</f>
        <v>43797</v>
      </c>
      <c r="Y48" s="43">
        <f ca="1">IF(DAY(NovSun1)=1,IF(AND(YEAR(NovSun1+26)=Kalenderår,MONTH(NovSun1+26)=11),NovSun1+26,""),IF(AND(YEAR(NovSun1+33)=Kalenderår,MONTH(NovSun1+33)=11),NovSun1+33,""))</f>
        <v>43798</v>
      </c>
      <c r="Z48" s="43">
        <f ca="1">IF(DAY(NovSun1)=1,IF(AND(YEAR(NovSun1+27)=Kalenderår,MONTH(NovSun1+27)=11),NovSun1+27,""),IF(AND(YEAR(NovSun1+34)=Kalenderår,MONTH(NovSun1+34)=11),NovSun1+34,""))</f>
        <v>43799</v>
      </c>
      <c r="AA48" s="43" t="str">
        <f ca="1">IF(DAY(NovSun1)=1,IF(AND(YEAR(NovSun1+28)=Kalenderår,MONTH(NovSun1+28)=11),NovSun1+28,""),IF(AND(YEAR(NovSun1+35)=Kalenderår,MONTH(NovSun1+35)=11),NovSun1+35,""))</f>
        <v/>
      </c>
      <c r="AB48" s="36"/>
      <c r="AC48" s="39"/>
      <c r="AD48" s="43">
        <f ca="1">IF(DAY(DecSøn1)=1,IF(AND(YEAR(DecSøn1+22)=Kalenderår,MONTH(DecSøn1+22)=12),DecSøn1+22,""),IF(AND(YEAR(DecSøn1+29)=Kalenderår,MONTH(DecSøn1+29)=12),DecSøn1+29,""))</f>
        <v>43822</v>
      </c>
      <c r="AE48" s="43">
        <f ca="1">IF(DAY(DecSøn1)=1,IF(AND(YEAR(DecSøn1+23)=Kalenderår,MONTH(DecSøn1+23)=12),DecSøn1+23,""),IF(AND(YEAR(DecSøn1+30)=Kalenderår,MONTH(DecSøn1+30)=12),DecSøn1+30,""))</f>
        <v>43823</v>
      </c>
      <c r="AF48" s="43">
        <f ca="1">IF(DAY(DecSøn1)=1,IF(AND(YEAR(DecSøn1+24)=Kalenderår,MONTH(DecSøn1+24)=12),DecSøn1+24,""),IF(AND(YEAR(DecSøn1+31)=Kalenderår,MONTH(DecSøn1+31)=12),DecSøn1+31,""))</f>
        <v>43824</v>
      </c>
      <c r="AG48" s="43">
        <f ca="1">IF(DAY(DecSøn1)=1,IF(AND(YEAR(DecSøn1+25)=Kalenderår,MONTH(DecSøn1+25)=12),DecSøn1+25,""),IF(AND(YEAR(DecSøn1+32)=Kalenderår,MONTH(DecSøn1+32)=12),DecSøn1+32,""))</f>
        <v>43825</v>
      </c>
      <c r="AH48" s="43">
        <f ca="1">IF(DAY(DecSøn1)=1,IF(AND(YEAR(DecSøn1+26)=Kalenderår,MONTH(DecSøn1+26)=12),DecSøn1+26,""),IF(AND(YEAR(DecSøn1+33)=Kalenderår,MONTH(DecSøn1+33)=12),DecSøn1+33,""))</f>
        <v>43826</v>
      </c>
      <c r="AI48" s="43">
        <f ca="1">IF(DAY(DecSøn1)=1,IF(AND(YEAR(DecSøn1+27)=Kalenderår,MONTH(DecSøn1+27)=12),DecSøn1+27,""),IF(AND(YEAR(DecSøn1+34)=Kalenderår,MONTH(DecSøn1+34)=12),DecSøn1+34,""))</f>
        <v>43827</v>
      </c>
      <c r="AJ48" s="43">
        <f ca="1">IF(DAY(DecSøn1)=1,IF(AND(YEAR(DecSøn1+28)=Kalenderår,MONTH(DecSøn1+28)=12),DecSøn1+28,""),IF(AND(YEAR(DecSøn1+35)=Kalenderår,MONTH(DecSøn1+35)=12),DecSøn1+35,""))</f>
        <v>43828</v>
      </c>
    </row>
    <row r="49" spans="3:36" x14ac:dyDescent="0.2">
      <c r="C49" s="43">
        <f ca="1">IF(DAY(SepSøn1)=1,IF(AND(YEAR(SepSøn1+29)=Kalenderår,MONTH(SepSøn1+29)=9),SepSøn1+29,""),IF(AND(YEAR(SepSøn1+36)=Kalenderår,MONTH(SepSøn1+36)=9),SepSøn1+36,""))</f>
        <v>43738</v>
      </c>
      <c r="D49" s="43" t="str">
        <f ca="1">IF(DAY(SepSøn1)=1,IF(AND(YEAR(SepSøn1+30)=Kalenderår,MONTH(SepSøn1+30)=9),SepSøn1+30,""),IF(AND(YEAR(SepSøn1+37)=Kalenderår,MONTH(SepSøn1+37)=9),SepSøn1+37,""))</f>
        <v/>
      </c>
      <c r="E49" s="43" t="str">
        <f ca="1">IF(DAY(SepSøn1)=1,IF(AND(YEAR(SepSøn1+31)=Kalenderår,MONTH(SepSøn1+31)=9),SepSøn1+31,""),IF(AND(YEAR(SepSøn1+38)=Kalenderår,MONTH(SepSøn1+38)=9),SepSøn1+38,""))</f>
        <v/>
      </c>
      <c r="F49" s="43" t="str">
        <f ca="1">IF(DAY(SepSøn1)=1,IF(AND(YEAR(SepSøn1+32)=Kalenderår,MONTH(SepSøn1+32)=9),SepSøn1+32,""),IF(AND(YEAR(SepSøn1+39)=Kalenderår,MONTH(SepSøn1+39)=9),SepSøn1+39,""))</f>
        <v/>
      </c>
      <c r="G49" s="43" t="str">
        <f ca="1">IF(DAY(SepSøn1)=1,IF(AND(YEAR(SepSøn1+33)=Kalenderår,MONTH(SepSøn1+33)=9),SepSøn1+33,""),IF(AND(YEAR(SepSøn1+40)=Kalenderår,MONTH(SepSøn1+40)=9),SepSøn1+40,""))</f>
        <v/>
      </c>
      <c r="H49" s="43" t="str">
        <f ca="1">IF(DAY(SepSøn1)=1,IF(AND(YEAR(SepSøn1+34)=Kalenderår,MONTH(SepSøn1+34)=9),SepSøn1+34,""),IF(AND(YEAR(SepSøn1+41)=Kalenderår,MONTH(SepSøn1+41)=9),SepSøn1+41,""))</f>
        <v/>
      </c>
      <c r="I49" s="43" t="str">
        <f ca="1">IF(DAY(SepSøn1)=1,IF(AND(YEAR(SepSøn1+35)=Kalenderår,MONTH(SepSøn1+35)=9),SepSøn1+35,""),IF(AND(YEAR(SepSøn1+42)=Kalenderår,MONTH(SepSøn1+42)=9),SepSøn1+42,""))</f>
        <v/>
      </c>
      <c r="J49" s="36"/>
      <c r="K49" s="39"/>
      <c r="L49" s="43" t="str">
        <f ca="1">IF(DAY(OctSun1)=1,IF(AND(YEAR(OctSun1+29)=Kalenderår,MONTH(OctSun1+29)=10),OctSun1+29,""),IF(AND(YEAR(OctSun1+36)=Kalenderår,MONTH(OctSun1+36)=10),OctSun1+36,""))</f>
        <v/>
      </c>
      <c r="M49" s="43" t="str">
        <f ca="1">IF(DAY(OctSun1)=1,IF(AND(YEAR(OctSun1+30)=Kalenderår,MONTH(OctSun1+30)=10),OctSun1+30,""),IF(AND(YEAR(OctSun1+37)=Kalenderår,MONTH(OctSun1+37)=10),OctSun1+37,""))</f>
        <v/>
      </c>
      <c r="N49" s="43" t="str">
        <f ca="1">IF(DAY(OctSun1)=1,IF(AND(YEAR(OctSun1+31)=Kalenderår,MONTH(OctSun1+31)=10),OctSun1+31,""),IF(AND(YEAR(OctSun1+38)=Kalenderår,MONTH(OctSun1+38)=10),OctSun1+38,""))</f>
        <v/>
      </c>
      <c r="O49" s="43" t="str">
        <f ca="1">IF(DAY(OctSun1)=1,IF(AND(YEAR(OctSun1+32)=Kalenderår,MONTH(OctSun1+32)=10),OctSun1+32,""),IF(AND(YEAR(OctSun1+39)=Kalenderår,MONTH(OctSun1+39)=10),OctSun1+39,""))</f>
        <v/>
      </c>
      <c r="P49" s="43" t="str">
        <f ca="1">IF(DAY(OctSun1)=1,IF(AND(YEAR(OctSun1+33)=Kalenderår,MONTH(OctSun1+33)=10),OctSun1+33,""),IF(AND(YEAR(OctSun1+40)=Kalenderår,MONTH(OctSun1+40)=10),OctSun1+40,""))</f>
        <v/>
      </c>
      <c r="Q49" s="43" t="str">
        <f ca="1">IF(DAY(OctSun1)=1,IF(AND(YEAR(OctSun1+34)=Kalenderår,MONTH(OctSun1+34)=10),OctSun1+34,""),IF(AND(YEAR(OctSun1+41)=Kalenderår,MONTH(OctSun1+41)=10),OctSun1+41,""))</f>
        <v/>
      </c>
      <c r="R49" s="43" t="str">
        <f ca="1">IF(DAY(OctSun1)=1,IF(AND(YEAR(OctSun1+35)=Kalenderår,MONTH(OctSun1+35)=10),OctSun1+35,""),IF(AND(YEAR(OctSun1+42)=Kalenderår,MONTH(OctSun1+42)=10),OctSun1+42,""))</f>
        <v/>
      </c>
      <c r="S49" s="36"/>
      <c r="T49" s="40"/>
      <c r="U49" s="43" t="str">
        <f ca="1">IF(DAY(NovSun1)=1,IF(AND(YEAR(NovSun1+29)=Kalenderår,MONTH(NovSun1+29)=11),NovSun1+29,""),IF(AND(YEAR(NovSun1+36)=Kalenderår,MONTH(NovSun1+36)=11),NovSun1+36,""))</f>
        <v/>
      </c>
      <c r="V49" s="43" t="str">
        <f ca="1">IF(DAY(NovSun1)=1,IF(AND(YEAR(NovSun1+30)=Kalenderår,MONTH(NovSun1+30)=11),NovSun1+30,""),IF(AND(YEAR(NovSun1+37)=Kalenderår,MONTH(NovSun1+37)=11),NovSun1+37,""))</f>
        <v/>
      </c>
      <c r="W49" s="43" t="str">
        <f ca="1">IF(DAY(NovSun1)=1,IF(AND(YEAR(NovSun1+31)=Kalenderår,MONTH(NovSun1+31)=11),NovSun1+31,""),IF(AND(YEAR(NovSun1+38)=Kalenderår,MONTH(NovSun1+38)=11),NovSun1+38,""))</f>
        <v/>
      </c>
      <c r="X49" s="43" t="str">
        <f ca="1">IF(DAY(NovSun1)=1,IF(AND(YEAR(NovSun1+32)=Kalenderår,MONTH(NovSun1+32)=11),NovSun1+32,""),IF(AND(YEAR(NovSun1+39)=Kalenderår,MONTH(NovSun1+39)=11),NovSun1+39,""))</f>
        <v/>
      </c>
      <c r="Y49" s="43" t="str">
        <f ca="1">IF(DAY(NovSun1)=1,IF(AND(YEAR(NovSun1+33)=Kalenderår,MONTH(NovSun1+33)=11),NovSun1+33,""),IF(AND(YEAR(NovSun1+40)=Kalenderår,MONTH(NovSun1+40)=11),NovSun1+40,""))</f>
        <v/>
      </c>
      <c r="Z49" s="43" t="str">
        <f ca="1">IF(DAY(NovSun1)=1,IF(AND(YEAR(NovSun1+34)=Kalenderår,MONTH(NovSun1+34)=11),NovSun1+34,""),IF(AND(YEAR(NovSun1+41)=Kalenderår,MONTH(NovSun1+41)=11),NovSun1+41,""))</f>
        <v/>
      </c>
      <c r="AA49" s="43" t="str">
        <f ca="1">IF(DAY(NovSun1)=1,IF(AND(YEAR(NovSun1+35)=Kalenderår,MONTH(NovSun1+35)=11),NovSun1+35,""),IF(AND(YEAR(NovSun1+42)=Kalenderår,MONTH(NovSun1+42)=11),NovSun1+42,""))</f>
        <v/>
      </c>
      <c r="AB49" s="36"/>
      <c r="AC49" s="39"/>
      <c r="AD49" s="43">
        <f ca="1">IF(DAY(DecSøn1)=1,IF(AND(YEAR(DecSøn1+29)=Kalenderår,MONTH(DecSøn1+29)=12),DecSøn1+29,""),IF(AND(YEAR(DecSøn1+36)=Kalenderår,MONTH(DecSøn1+36)=12),DecSøn1+36,""))</f>
        <v>43829</v>
      </c>
      <c r="AE49" s="43">
        <f ca="1">IF(DAY(DecSøn1)=1,IF(AND(YEAR(DecSøn1+30)=Kalenderår,MONTH(DecSøn1+30)=12),DecSøn1+30,""),IF(AND(YEAR(DecSøn1+37)=Kalenderår,MONTH(DecSøn1+37)=12),DecSøn1+37,""))</f>
        <v>43830</v>
      </c>
      <c r="AF49" s="43" t="str">
        <f ca="1">IF(DAY(DecSøn1)=1,IF(AND(YEAR(DecSøn1+31)=Kalenderår,MONTH(DecSøn1+31)=12),DecSøn1+31,""),IF(AND(YEAR(DecSøn1+38)=Kalenderår,MONTH(DecSøn1+38)=12),DecSøn1+38,""))</f>
        <v/>
      </c>
      <c r="AG49" s="43" t="str">
        <f ca="1">IF(DAY(DecSøn1)=1,IF(AND(YEAR(DecSøn1+32)=Kalenderår,MONTH(DecSøn1+32)=12),DecSøn1+32,""),IF(AND(YEAR(DecSøn1+39)=Kalenderår,MONTH(DecSøn1+39)=12),DecSøn1+39,""))</f>
        <v/>
      </c>
      <c r="AH49" s="43" t="str">
        <f ca="1">IF(DAY(DecSøn1)=1,IF(AND(YEAR(DecSøn1+33)=Kalenderår,MONTH(DecSøn1+33)=12),DecSøn1+33,""),IF(AND(YEAR(DecSøn1+40)=Kalenderår,MONTH(DecSøn1+40)=12),DecSøn1+40,""))</f>
        <v/>
      </c>
      <c r="AI49" s="43" t="str">
        <f ca="1">IF(DAY(DecSøn1)=1,IF(AND(YEAR(DecSøn1+34)=Kalenderår,MONTH(DecSøn1+34)=12),DecSøn1+34,""),IF(AND(YEAR(DecSøn1+41)=Kalenderår,MONTH(DecSøn1+41)=12),DecSøn1+41,""))</f>
        <v/>
      </c>
      <c r="AJ49" s="43" t="str">
        <f ca="1">IF(DAY(DecSøn1)=1,IF(AND(YEAR(DecSøn1+35)=Kalenderår,MONTH(DecSøn1+35)=12),DecSøn1+35,""),IF(AND(YEAR(DecSøn1+42)=Kalenderår,MONTH(DecSøn1+42)=12),DecSøn1+42,""))</f>
        <v/>
      </c>
    </row>
    <row r="50" spans="3:36" x14ac:dyDescent="0.2">
      <c r="C50" s="2"/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</row>
  </sheetData>
  <mergeCells count="62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H15:Q15"/>
    <mergeCell ref="H16:Q16"/>
    <mergeCell ref="D16:G16"/>
    <mergeCell ref="D17:G17"/>
    <mergeCell ref="D6:G6"/>
    <mergeCell ref="D7:G7"/>
    <mergeCell ref="D8:G8"/>
    <mergeCell ref="D9:G9"/>
    <mergeCell ref="D10:G10"/>
    <mergeCell ref="H6:Q6"/>
    <mergeCell ref="H7:Q7"/>
    <mergeCell ref="H8:Q8"/>
    <mergeCell ref="H9:Q9"/>
    <mergeCell ref="U18:AI18"/>
    <mergeCell ref="D18:G18"/>
    <mergeCell ref="D19:G19"/>
    <mergeCell ref="D20:G20"/>
    <mergeCell ref="U13:AI13"/>
    <mergeCell ref="U14:AI14"/>
    <mergeCell ref="U15:AI15"/>
    <mergeCell ref="U16:AI16"/>
    <mergeCell ref="U17:AI17"/>
    <mergeCell ref="AL3:AN3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</mergeCells>
  <conditionalFormatting sqref="C26:I31 L26:R31 U26:AA31 AD26:AJ31 C35:I40 L35:R40 U35:AA40 AD35:AJ40 C44:I49 L44:R49 U44:AA49 AD44:AJ49">
    <cfRule type="expression" dxfId="108" priority="1">
      <formula>VLOOKUP(C26,VigtigeDatoer,1,FALSE)=C26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kala">
              <controlPr defaultSize="0" print="0" autoPict="0" altText="Brug skalaknappen til at ændre kalenderår, eller angiv året i celle AE3">
                <anchor moveWithCells="1">
                  <from>
                    <xdr:col>35</xdr:col>
                    <xdr:colOff>0</xdr:colOff>
                    <xdr:row>2</xdr:row>
                    <xdr:rowOff>85725</xdr:rowOff>
                  </from>
                  <to>
                    <xdr:col>35</xdr:col>
                    <xdr:colOff>152400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Start</vt:lpstr>
      <vt:lpstr>Familiekalender</vt:lpstr>
      <vt:lpstr>Kalenderår</vt:lpstr>
      <vt:lpstr>Familiekalender!Print_Area</vt:lpstr>
      <vt:lpstr>VigtigeDatoer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Sherry Li (RWS Moravia)</cp:lastModifiedBy>
  <dcterms:created xsi:type="dcterms:W3CDTF">2018-05-25T12:05:00Z</dcterms:created>
  <dcterms:modified xsi:type="dcterms:W3CDTF">2019-06-26T07:32:37Z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