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09C4228B-7879-47F7-877A-5A2802733A16}" xr6:coauthVersionLast="31" xr6:coauthVersionMax="36" xr10:uidLastSave="{00000000-0000-0000-0000-000000000000}"/>
  <bookViews>
    <workbookView xWindow="930" yWindow="0" windowWidth="21600" windowHeight="10185" xr2:uid="{00000000-000D-0000-FFFF-FFFF00000000}"/>
  </bookViews>
  <sheets>
    <sheet name="AIZDEVUMA ANALĪZE" sheetId="1" r:id="rId1"/>
  </sheets>
  <definedNames>
    <definedName name="AizdevumaSumma">'AIZDEVUMA ANALĪZE'!$D$5</definedName>
    <definedName name="AizdevumsGados">'AIZDEVUMA ANALĪZE'!$D$4</definedName>
    <definedName name="IkmēnešaMaksājumi">'AIZDEVUMA ANALĪZE'!$I$3</definedName>
    <definedName name="KopējaisMaksājums">'AIZDEVUMA ANALĪZE'!$I$4</definedName>
    <definedName name="KopējieProcenti">'AIZDEVUMA ANALĪZE'!$I$5</definedName>
    <definedName name="LikmjuDatuGriezums">#N/A</definedName>
    <definedName name="MaksājumuTermiņš">'AIZDEVUMA ANALĪZE'!$D$6</definedName>
    <definedName name="_xlnm.Print_Titles" localSheetId="0">'AIZDEVUMA ANALĪZE'!$8:$8</definedName>
    <definedName name="ProcentuLikme">'AIZDEVUMA ANALĪZE'!$D$3</definedName>
    <definedName name="Rindas_virsraksta_apgabals1..D6">'AIZDEVUMA ANALĪZE'!$B$3:$C$3</definedName>
    <definedName name="Rindas_virsraksta_apgabals2..I5">'AIZDEVUMA ANALĪZE'!$F$3:$H$3</definedName>
    <definedName name="Virsraksts_1">Dati[[#Headers],[LIKME]]</definedName>
  </definedNames>
  <calcPr calcId="17901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 l="1"/>
  <c r="I4" i="1" s="1"/>
  <c r="I5" i="1" s="1"/>
  <c r="B10" i="1" l="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9" i="1"/>
  <c r="C9" i="1" l="1"/>
  <c r="J9" i="1"/>
  <c r="I9" i="1"/>
  <c r="H9" i="1"/>
  <c r="G9" i="1"/>
  <c r="F9" i="1"/>
  <c r="E9" i="1"/>
  <c r="D9" i="1"/>
  <c r="C65" i="1"/>
  <c r="D65" i="1"/>
  <c r="E65" i="1"/>
  <c r="F65" i="1"/>
  <c r="G65" i="1"/>
  <c r="H65" i="1"/>
  <c r="I65" i="1"/>
  <c r="J65" i="1"/>
  <c r="C64" i="1"/>
  <c r="D64" i="1"/>
  <c r="E64" i="1"/>
  <c r="F64" i="1"/>
  <c r="G64" i="1"/>
  <c r="H64" i="1"/>
  <c r="I64" i="1"/>
  <c r="J64" i="1"/>
  <c r="C63" i="1"/>
  <c r="D63" i="1"/>
  <c r="E63" i="1"/>
  <c r="F63" i="1"/>
  <c r="G63" i="1"/>
  <c r="H63" i="1"/>
  <c r="I63" i="1"/>
  <c r="J63" i="1"/>
  <c r="C62" i="1"/>
  <c r="D62" i="1"/>
  <c r="E62" i="1"/>
  <c r="F62" i="1"/>
  <c r="G62" i="1"/>
  <c r="H62" i="1"/>
  <c r="I62" i="1"/>
  <c r="J62" i="1"/>
  <c r="C61" i="1"/>
  <c r="D61" i="1"/>
  <c r="E61" i="1"/>
  <c r="F61" i="1"/>
  <c r="G61" i="1"/>
  <c r="H61" i="1"/>
  <c r="I61" i="1"/>
  <c r="J61" i="1"/>
  <c r="C60" i="1"/>
  <c r="D60" i="1"/>
  <c r="E60" i="1"/>
  <c r="F60" i="1"/>
  <c r="G60" i="1"/>
  <c r="H60" i="1"/>
  <c r="I60" i="1"/>
  <c r="J60" i="1"/>
  <c r="C59" i="1"/>
  <c r="D59" i="1"/>
  <c r="E59" i="1"/>
  <c r="F59" i="1"/>
  <c r="G59" i="1"/>
  <c r="H59" i="1"/>
  <c r="I59" i="1"/>
  <c r="J59" i="1"/>
  <c r="C58" i="1"/>
  <c r="D58" i="1"/>
  <c r="E58" i="1"/>
  <c r="F58" i="1"/>
  <c r="G58" i="1"/>
  <c r="H58" i="1"/>
  <c r="I58" i="1"/>
  <c r="J58" i="1"/>
  <c r="C57" i="1"/>
  <c r="D57" i="1"/>
  <c r="E57" i="1"/>
  <c r="F57" i="1"/>
  <c r="G57" i="1"/>
  <c r="H57" i="1"/>
  <c r="I57" i="1"/>
  <c r="J57" i="1"/>
  <c r="C56" i="1"/>
  <c r="D56" i="1"/>
  <c r="E56" i="1"/>
  <c r="F56" i="1"/>
  <c r="G56" i="1"/>
  <c r="H56" i="1"/>
  <c r="I56" i="1"/>
  <c r="J56" i="1"/>
  <c r="C55" i="1"/>
  <c r="D55" i="1"/>
  <c r="E55" i="1"/>
  <c r="F55" i="1"/>
  <c r="G55" i="1"/>
  <c r="H55" i="1"/>
  <c r="I55" i="1"/>
  <c r="J55" i="1"/>
  <c r="C54" i="1"/>
  <c r="D54" i="1"/>
  <c r="E54" i="1"/>
  <c r="F54" i="1"/>
  <c r="G54" i="1"/>
  <c r="H54" i="1"/>
  <c r="I54" i="1"/>
  <c r="J54" i="1"/>
  <c r="C53" i="1"/>
  <c r="D53" i="1"/>
  <c r="E53" i="1"/>
  <c r="F53" i="1"/>
  <c r="G53" i="1"/>
  <c r="H53" i="1"/>
  <c r="I53" i="1"/>
  <c r="J53" i="1"/>
  <c r="C52" i="1"/>
  <c r="D52" i="1"/>
  <c r="E52" i="1"/>
  <c r="F52" i="1"/>
  <c r="G52" i="1"/>
  <c r="H52" i="1"/>
  <c r="I52" i="1"/>
  <c r="J52" i="1"/>
  <c r="C51" i="1"/>
  <c r="D51" i="1"/>
  <c r="E51" i="1"/>
  <c r="F51" i="1"/>
  <c r="G51" i="1"/>
  <c r="H51" i="1"/>
  <c r="I51" i="1"/>
  <c r="J51" i="1"/>
  <c r="C50" i="1"/>
  <c r="D50" i="1"/>
  <c r="E50" i="1"/>
  <c r="F50" i="1"/>
  <c r="G50" i="1"/>
  <c r="H50" i="1"/>
  <c r="I50" i="1"/>
  <c r="J50" i="1"/>
  <c r="C49" i="1"/>
  <c r="D49" i="1"/>
  <c r="E49" i="1"/>
  <c r="F49" i="1"/>
  <c r="G49" i="1"/>
  <c r="H49" i="1"/>
  <c r="I49" i="1"/>
  <c r="J49" i="1"/>
  <c r="C48" i="1"/>
  <c r="D48" i="1"/>
  <c r="E48" i="1"/>
  <c r="F48" i="1"/>
  <c r="G48" i="1"/>
  <c r="H48" i="1"/>
  <c r="I48" i="1"/>
  <c r="J48" i="1"/>
  <c r="C47" i="1"/>
  <c r="D47" i="1"/>
  <c r="E47" i="1"/>
  <c r="F47" i="1"/>
  <c r="G47" i="1"/>
  <c r="H47" i="1"/>
  <c r="I47" i="1"/>
  <c r="J47" i="1"/>
  <c r="C46" i="1"/>
  <c r="D46" i="1"/>
  <c r="E46" i="1"/>
  <c r="F46" i="1"/>
  <c r="G46" i="1"/>
  <c r="H46" i="1"/>
  <c r="I46" i="1"/>
  <c r="J46" i="1"/>
  <c r="C45" i="1"/>
  <c r="D45" i="1"/>
  <c r="E45" i="1"/>
  <c r="F45" i="1"/>
  <c r="G45" i="1"/>
  <c r="H45" i="1"/>
  <c r="I45" i="1"/>
  <c r="J45" i="1"/>
  <c r="C44" i="1"/>
  <c r="D44" i="1"/>
  <c r="E44" i="1"/>
  <c r="F44" i="1"/>
  <c r="G44" i="1"/>
  <c r="H44" i="1"/>
  <c r="I44" i="1"/>
  <c r="J44" i="1"/>
  <c r="C43" i="1"/>
  <c r="D43" i="1"/>
  <c r="E43" i="1"/>
  <c r="F43" i="1"/>
  <c r="G43" i="1"/>
  <c r="H43" i="1"/>
  <c r="I43" i="1"/>
  <c r="J43" i="1"/>
  <c r="C42" i="1"/>
  <c r="D42" i="1"/>
  <c r="E42" i="1"/>
  <c r="F42" i="1"/>
  <c r="G42" i="1"/>
  <c r="H42" i="1"/>
  <c r="I42" i="1"/>
  <c r="J42" i="1"/>
  <c r="C41" i="1"/>
  <c r="D41" i="1"/>
  <c r="E41" i="1"/>
  <c r="F41" i="1"/>
  <c r="G41" i="1"/>
  <c r="H41" i="1"/>
  <c r="I41" i="1"/>
  <c r="J41" i="1"/>
  <c r="C40" i="1"/>
  <c r="D40" i="1"/>
  <c r="E40" i="1"/>
  <c r="F40" i="1"/>
  <c r="G40" i="1"/>
  <c r="H40" i="1"/>
  <c r="I40" i="1"/>
  <c r="J40" i="1"/>
  <c r="C39" i="1"/>
  <c r="D39" i="1"/>
  <c r="E39" i="1"/>
  <c r="F39" i="1"/>
  <c r="G39" i="1"/>
  <c r="H39" i="1"/>
  <c r="I39" i="1"/>
  <c r="J39" i="1"/>
  <c r="C38" i="1"/>
  <c r="D38" i="1"/>
  <c r="E38" i="1"/>
  <c r="F38" i="1"/>
  <c r="G38" i="1"/>
  <c r="H38" i="1"/>
  <c r="I38" i="1"/>
  <c r="J38" i="1"/>
  <c r="C37" i="1"/>
  <c r="D37" i="1"/>
  <c r="E37" i="1"/>
  <c r="F37" i="1"/>
  <c r="G37" i="1"/>
  <c r="H37" i="1"/>
  <c r="I37" i="1"/>
  <c r="J37" i="1"/>
  <c r="C36" i="1"/>
  <c r="D36" i="1"/>
  <c r="E36" i="1"/>
  <c r="F36" i="1"/>
  <c r="G36" i="1"/>
  <c r="H36" i="1"/>
  <c r="I36" i="1"/>
  <c r="J36" i="1"/>
  <c r="C35" i="1"/>
  <c r="D35" i="1"/>
  <c r="E35" i="1"/>
  <c r="F35" i="1"/>
  <c r="G35" i="1"/>
  <c r="H35" i="1"/>
  <c r="I35" i="1"/>
  <c r="J35" i="1"/>
  <c r="C34" i="1"/>
  <c r="D34" i="1"/>
  <c r="E34" i="1"/>
  <c r="F34" i="1"/>
  <c r="G34" i="1"/>
  <c r="H34" i="1"/>
  <c r="I34" i="1"/>
  <c r="J34" i="1"/>
  <c r="C33" i="1"/>
  <c r="D33" i="1"/>
  <c r="E33" i="1"/>
  <c r="F33" i="1"/>
  <c r="G33" i="1"/>
  <c r="H33" i="1"/>
  <c r="I33" i="1"/>
  <c r="J33" i="1"/>
  <c r="C32" i="1"/>
  <c r="D32" i="1"/>
  <c r="E32" i="1"/>
  <c r="F32" i="1"/>
  <c r="G32" i="1"/>
  <c r="H32" i="1"/>
  <c r="I32" i="1"/>
  <c r="J32" i="1"/>
  <c r="C31" i="1"/>
  <c r="D31" i="1"/>
  <c r="E31" i="1"/>
  <c r="F31" i="1"/>
  <c r="G31" i="1"/>
  <c r="H31" i="1"/>
  <c r="I31" i="1"/>
  <c r="J31" i="1"/>
  <c r="C30" i="1"/>
  <c r="D30" i="1"/>
  <c r="E30" i="1"/>
  <c r="F30" i="1"/>
  <c r="G30" i="1"/>
  <c r="H30" i="1"/>
  <c r="I30" i="1"/>
  <c r="J30" i="1"/>
  <c r="C29" i="1"/>
  <c r="D29" i="1"/>
  <c r="E29" i="1"/>
  <c r="F29" i="1"/>
  <c r="G29" i="1"/>
  <c r="H29" i="1"/>
  <c r="I29" i="1"/>
  <c r="J29" i="1"/>
  <c r="C28" i="1"/>
  <c r="D28" i="1"/>
  <c r="E28" i="1"/>
  <c r="F28" i="1"/>
  <c r="G28" i="1"/>
  <c r="H28" i="1"/>
  <c r="I28" i="1"/>
  <c r="J28" i="1"/>
  <c r="C27" i="1"/>
  <c r="D27" i="1"/>
  <c r="E27" i="1"/>
  <c r="F27" i="1"/>
  <c r="G27" i="1"/>
  <c r="H27" i="1"/>
  <c r="I27" i="1"/>
  <c r="J27" i="1"/>
  <c r="C26" i="1"/>
  <c r="D26" i="1"/>
  <c r="E26" i="1"/>
  <c r="F26" i="1"/>
  <c r="G26" i="1"/>
  <c r="H26" i="1"/>
  <c r="I26" i="1"/>
  <c r="J26" i="1"/>
  <c r="C25" i="1"/>
  <c r="D25" i="1"/>
  <c r="E25" i="1"/>
  <c r="F25" i="1"/>
  <c r="G25" i="1"/>
  <c r="H25" i="1"/>
  <c r="I25" i="1"/>
  <c r="J25" i="1"/>
  <c r="C24" i="1"/>
  <c r="D24" i="1"/>
  <c r="E24" i="1"/>
  <c r="F24" i="1"/>
  <c r="G24" i="1"/>
  <c r="H24" i="1"/>
  <c r="I24" i="1"/>
  <c r="J24" i="1"/>
  <c r="C23" i="1"/>
  <c r="D23" i="1"/>
  <c r="E23" i="1"/>
  <c r="F23" i="1"/>
  <c r="G23" i="1"/>
  <c r="H23" i="1"/>
  <c r="I23" i="1"/>
  <c r="J23" i="1"/>
  <c r="C22" i="1"/>
  <c r="D22" i="1"/>
  <c r="E22" i="1"/>
  <c r="F22" i="1"/>
  <c r="G22" i="1"/>
  <c r="H22" i="1"/>
  <c r="I22" i="1"/>
  <c r="J22" i="1"/>
  <c r="C21" i="1"/>
  <c r="D21" i="1"/>
  <c r="E21" i="1"/>
  <c r="F21" i="1"/>
  <c r="G21" i="1"/>
  <c r="H21" i="1"/>
  <c r="I21" i="1"/>
  <c r="J21" i="1"/>
  <c r="C20" i="1"/>
  <c r="D20" i="1"/>
  <c r="E20" i="1"/>
  <c r="F20" i="1"/>
  <c r="G20" i="1"/>
  <c r="H20" i="1"/>
  <c r="I20" i="1"/>
  <c r="J20" i="1"/>
  <c r="C19" i="1"/>
  <c r="D19" i="1"/>
  <c r="E19" i="1"/>
  <c r="F19" i="1"/>
  <c r="G19" i="1"/>
  <c r="H19" i="1"/>
  <c r="I19" i="1"/>
  <c r="J19" i="1"/>
  <c r="C18" i="1"/>
  <c r="D18" i="1"/>
  <c r="E18" i="1"/>
  <c r="F18" i="1"/>
  <c r="G18" i="1"/>
  <c r="H18" i="1"/>
  <c r="I18" i="1"/>
  <c r="J18" i="1"/>
  <c r="C17" i="1"/>
  <c r="D17" i="1"/>
  <c r="E17" i="1"/>
  <c r="F17" i="1"/>
  <c r="G17" i="1"/>
  <c r="H17" i="1"/>
  <c r="I17" i="1"/>
  <c r="J17" i="1"/>
  <c r="C16" i="1"/>
  <c r="D16" i="1"/>
  <c r="E16" i="1"/>
  <c r="F16" i="1"/>
  <c r="G16" i="1"/>
  <c r="H16" i="1"/>
  <c r="I16" i="1"/>
  <c r="J16" i="1"/>
  <c r="C15" i="1"/>
  <c r="D15" i="1"/>
  <c r="E15" i="1"/>
  <c r="F15" i="1"/>
  <c r="G15" i="1"/>
  <c r="H15" i="1"/>
  <c r="I15" i="1"/>
  <c r="J15" i="1"/>
  <c r="C14" i="1"/>
  <c r="D14" i="1"/>
  <c r="E14" i="1"/>
  <c r="F14" i="1"/>
  <c r="G14" i="1"/>
  <c r="H14" i="1"/>
  <c r="I14" i="1"/>
  <c r="J14" i="1"/>
  <c r="C13" i="1"/>
  <c r="D13" i="1"/>
  <c r="E13" i="1"/>
  <c r="F13" i="1"/>
  <c r="G13" i="1"/>
  <c r="H13" i="1"/>
  <c r="I13" i="1"/>
  <c r="J13" i="1"/>
  <c r="C12" i="1"/>
  <c r="D12" i="1"/>
  <c r="E12" i="1"/>
  <c r="F12" i="1"/>
  <c r="G12" i="1"/>
  <c r="H12" i="1"/>
  <c r="I12" i="1"/>
  <c r="J12" i="1"/>
  <c r="C11" i="1"/>
  <c r="D11" i="1"/>
  <c r="E11" i="1"/>
  <c r="F11" i="1"/>
  <c r="G11" i="1"/>
  <c r="H11" i="1"/>
  <c r="I11" i="1"/>
  <c r="J11" i="1"/>
  <c r="C10" i="1"/>
  <c r="D10" i="1"/>
  <c r="E10" i="1"/>
  <c r="F10" i="1"/>
  <c r="G10" i="1"/>
  <c r="H10" i="1"/>
  <c r="I10" i="1"/>
  <c r="J10" i="1"/>
</calcChain>
</file>

<file path=xl/sharedStrings.xml><?xml version="1.0" encoding="utf-8"?>
<sst xmlns="http://schemas.openxmlformats.org/spreadsheetml/2006/main" count="21" uniqueCount="21">
  <si>
    <t>AIZDEVUMA ANALĪZES DARBLAPA</t>
  </si>
  <si>
    <t>AIZDEVUMA ANALĪZE</t>
  </si>
  <si>
    <t>PROCENTU LIKME</t>
  </si>
  <si>
    <t>AIZDEVUMS GADOS</t>
  </si>
  <si>
    <t>AIZDEVUMA SUMMA</t>
  </si>
  <si>
    <t>MAKSĀJUMU TERMIŅŠ</t>
  </si>
  <si>
    <t>LIKME</t>
  </si>
  <si>
    <t>GADI</t>
  </si>
  <si>
    <t>3</t>
  </si>
  <si>
    <t>Perioda beigas</t>
  </si>
  <si>
    <t>5</t>
  </si>
  <si>
    <t>10</t>
  </si>
  <si>
    <t>IKMĒNEŠA MAKSĀJUMS</t>
  </si>
  <si>
    <t>KOPĒJAIS MAKSĀJUMS</t>
  </si>
  <si>
    <t>KOPĒJIE PROCENTI</t>
  </si>
  <si>
    <t>12</t>
  </si>
  <si>
    <t>15</t>
  </si>
  <si>
    <t>20</t>
  </si>
  <si>
    <t>25</t>
  </si>
  <si>
    <t>30</t>
  </si>
  <si>
    <t>Likmju datu griezums tabulas datu filtrēšanai pēc likmēm atrodas šajā šūnā.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</si>
</sst>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 &quot;€&quot;_-;\-* #,##0\ &quot;€&quot;_-;_-* &quot;-&quot;\ &quot;€&quot;_-;_-@_-"/>
    <numFmt numFmtId="165" formatCode="#,##0.00\ [$EUR];[Red]\-#,##0.00\ [$EUR]"/>
  </numFmts>
  <fonts count="30" x14ac:knownFonts="1">
    <font>
      <sz val="11"/>
      <color theme="1" tint="0.24994659260841701"/>
      <name val="Arial"/>
      <family val="2"/>
      <scheme val="minor"/>
    </font>
    <font>
      <sz val="11"/>
      <color theme="1"/>
      <name val="Arial"/>
      <family val="2"/>
      <scheme val="minor"/>
    </font>
    <font>
      <sz val="22"/>
      <color theme="3"/>
      <name val="Georgia"/>
      <family val="2"/>
      <scheme val="major"/>
    </font>
    <font>
      <sz val="11"/>
      <color theme="1" tint="0.24994659260841701"/>
      <name val="Arial"/>
      <family val="2"/>
      <scheme val="minor"/>
    </font>
    <font>
      <sz val="11"/>
      <color theme="1" tint="0.14993743705557422"/>
      <name val="Georgia"/>
      <family val="1"/>
      <scheme val="major"/>
    </font>
    <font>
      <b/>
      <sz val="11"/>
      <color theme="1" tint="0.24994659260841701"/>
      <name val="Arial"/>
      <family val="2"/>
      <scheme val="minor"/>
    </font>
    <font>
      <sz val="11"/>
      <color theme="0"/>
      <name val="Georgia"/>
      <family val="2"/>
      <scheme val="major"/>
    </font>
    <font>
      <sz val="11"/>
      <color theme="1" tint="0.14996795556505021"/>
      <name val="Georgia"/>
      <family val="1"/>
      <scheme val="major"/>
    </font>
    <font>
      <sz val="11"/>
      <color theme="0"/>
      <name val="Arial"/>
      <family val="2"/>
      <scheme val="minor"/>
    </font>
    <font>
      <sz val="11"/>
      <color theme="0"/>
      <name val="Georgia"/>
      <family val="1"/>
      <scheme val="major"/>
    </font>
    <font>
      <sz val="22"/>
      <color theme="3"/>
      <name val="Georgia"/>
      <family val="2"/>
      <scheme val="major"/>
    </font>
    <font>
      <sz val="11"/>
      <color theme="1" tint="0.24994659260841701"/>
      <name val="Arial"/>
      <family val="2"/>
      <scheme val="minor"/>
    </font>
    <font>
      <sz val="11"/>
      <color theme="0"/>
      <name val="Georgia"/>
      <family val="2"/>
      <scheme val="major"/>
    </font>
    <font>
      <sz val="11"/>
      <color theme="0"/>
      <name val="Arial"/>
      <family val="2"/>
      <scheme val="minor"/>
    </font>
    <font>
      <sz val="11"/>
      <color theme="1" tint="0.14996795556505021"/>
      <name val="Georgia"/>
      <family val="1"/>
      <scheme val="major"/>
    </font>
    <font>
      <b/>
      <sz val="11"/>
      <color theme="1" tint="0.24994659260841701"/>
      <name val="Arial"/>
      <family val="2"/>
      <scheme val="minor"/>
    </font>
    <font>
      <sz val="11"/>
      <color theme="1" tint="0.14993743705557422"/>
      <name val="Georgia"/>
      <family val="1"/>
      <scheme val="major"/>
    </font>
    <font>
      <sz val="11"/>
      <color theme="0"/>
      <name val="Georgia"/>
      <family val="1"/>
      <scheme val="major"/>
    </font>
    <font>
      <sz val="11"/>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3">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int="0.499984740745262"/>
      </top>
      <bottom/>
      <diagonal/>
    </border>
    <border>
      <left/>
      <right/>
      <top style="thick">
        <color theme="0"/>
      </top>
      <bottom style="thick">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0" fontId="6" fillId="3" borderId="2"/>
    <xf numFmtId="0" fontId="7" fillId="0" borderId="0"/>
    <xf numFmtId="0" fontId="4" fillId="0" borderId="0">
      <alignment horizontal="right"/>
    </xf>
    <xf numFmtId="165" fontId="1" fillId="0" borderId="0" applyFont="0" applyFill="0" applyBorder="0" applyAlignment="0" applyProtection="0"/>
    <xf numFmtId="0" fontId="5" fillId="2" borderId="0" applyNumberFormat="0" applyBorder="0" applyProtection="0">
      <alignment horizontal="right"/>
    </xf>
    <xf numFmtId="1" fontId="3" fillId="0" borderId="0" applyFont="0" applyFill="0" applyBorder="0" applyProtection="0"/>
    <xf numFmtId="3" fontId="3" fillId="0" borderId="0" applyFont="0" applyFill="0" applyBorder="0" applyAlignment="0" applyProtection="0"/>
    <xf numFmtId="164" fontId="3" fillId="0" borderId="0" applyFont="0" applyFill="0" applyBorder="0" applyAlignment="0" applyProtection="0"/>
    <xf numFmtId="10" fontId="3" fillId="0" borderId="0" applyFont="0" applyFill="0" applyBorder="0" applyAlignment="0" applyProtection="0"/>
    <xf numFmtId="0" fontId="2" fillId="0" borderId="0">
      <alignment vertical="center"/>
    </xf>
    <xf numFmtId="0" fontId="8" fillId="0" borderId="0">
      <alignment wrapText="1"/>
    </xf>
    <xf numFmtId="0" fontId="9" fillId="3" borderId="0" applyNumberFormat="0" applyBorder="0" applyProtection="0">
      <alignment horizontal="center"/>
    </xf>
    <xf numFmtId="0" fontId="8" fillId="4" borderId="0" applyNumberFormat="0" applyBorder="0" applyProtection="0">
      <alignment horizontal="center"/>
    </xf>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3" applyNumberFormat="0" applyAlignment="0" applyProtection="0"/>
    <xf numFmtId="0" fontId="23" fillId="9" borderId="4" applyNumberFormat="0" applyAlignment="0" applyProtection="0"/>
    <xf numFmtId="0" fontId="24" fillId="9" borderId="3" applyNumberFormat="0" applyAlignment="0" applyProtection="0"/>
    <xf numFmtId="0" fontId="25" fillId="0" borderId="5" applyNumberFormat="0" applyFill="0" applyAlignment="0" applyProtection="0"/>
    <xf numFmtId="0" fontId="26" fillId="10" borderId="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7"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10" fillId="0" borderId="0" xfId="10" applyFont="1">
      <alignment vertical="center"/>
    </xf>
    <xf numFmtId="0" fontId="11" fillId="0" borderId="0" xfId="0" applyFont="1"/>
    <xf numFmtId="0" fontId="13" fillId="4" borderId="0" xfId="13" applyFont="1">
      <alignment horizontal="center"/>
    </xf>
    <xf numFmtId="10" fontId="11" fillId="0" borderId="0" xfId="9" applyFont="1"/>
    <xf numFmtId="165" fontId="11" fillId="0" borderId="0" xfId="4" applyFont="1"/>
    <xf numFmtId="0" fontId="18" fillId="0" borderId="0" xfId="0" applyFont="1"/>
    <xf numFmtId="0" fontId="16" fillId="0" borderId="0" xfId="3" applyFont="1">
      <alignment horizontal="right"/>
    </xf>
    <xf numFmtId="165" fontId="15" fillId="2" borderId="0" xfId="4" applyFont="1" applyFill="1" applyAlignment="1"/>
    <xf numFmtId="0" fontId="13" fillId="0" borderId="0" xfId="11" applyFont="1">
      <alignment wrapText="1"/>
    </xf>
    <xf numFmtId="165" fontId="15" fillId="2" borderId="1" xfId="4" applyFont="1" applyFill="1" applyBorder="1" applyAlignment="1"/>
    <xf numFmtId="0" fontId="17" fillId="3" borderId="2" xfId="12" applyFont="1" applyBorder="1">
      <alignment horizontal="center"/>
    </xf>
    <xf numFmtId="0" fontId="15" fillId="2" borderId="0" xfId="5" applyFont="1">
      <alignment horizontal="right"/>
    </xf>
    <xf numFmtId="3" fontId="15" fillId="2" borderId="0" xfId="7" applyFont="1" applyFill="1" applyAlignment="1"/>
    <xf numFmtId="10" fontId="15" fillId="2" borderId="1" xfId="9" applyFont="1" applyFill="1" applyBorder="1" applyAlignment="1"/>
    <xf numFmtId="0" fontId="14" fillId="0" borderId="0" xfId="2" applyFont="1"/>
    <xf numFmtId="0" fontId="12" fillId="3" borderId="2" xfId="1" applyFont="1"/>
  </cellXfs>
  <cellStyles count="47">
    <cellStyle name="20% - Accent1" xfId="25"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6"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13"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12"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4" builtinId="4" customBuiltin="1"/>
    <cellStyle name="Currency [0]" xfId="8" builtinId="7" customBuiltin="1"/>
    <cellStyle name="Explanatory Text" xfId="23"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9" builtinId="5" customBuiltin="1"/>
    <cellStyle name="Title" xfId="10" builtinId="15" customBuiltin="1"/>
    <cellStyle name="Total" xfId="24" builtinId="25" customBuiltin="1"/>
    <cellStyle name="Warning Text" xfId="22" builtinId="11" customBuiltin="1"/>
  </cellStyles>
  <dxfs count="19">
    <dxf>
      <numFmt numFmtId="165" formatCode="#,##0.00\ [$EUR];[Red]\-#,##0.00\ [$EU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theme="9" tint="0.59996337778862885"/>
        </patternFill>
      </fill>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Loan analysis worksheet" defaultPivotStyle="PivotStyleLight16">
    <tableStyle name="Loan analysis worksheet" pivot="0" count="7" xr9:uid="{00000000-0011-0000-FFFF-FFFF00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Loan analysis worksheet slicer" pivot="0" table="0" count="10" xr9:uid="{00000000-0011-0000-FFFF-FFFF01000000}">
      <tableStyleElement type="wholeTable" dxfId="11"/>
      <tableStyleElement type="headerRow" dxfId="1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Loan analysis workshe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28574</xdr:colOff>
      <xdr:row>1</xdr:row>
      <xdr:rowOff>9525</xdr:rowOff>
    </xdr:from>
    <xdr:to>
      <xdr:col>11</xdr:col>
      <xdr:colOff>5591175</xdr:colOff>
      <xdr:row>13</xdr:row>
      <xdr:rowOff>171450</xdr:rowOff>
    </xdr:to>
    <mc:AlternateContent xmlns:mc="http://schemas.openxmlformats.org/markup-compatibility/2006" xmlns:sle15="http://schemas.microsoft.com/office/drawing/2012/slicer">
      <mc:Choice Requires="sle15">
        <xdr:graphicFrame macro="">
          <xdr:nvGraphicFramePr>
            <xdr:cNvPr id="6" name="Likme" descr="Rate slicer to filter table data based on Rates">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Likme"/>
            </a:graphicData>
          </a:graphic>
        </xdr:graphicFrame>
      </mc:Choice>
      <mc:Fallback xmlns="">
        <xdr:sp macro="" textlink="">
          <xdr:nvSpPr>
            <xdr:cNvPr id="0" name=""/>
            <xdr:cNvSpPr>
              <a:spLocks noTextEdit="1"/>
            </xdr:cNvSpPr>
          </xdr:nvSpPr>
          <xdr:spPr>
            <a:xfrm>
              <a:off x="8401049" y="638175"/>
              <a:ext cx="5562601" cy="2524125"/>
            </a:xfrm>
            <a:prstGeom prst="rect">
              <a:avLst/>
            </a:prstGeom>
            <a:solidFill>
              <a:prstClr val="white"/>
            </a:solidFill>
            <a:ln w="1">
              <a:solidFill>
                <a:prstClr val="green"/>
              </a:solidFill>
            </a:ln>
          </xdr:spPr>
          <xdr:txBody>
            <a:bodyPr vertOverflow="clip" horzOverflow="clip" rtlCol="false"/>
            <a:lstStyle/>
            <a:p>
              <a:pPr rtl="false"/>
              <a:r>
                <a:rPr lang="lv" sz="1100"/>
                <a:t>Šī forma attēlo tabulas datu griezumu. Tabulas datu griezumi tiek atbalstīti programmā Excel un jaunākās versijās.
Ja forma tika modificēta vecākā Excel versijā vai darbgrāmata ir saglabāta programmā Excel 2007 vai vecākā versijā, datu griezumu nevar izmantot.</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LikmjuDatuGriezums" xr10:uid="{00000000-0013-0000-FFFF-FFFF01000000}" sourceName="LIKME">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ikme" xr10:uid="{00000000-0014-0000-FFFF-FFFF01000000}" cache="LikmjuDatuGriezums" caption="LIKME" columnCount="8" style="Loan analysis worksheet slic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i" displayName="Dati" ref="B8:J65">
  <autoFilter ref="B8:J6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LIKME" totalsRowLabel="Kopsumma" totalsRowDxfId="8">
      <calculatedColumnFormula>IFERROR(MAX((ROW()-ROW(Dati[[#Headers],[LIKME]]))*0.0025+0.0175,0.0025), "")</calculatedColumnFormula>
    </tableColumn>
    <tableColumn id="2" xr3:uid="{00000000-0010-0000-0000-000002000000}" name="3" totalsRowDxfId="7">
      <calculatedColumnFormula>IFERROR(PMT(INDEX(Dati[],ROW()-ROW(Dati[[#Headers],[3]]),1)/12,Dati[[#Headers],[3]]*12,-AizdevumaSumma,0,IF(MaksājumuTermiņš="Perioda beigas",0,1)), "")</calculatedColumnFormula>
    </tableColumn>
    <tableColumn id="3" xr3:uid="{00000000-0010-0000-0000-000003000000}" name="5" totalsRowDxfId="6">
      <calculatedColumnFormula>IFERROR(PMT(INDEX(Dati[],ROW()-ROW(Dati[[#Headers],[5]]),1)/12,Dati[[#Headers],[5]]*12,-AizdevumaSumma,0,IF(MaksājumuTermiņš="Perioda beigas",0,1)), "")</calculatedColumnFormula>
    </tableColumn>
    <tableColumn id="4" xr3:uid="{00000000-0010-0000-0000-000004000000}" name="10" totalsRowDxfId="5">
      <calculatedColumnFormula>IFERROR(PMT(INDEX(Dati[],ROW()-ROW(Dati[[#Headers],[10]]),1)/12,Dati[[#Headers],[10]]*12,-AizdevumaSumma,0,IF(MaksājumuTermiņš="Perioda beigas",0,1)), "")</calculatedColumnFormula>
    </tableColumn>
    <tableColumn id="5" xr3:uid="{00000000-0010-0000-0000-000005000000}" name="12" totalsRowDxfId="4">
      <calculatedColumnFormula>IFERROR(PMT(INDEX(Dati[],ROW()-ROW(Dati[[#Headers],[12]]),1)/12,Dati[[#Headers],[12]]*12,-AizdevumaSumma,0,IF(MaksājumuTermiņš="Perioda beigas",0,1)), "")</calculatedColumnFormula>
    </tableColumn>
    <tableColumn id="6" xr3:uid="{00000000-0010-0000-0000-000006000000}" name="15" totalsRowDxfId="3">
      <calculatedColumnFormula>IFERROR(PMT(INDEX(Dati[],ROW()-ROW(Dati[[#Headers],[15]]),1)/12,Dati[[#Headers],[15]]*12,-AizdevumaSumma,0,IF(MaksājumuTermiņš="Perioda beigas",0,1)), "")</calculatedColumnFormula>
    </tableColumn>
    <tableColumn id="7" xr3:uid="{00000000-0010-0000-0000-000007000000}" name="20" totalsRowDxfId="2">
      <calculatedColumnFormula>IFERROR(PMT(INDEX(Dati[],ROW()-ROW(Dati[[#Headers],[20]]),1)/12,Dati[[#Headers],[20]]*12,-AizdevumaSumma,0,IF(MaksājumuTermiņš="Perioda beigas",0,1)), "")</calculatedColumnFormula>
    </tableColumn>
    <tableColumn id="8" xr3:uid="{00000000-0010-0000-0000-000008000000}" name="25" totalsRowDxfId="1">
      <calculatedColumnFormula>IFERROR(PMT(INDEX(Dati[],ROW()-ROW(Dati[[#Headers],[25]]),1)/12,Dati[[#Headers],[25]]*12,-AizdevumaSumma,0,IF(MaksājumuTermiņš="Perioda beigas",0,1)), "")</calculatedColumnFormula>
    </tableColumn>
    <tableColumn id="9" xr3:uid="{00000000-0010-0000-0000-000009000000}" name="30" totalsRowFunction="sum" totalsRowDxfId="0">
      <calculatedColumnFormula>IFERROR(PMT(INDEX(Dati[],ROW()-ROW(Dati[[#Headers],[30]]),1)/12,Dati[[#Headers],[30]]*12,-AizdevumaSumma,0,IF(MaksājumuTermiņš="Perioda beigas",0,1)), "")</calculatedColumnFormula>
    </tableColumn>
  </tableColumns>
  <tableStyleInfo name="Loan analysis worksheet" showFirstColumn="0" showLastColumn="0" showRowStripes="1" showColumnStripes="0"/>
  <extLst>
    <ext xmlns:x14="http://schemas.microsoft.com/office/spreadsheetml/2009/9/main" uri="{504A1905-F514-4f6f-8877-14C23A59335A}">
      <x14:table altTextSummary="Rates and amounts for years 3, 5, 10, 12, 15, 20, 25, and 30 are automatically calculated in this table"/>
    </ext>
  </extLst>
</table>
</file>

<file path=xl/theme/theme1.xml><?xml version="1.0" encoding="utf-8"?>
<a:theme xmlns:a="http://schemas.openxmlformats.org/drawingml/2006/main" name="StartupExpenses">
  <a:themeElements>
    <a:clrScheme name="StartupExpenses_colors">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Expenses_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65"/>
  <sheetViews>
    <sheetView showGridLines="0" tabSelected="1" workbookViewId="0"/>
  </sheetViews>
  <sheetFormatPr defaultColWidth="9" defaultRowHeight="15" customHeight="1" x14ac:dyDescent="0.2"/>
  <cols>
    <col min="1" max="1" width="2.625" style="2" customWidth="1"/>
    <col min="2" max="10" width="12.625" style="6" customWidth="1"/>
    <col min="11" max="11" width="2.625" style="2" customWidth="1"/>
    <col min="12" max="12" width="73.625" style="2" customWidth="1"/>
    <col min="13" max="13" width="2.625" style="2" customWidth="1"/>
    <col min="14" max="16384" width="9" style="2"/>
  </cols>
  <sheetData>
    <row r="1" spans="2:12" ht="49.7" customHeight="1" thickBot="1" x14ac:dyDescent="0.25">
      <c r="B1" s="1" t="s">
        <v>0</v>
      </c>
      <c r="C1" s="2"/>
      <c r="D1" s="2"/>
      <c r="E1" s="2"/>
      <c r="F1" s="2"/>
      <c r="G1" s="2"/>
      <c r="H1" s="2"/>
      <c r="I1" s="2"/>
      <c r="J1" s="2"/>
    </row>
    <row r="2" spans="2:12" ht="18" customHeight="1" thickTop="1" thickBot="1" x14ac:dyDescent="0.25">
      <c r="B2" s="16" t="s">
        <v>1</v>
      </c>
      <c r="C2" s="16"/>
      <c r="D2" s="16"/>
      <c r="E2" s="16"/>
      <c r="F2" s="16"/>
      <c r="G2" s="16"/>
      <c r="H2" s="16"/>
      <c r="I2" s="16"/>
      <c r="J2" s="16"/>
      <c r="L2" s="9" t="s">
        <v>20</v>
      </c>
    </row>
    <row r="3" spans="2:12" ht="15" customHeight="1" thickTop="1" x14ac:dyDescent="0.25">
      <c r="B3" s="15" t="s">
        <v>2</v>
      </c>
      <c r="C3" s="15"/>
      <c r="D3" s="14">
        <v>0.05</v>
      </c>
      <c r="E3" s="14"/>
      <c r="F3" s="7" t="s">
        <v>12</v>
      </c>
      <c r="G3" s="7"/>
      <c r="H3" s="7"/>
      <c r="I3" s="10">
        <f>IFERROR(PMT(ProcentuLikme/12,AizdevumsGados*12,-AizdevumaSumma,0,IF(MaksājumuTermiņš="Perioda beigas",0,1)), "")</f>
        <v>106.06551523907524</v>
      </c>
      <c r="J3" s="10"/>
      <c r="L3" s="9"/>
    </row>
    <row r="4" spans="2:12" ht="15" customHeight="1" x14ac:dyDescent="0.25">
      <c r="B4" s="15" t="s">
        <v>3</v>
      </c>
      <c r="C4" s="15"/>
      <c r="D4" s="13">
        <v>10</v>
      </c>
      <c r="E4" s="13"/>
      <c r="F4" s="7" t="s">
        <v>13</v>
      </c>
      <c r="G4" s="7"/>
      <c r="H4" s="7"/>
      <c r="I4" s="8">
        <f>IFERROR(IkmēnešaMaksājumi*AizdevumsGados*12, "")</f>
        <v>12727.861828689029</v>
      </c>
      <c r="J4" s="8"/>
      <c r="L4" s="9"/>
    </row>
    <row r="5" spans="2:12" ht="15" customHeight="1" x14ac:dyDescent="0.25">
      <c r="B5" s="15" t="s">
        <v>4</v>
      </c>
      <c r="C5" s="15"/>
      <c r="D5" s="8">
        <v>10000</v>
      </c>
      <c r="E5" s="8"/>
      <c r="F5" s="7" t="s">
        <v>14</v>
      </c>
      <c r="G5" s="7"/>
      <c r="H5" s="7"/>
      <c r="I5" s="8">
        <f>IFERROR(KopējaisMaksājums-AizdevumaSumma, "")</f>
        <v>2727.8618286890287</v>
      </c>
      <c r="J5" s="8"/>
      <c r="L5" s="9"/>
    </row>
    <row r="6" spans="2:12" ht="15" customHeight="1" thickBot="1" x14ac:dyDescent="0.3">
      <c r="B6" s="15" t="s">
        <v>5</v>
      </c>
      <c r="C6" s="15"/>
      <c r="D6" s="12" t="s">
        <v>9</v>
      </c>
      <c r="E6" s="12"/>
      <c r="F6" s="2"/>
      <c r="G6" s="2"/>
      <c r="H6" s="2"/>
      <c r="I6" s="2"/>
      <c r="J6" s="2"/>
      <c r="L6" s="9"/>
    </row>
    <row r="7" spans="2:12" ht="18" customHeight="1" thickTop="1" thickBot="1" x14ac:dyDescent="0.25">
      <c r="B7" s="2"/>
      <c r="C7" s="11" t="s">
        <v>7</v>
      </c>
      <c r="D7" s="11"/>
      <c r="E7" s="11"/>
      <c r="F7" s="11"/>
      <c r="G7" s="11"/>
      <c r="H7" s="11"/>
      <c r="I7" s="11"/>
      <c r="J7" s="11"/>
      <c r="L7" s="9"/>
    </row>
    <row r="8" spans="2:12" ht="15" customHeight="1" thickTop="1" x14ac:dyDescent="0.2">
      <c r="B8" s="2" t="s">
        <v>6</v>
      </c>
      <c r="C8" s="3" t="s">
        <v>8</v>
      </c>
      <c r="D8" s="3" t="s">
        <v>10</v>
      </c>
      <c r="E8" s="3" t="s">
        <v>11</v>
      </c>
      <c r="F8" s="3" t="s">
        <v>15</v>
      </c>
      <c r="G8" s="3" t="s">
        <v>16</v>
      </c>
      <c r="H8" s="3" t="s">
        <v>17</v>
      </c>
      <c r="I8" s="3" t="s">
        <v>18</v>
      </c>
      <c r="J8" s="3" t="s">
        <v>19</v>
      </c>
      <c r="L8" s="9"/>
    </row>
    <row r="9" spans="2:12" ht="15" customHeight="1" x14ac:dyDescent="0.2">
      <c r="B9" s="4">
        <f>IFERROR(MAX((ROW()-ROW(Dati[[#Headers],[LIKME]]))*0.0025+0.0175,0.0025), "")</f>
        <v>0.02</v>
      </c>
      <c r="C9" s="5">
        <f>IFERROR(PMT(INDEX(Dati[],ROW()-ROW(Dati[[#Headers],[3]]),1)/12,Dati[[#Headers],[3]]*12,-AizdevumaSumma,0,IF(MaksājumuTermiņš="Perioda beigas",0,1)), "")</f>
        <v>286.42578732456383</v>
      </c>
      <c r="D9" s="5">
        <f>IFERROR(PMT(INDEX(Dati[],ROW()-ROW(Dati[[#Headers],[5]]),1)/12,Dati[[#Headers],[5]]*12,-AizdevumaSumma,0,IF(MaksājumuTermiņš="Perioda beigas",0,1)), "")</f>
        <v>175.27760053244378</v>
      </c>
      <c r="E9" s="5">
        <f>IFERROR(PMT(INDEX(Dati[],ROW()-ROW(Dati[[#Headers],[10]]),1)/12,Dati[[#Headers],[10]]*12,-AizdevumaSumma,0,IF(MaksājumuTermiņš="Perioda beigas",0,1)), "")</f>
        <v>92.013453842560708</v>
      </c>
      <c r="F9" s="5">
        <f>IFERROR(PMT(INDEX(Dati[],ROW()-ROW(Dati[[#Headers],[12]]),1)/12,Dati[[#Headers],[12]]*12,-AizdevumaSumma,0,IF(MaksājumuTermiņš="Perioda beigas",0,1)), "")</f>
        <v>78.1683691850928</v>
      </c>
      <c r="G9" s="5">
        <f>IFERROR(PMT(INDEX(Dati[],ROW()-ROW(Dati[[#Headers],[15]]),1)/12,Dati[[#Headers],[15]]*12,-AizdevumaSumma,0,IF(MaksājumuTermiņš="Perioda beigas",0,1)), "")</f>
        <v>64.35087005577256</v>
      </c>
      <c r="H9" s="5">
        <f>IFERROR(PMT(INDEX(Dati[],ROW()-ROW(Dati[[#Headers],[20]]),1)/12,Dati[[#Headers],[20]]*12,-AizdevumaSumma,0,IF(MaksājumuTermiņš="Perioda beigas",0,1)), "")</f>
        <v>50.588333504511716</v>
      </c>
      <c r="I9" s="5">
        <f>IFERROR(PMT(INDEX(Dati[],ROW()-ROW(Dati[[#Headers],[25]]),1)/12,Dati[[#Headers],[25]]*12,-AizdevumaSumma,0,IF(MaksājumuTermiņš="Perioda beigas",0,1)), "")</f>
        <v>42.385433864407339</v>
      </c>
      <c r="J9" s="5">
        <f>IFERROR(PMT(INDEX(Dati[],ROW()-ROW(Dati[[#Headers],[30]]),1)/12,Dati[[#Headers],[30]]*12,-AizdevumaSumma,0,IF(MaksājumuTermiņš="Perioda beigas",0,1)), "")</f>
        <v>36.961947268882049</v>
      </c>
      <c r="L9" s="9"/>
    </row>
    <row r="10" spans="2:12" ht="15" customHeight="1" x14ac:dyDescent="0.2">
      <c r="B10" s="4">
        <f>IFERROR(MAX((ROW()-ROW(Dati[[#Headers],[LIKME]]))*0.0025+0.0175,0.0025), "")</f>
        <v>2.2500000000000003E-2</v>
      </c>
      <c r="C10" s="5">
        <f>IFERROR(PMT(INDEX(Dati[],ROW()-ROW(Dati[[#Headers],[3]]),1)/12,Dati[[#Headers],[3]]*12,-AizdevumaSumma,0,IF(MaksājumuTermiņš="Perioda beigas",0,1)), "")</f>
        <v>287.51847515121682</v>
      </c>
      <c r="D10" s="5">
        <f>IFERROR(PMT(INDEX(Dati[],ROW()-ROW(Dati[[#Headers],[5]]),1)/12,Dati[[#Headers],[5]]*12,-AizdevumaSumma,0,IF(MaksājumuTermiņš="Perioda beigas",0,1)), "")</f>
        <v>176.37344758136308</v>
      </c>
      <c r="E10" s="5">
        <f>IFERROR(PMT(INDEX(Dati[],ROW()-ROW(Dati[[#Headers],[10]]),1)/12,Dati[[#Headers],[10]]*12,-AizdevumaSumma,0,IF(MaksājumuTermiņš="Perioda beigas",0,1)), "")</f>
        <v>93.137371820716893</v>
      </c>
      <c r="F10" s="5">
        <f>IFERROR(PMT(INDEX(Dati[],ROW()-ROW(Dati[[#Headers],[12]]),1)/12,Dati[[#Headers],[12]]*12,-AizdevumaSumma,0,IF(MaksājumuTermiņš="Perioda beigas",0,1)), "")</f>
        <v>79.305498015265584</v>
      </c>
      <c r="G10" s="5">
        <f>IFERROR(PMT(INDEX(Dati[],ROW()-ROW(Dati[[#Headers],[15]]),1)/12,Dati[[#Headers],[15]]*12,-AizdevumaSumma,0,IF(MaksājumuTermiņš="Perioda beigas",0,1)), "")</f>
        <v>65.508476985583187</v>
      </c>
      <c r="H10" s="5">
        <f>IFERROR(PMT(INDEX(Dati[],ROW()-ROW(Dati[[#Headers],[20]]),1)/12,Dati[[#Headers],[20]]*12,-AizdevumaSumma,0,IF(MaksājumuTermiņš="Perioda beigas",0,1)), "")</f>
        <v>51.780828557704446</v>
      </c>
      <c r="I10" s="5">
        <f>IFERROR(PMT(INDEX(Dati[],ROW()-ROW(Dati[[#Headers],[25]]),1)/12,Dati[[#Headers],[25]]*12,-AizdevumaSumma,0,IF(MaksājumuTermiņš="Perioda beigas",0,1)), "")</f>
        <v>43.613069511897983</v>
      </c>
      <c r="J10" s="5">
        <f>IFERROR(PMT(INDEX(Dati[],ROW()-ROW(Dati[[#Headers],[30]]),1)/12,Dati[[#Headers],[30]]*12,-AizdevumaSumma,0,IF(MaksājumuTermiņš="Perioda beigas",0,1)), "")</f>
        <v>38.224610227448011</v>
      </c>
      <c r="L10" s="9"/>
    </row>
    <row r="11" spans="2:12" ht="15" customHeight="1" x14ac:dyDescent="0.2">
      <c r="B11" s="4">
        <f>IFERROR(MAX((ROW()-ROW(Dati[[#Headers],[LIKME]]))*0.0025+0.0175,0.0025), "")</f>
        <v>2.5000000000000001E-2</v>
      </c>
      <c r="C11" s="5">
        <f>IFERROR(PMT(INDEX(Dati[],ROW()-ROW(Dati[[#Headers],[3]]),1)/12,Dati[[#Headers],[3]]*12,-AizdevumaSumma,0,IF(MaksājumuTermiņš="Perioda beigas",0,1)), "")</f>
        <v>288.61375665180935</v>
      </c>
      <c r="D11" s="5">
        <f>IFERROR(PMT(INDEX(Dati[],ROW()-ROW(Dati[[#Headers],[5]]),1)/12,Dati[[#Headers],[5]]*12,-AizdevumaSumma,0,IF(MaksājumuTermiņš="Perioda beigas",0,1)), "")</f>
        <v>177.47361605480276</v>
      </c>
      <c r="E11" s="5">
        <f>IFERROR(PMT(INDEX(Dati[],ROW()-ROW(Dati[[#Headers],[10]]),1)/12,Dati[[#Headers],[10]]*12,-AizdevumaSumma,0,IF(MaksājumuTermiņš="Perioda beigas",0,1)), "")</f>
        <v>94.269901703964564</v>
      </c>
      <c r="F11" s="5">
        <f>IFERROR(PMT(INDEX(Dati[],ROW()-ROW(Dati[[#Headers],[12]]),1)/12,Dati[[#Headers],[12]]*12,-AizdevumaSumma,0,IF(MaksājumuTermiņš="Perioda beigas",0,1)), "")</f>
        <v>80.452938380983966</v>
      </c>
      <c r="G11" s="5">
        <f>IFERROR(PMT(INDEX(Dati[],ROW()-ROW(Dati[[#Headers],[15]]),1)/12,Dati[[#Headers],[15]]*12,-AizdevumaSumma,0,IF(MaksājumuTermiņš="Perioda beigas",0,1)), "")</f>
        <v>66.678920900898632</v>
      </c>
      <c r="H11" s="5">
        <f>IFERROR(PMT(INDEX(Dati[],ROW()-ROW(Dati[[#Headers],[20]]),1)/12,Dati[[#Headers],[20]]*12,-AizdevumaSumma,0,IF(MaksājumuTermiņš="Perioda beigas",0,1)), "")</f>
        <v>52.990289303222994</v>
      </c>
      <c r="I11" s="5">
        <f>IFERROR(PMT(INDEX(Dati[],ROW()-ROW(Dati[[#Headers],[25]]),1)/12,Dati[[#Headers],[25]]*12,-AizdevumaSumma,0,IF(MaksājumuTermiņš="Perioda beigas",0,1)), "")</f>
        <v>44.861673407662011</v>
      </c>
      <c r="J11" s="5">
        <f>IFERROR(PMT(INDEX(Dati[],ROW()-ROW(Dati[[#Headers],[30]]),1)/12,Dati[[#Headers],[30]]*12,-AizdevumaSumma,0,IF(MaksājumuTermiņš="Perioda beigas",0,1)), "")</f>
        <v>39.512089881773207</v>
      </c>
      <c r="L11" s="9"/>
    </row>
    <row r="12" spans="2:12" ht="15" customHeight="1" x14ac:dyDescent="0.2">
      <c r="B12" s="4">
        <f>IFERROR(MAX((ROW()-ROW(Dati[[#Headers],[LIKME]]))*0.0025+0.0175,0.0025), "")</f>
        <v>2.7500000000000004E-2</v>
      </c>
      <c r="C12" s="5">
        <f>IFERROR(PMT(INDEX(Dati[],ROW()-ROW(Dati[[#Headers],[3]]),1)/12,Dati[[#Headers],[3]]*12,-AizdevumaSumma,0,IF(MaksājumuTermiņš="Perioda beigas",0,1)), "")</f>
        <v>289.71163074135308</v>
      </c>
      <c r="D12" s="5">
        <f>IFERROR(PMT(INDEX(Dati[],ROW()-ROW(Dati[[#Headers],[5]]),1)/12,Dati[[#Headers],[5]]*12,-AizdevumaSumma,0,IF(MaksājumuTermiņš="Perioda beigas",0,1)), "")</f>
        <v>178.57810332711833</v>
      </c>
      <c r="E12" s="5">
        <f>IFERROR(PMT(INDEX(Dati[],ROW()-ROW(Dati[[#Headers],[10]]),1)/12,Dati[[#Headers],[10]]*12,-AizdevumaSumma,0,IF(MaksājumuTermiņš="Perioda beigas",0,1)), "")</f>
        <v>95.411030631196141</v>
      </c>
      <c r="F12" s="5">
        <f>IFERROR(PMT(INDEX(Dati[],ROW()-ROW(Dati[[#Headers],[12]]),1)/12,Dati[[#Headers],[12]]*12,-AizdevumaSumma,0,IF(MaksājumuTermiņš="Perioda beigas",0,1)), "")</f>
        <v>81.610669534939703</v>
      </c>
      <c r="G12" s="5">
        <f>IFERROR(PMT(INDEX(Dati[],ROW()-ROW(Dati[[#Headers],[15]]),1)/12,Dati[[#Headers],[15]]*12,-AizdevumaSumma,0,IF(MaksājumuTermiņš="Perioda beigas",0,1)), "")</f>
        <v>67.862163742600842</v>
      </c>
      <c r="H12" s="5">
        <f>IFERROR(PMT(INDEX(Dati[],ROW()-ROW(Dati[[#Headers],[20]]),1)/12,Dati[[#Headers],[20]]*12,-AizdevumaSumma,0,IF(MaksājumuTermiņš="Perioda beigas",0,1)), "")</f>
        <v>54.216630668868277</v>
      </c>
      <c r="I12" s="5">
        <f>IFERROR(PMT(INDEX(Dati[],ROW()-ROW(Dati[[#Headers],[25]]),1)/12,Dati[[#Headers],[25]]*12,-AizdevumaSumma,0,IF(MaksājumuTermiņš="Perioda beigas",0,1)), "")</f>
        <v>46.131085524251027</v>
      </c>
      <c r="J12" s="5">
        <f>IFERROR(PMT(INDEX(Dati[],ROW()-ROW(Dati[[#Headers],[30]]),1)/12,Dati[[#Headers],[30]]*12,-AizdevumaSumma,0,IF(MaksājumuTermiņš="Perioda beigas",0,1)), "")</f>
        <v>40.824118099884338</v>
      </c>
      <c r="L12" s="9"/>
    </row>
    <row r="13" spans="2:12" ht="15" customHeight="1" x14ac:dyDescent="0.2">
      <c r="B13" s="4">
        <f>IFERROR(MAX((ROW()-ROW(Dati[[#Headers],[LIKME]]))*0.0025+0.0175,0.0025), "")</f>
        <v>3.0000000000000002E-2</v>
      </c>
      <c r="C13" s="5">
        <f>IFERROR(PMT(INDEX(Dati[],ROW()-ROW(Dati[[#Headers],[3]]),1)/12,Dati[[#Headers],[3]]*12,-AizdevumaSumma,0,IF(MaksājumuTermiņš="Perioda beigas",0,1)), "")</f>
        <v>290.8120963065233</v>
      </c>
      <c r="D13" s="5">
        <f>IFERROR(PMT(INDEX(Dati[],ROW()-ROW(Dati[[#Headers],[5]]),1)/12,Dati[[#Headers],[5]]*12,-AizdevumaSumma,0,IF(MaksājumuTermiņš="Perioda beigas",0,1)), "")</f>
        <v>179.68690664063138</v>
      </c>
      <c r="E13" s="5">
        <f>IFERROR(PMT(INDEX(Dati[],ROW()-ROW(Dati[[#Headers],[10]]),1)/12,Dati[[#Headers],[10]]*12,-AizdevumaSumma,0,IF(MaksājumuTermiņš="Perioda beigas",0,1)), "")</f>
        <v>96.560744698389513</v>
      </c>
      <c r="F13" s="5">
        <f>IFERROR(PMT(INDEX(Dati[],ROW()-ROW(Dati[[#Headers],[12]]),1)/12,Dati[[#Headers],[12]]*12,-AizdevumaSumma,0,IF(MaksājumuTermiņš="Perioda beigas",0,1)), "")</f>
        <v>82.77866894480394</v>
      </c>
      <c r="G13" s="5">
        <f>IFERROR(PMT(INDEX(Dati[],ROW()-ROW(Dati[[#Headers],[15]]),1)/12,Dati[[#Headers],[15]]*12,-AizdevumaSumma,0,IF(MaksājumuTermiņš="Perioda beigas",0,1)), "")</f>
        <v>69.058164027799009</v>
      </c>
      <c r="H13" s="5">
        <f>IFERROR(PMT(INDEX(Dati[],ROW()-ROW(Dati[[#Headers],[20]]),1)/12,Dati[[#Headers],[20]]*12,-AizdevumaSumma,0,IF(MaksājumuTermiņš="Perioda beigas",0,1)), "")</f>
        <v>55.459759785391206</v>
      </c>
      <c r="I13" s="5">
        <f>IFERROR(PMT(INDEX(Dati[],ROW()-ROW(Dati[[#Headers],[25]]),1)/12,Dati[[#Headers],[25]]*12,-AizdevumaSumma,0,IF(MaksājumuTermiņš="Perioda beigas",0,1)), "")</f>
        <v>47.421131385767303</v>
      </c>
      <c r="J13" s="5">
        <f>IFERROR(PMT(INDEX(Dati[],ROW()-ROW(Dati[[#Headers],[30]]),1)/12,Dati[[#Headers],[30]]*12,-AizdevumaSumma,0,IF(MaksājumuTermiņš="Perioda beigas",0,1)), "")</f>
        <v>42.160403372945048</v>
      </c>
      <c r="L13" s="9"/>
    </row>
    <row r="14" spans="2:12" ht="15" customHeight="1" x14ac:dyDescent="0.2">
      <c r="B14" s="4">
        <f>IFERROR(MAX((ROW()-ROW(Dati[[#Headers],[LIKME]]))*0.0025+0.0175,0.0025), "")</f>
        <v>3.2500000000000001E-2</v>
      </c>
      <c r="C14" s="5">
        <f>IFERROR(PMT(INDEX(Dati[],ROW()-ROW(Dati[[#Headers],[3]]),1)/12,Dati[[#Headers],[3]]*12,-AizdevumaSumma,0,IF(MaksājumuTermiņš="Perioda beigas",0,1)), "")</f>
        <v>291.91515220571654</v>
      </c>
      <c r="D14" s="5">
        <f>IFERROR(PMT(INDEX(Dati[],ROW()-ROW(Dati[[#Headers],[5]]),1)/12,Dati[[#Headers],[5]]*12,-AizdevumaSumma,0,IF(MaksājumuTermiņš="Perioda beigas",0,1)), "")</f>
        <v>180.80002310599363</v>
      </c>
      <c r="E14" s="5">
        <f>IFERROR(PMT(INDEX(Dati[],ROW()-ROW(Dati[[#Headers],[10]]),1)/12,Dati[[#Headers],[10]]*12,-AizdevumaSumma,0,IF(MaksājumuTermiņš="Perioda beigas",0,1)), "")</f>
        <v>97.719028965185558</v>
      </c>
      <c r="F14" s="5">
        <f>IFERROR(PMT(INDEX(Dati[],ROW()-ROW(Dati[[#Headers],[12]]),1)/12,Dati[[#Headers],[12]]*12,-AizdevumaSumma,0,IF(MaksājumuTermiņš="Perioda beigas",0,1)), "")</f>
        <v>83.956912308238998</v>
      </c>
      <c r="G14" s="5">
        <f>IFERROR(PMT(INDEX(Dati[],ROW()-ROW(Dati[[#Headers],[15]]),1)/12,Dati[[#Headers],[15]]*12,-AizdevumaSumma,0,IF(MaksājumuTermiņš="Perioda beigas",0,1)), "")</f>
        <v>70.266876891988289</v>
      </c>
      <c r="H14" s="5">
        <f>IFERROR(PMT(INDEX(Dati[],ROW()-ROW(Dati[[#Headers],[20]]),1)/12,Dati[[#Headers],[20]]*12,-AizdevumaSumma,0,IF(MaksājumuTermiņš="Perioda beigas",0,1)), "")</f>
        <v>56.71957614943458</v>
      </c>
      <c r="I14" s="5">
        <f>IFERROR(PMT(INDEX(Dati[],ROW()-ROW(Dati[[#Headers],[25]]),1)/12,Dati[[#Headers],[25]]*12,-AizdevumaSumma,0,IF(MaksājumuTermiņš="Perioda beigas",0,1)), "")</f>
        <v>48.731622533999833</v>
      </c>
      <c r="J14" s="5">
        <f>IFERROR(PMT(INDEX(Dati[],ROW()-ROW(Dati[[#Headers],[30]]),1)/12,Dati[[#Headers],[30]]*12,-AizdevumaSumma,0,IF(MaksājumuTermiņš="Perioda beigas",0,1)), "")</f>
        <v>43.520631907238062</v>
      </c>
      <c r="L14" s="9"/>
    </row>
    <row r="15" spans="2:12" ht="15" customHeight="1" x14ac:dyDescent="0.2">
      <c r="B15" s="4">
        <f>IFERROR(MAX((ROW()-ROW(Dati[[#Headers],[LIKME]]))*0.0025+0.0175,0.0025), "")</f>
        <v>3.5000000000000003E-2</v>
      </c>
      <c r="C15" s="5">
        <f>IFERROR(PMT(INDEX(Dati[],ROW()-ROW(Dati[[#Headers],[3]]),1)/12,Dati[[#Headers],[3]]*12,-AizdevumaSumma,0,IF(MaksājumuTermiņš="Perioda beigas",0,1)), "")</f>
        <v>293.02079726910807</v>
      </c>
      <c r="D15" s="5">
        <f>IFERROR(PMT(INDEX(Dati[],ROW()-ROW(Dati[[#Headers],[5]]),1)/12,Dati[[#Headers],[5]]*12,-AizdevumaSumma,0,IF(MaksājumuTermiņš="Perioda beigas",0,1)), "")</f>
        <v>181.917449702564</v>
      </c>
      <c r="E15" s="5">
        <f>IFERROR(PMT(INDEX(Dati[],ROW()-ROW(Dati[[#Headers],[10]]),1)/12,Dati[[#Headers],[10]]*12,-AizdevumaSumma,0,IF(MaksājumuTermiņš="Perioda beigas",0,1)), "")</f>
        <v>98.885867461903331</v>
      </c>
      <c r="F15" s="5">
        <f>IFERROR(PMT(INDEX(Dati[],ROW()-ROW(Dati[[#Headers],[12]]),1)/12,Dati[[#Headers],[12]]*12,-AizdevumaSumma,0,IF(MaksājumuTermiņš="Perioda beigas",0,1)), "")</f>
        <v>85.145373568974648</v>
      </c>
      <c r="G15" s="5">
        <f>IFERROR(PMT(INDEX(Dati[],ROW()-ROW(Dati[[#Headers],[15]]),1)/12,Dati[[#Headers],[15]]*12,-AizdevumaSumma,0,IF(MaksājumuTermiņš="Perioda beigas",0,1)), "")</f>
        <v>71.488254134317515</v>
      </c>
      <c r="H15" s="5">
        <f>IFERROR(PMT(INDEX(Dati[],ROW()-ROW(Dati[[#Headers],[20]]),1)/12,Dati[[#Headers],[20]]*12,-AizdevumaSumma,0,IF(MaksājumuTermiņš="Perioda beigas",0,1)), "")</f>
        <v>57.995971798309334</v>
      </c>
      <c r="I15" s="5">
        <f>IFERROR(PMT(INDEX(Dati[],ROW()-ROW(Dati[[#Headers],[25]]),1)/12,Dati[[#Headers],[25]]*12,-AizdevumaSumma,0,IF(MaksājumuTermiņš="Perioda beigas",0,1)), "")</f>
        <v>50.062357025949289</v>
      </c>
      <c r="J15" s="5">
        <f>IFERROR(PMT(INDEX(Dati[],ROW()-ROW(Dati[[#Headers],[30]]),1)/12,Dati[[#Headers],[30]]*12,-AizdevumaSumma,0,IF(MaksājumuTermiņš="Perioda beigas",0,1)), "")</f>
        <v>44.904468780882446</v>
      </c>
      <c r="L15" s="9"/>
    </row>
    <row r="16" spans="2:12" ht="15" customHeight="1" x14ac:dyDescent="0.2">
      <c r="B16" s="4">
        <f>IFERROR(MAX((ROW()-ROW(Dati[[#Headers],[LIKME]]))*0.0025+0.0175,0.0025), "")</f>
        <v>3.7500000000000006E-2</v>
      </c>
      <c r="C16" s="5">
        <f>IFERROR(PMT(INDEX(Dati[],ROW()-ROW(Dati[[#Headers],[3]]),1)/12,Dati[[#Headers],[3]]*12,-AizdevumaSumma,0,IF(MaksājumuTermiņš="Perioda beigas",0,1)), "")</f>
        <v>294.12903029871126</v>
      </c>
      <c r="D16" s="5">
        <f>IFERROR(PMT(INDEX(Dati[],ROW()-ROW(Dati[[#Headers],[5]]),1)/12,Dati[[#Headers],[5]]*12,-AizdevumaSumma,0,IF(MaksājumuTermiņš="Perioda beigas",0,1)), "")</f>
        <v>183.03918327880007</v>
      </c>
      <c r="E16" s="5">
        <f>IFERROR(PMT(INDEX(Dati[],ROW()-ROW(Dati[[#Headers],[10]]),1)/12,Dati[[#Headers],[10]]*12,-AizdevumaSumma,0,IF(MaksājumuTermiņš="Perioda beigas",0,1)), "")</f>
        <v>100.06124319698769</v>
      </c>
      <c r="F16" s="5">
        <f>IFERROR(PMT(INDEX(Dati[],ROW()-ROW(Dati[[#Headers],[12]]),1)/12,Dati[[#Headers],[12]]*12,-AizdevumaSumma,0,IF(MaksājumuTermiņš="Perioda beigas",0,1)), "")</f>
        <v>86.344024933930399</v>
      </c>
      <c r="G16" s="5">
        <f>IFERROR(PMT(INDEX(Dati[],ROW()-ROW(Dati[[#Headers],[15]]),1)/12,Dati[[#Headers],[15]]*12,-AizdevumaSumma,0,IF(MaksājumuTermiņš="Perioda beigas",0,1)), "")</f>
        <v>72.722244265878928</v>
      </c>
      <c r="H16" s="5">
        <f>IFERROR(PMT(INDEX(Dati[],ROW()-ROW(Dati[[#Headers],[20]]),1)/12,Dati[[#Headers],[20]]*12,-AizdevumaSumma,0,IF(MaksājumuTermiņš="Perioda beigas",0,1)), "")</f>
        <v>59.288831496022247</v>
      </c>
      <c r="I16" s="5">
        <f>IFERROR(PMT(INDEX(Dati[],ROW()-ROW(Dati[[#Headers],[25]]),1)/12,Dati[[#Headers],[25]]*12,-AizdevumaSumma,0,IF(MaksājumuTermiņš="Perioda beigas",0,1)), "")</f>
        <v>51.413119960235541</v>
      </c>
      <c r="J16" s="5">
        <f>IFERROR(PMT(INDEX(Dati[],ROW()-ROW(Dati[[#Headers],[30]]),1)/12,Dati[[#Headers],[30]]*12,-AizdevumaSumma,0,IF(MaksājumuTermiņš="Perioda beigas",0,1)), "")</f>
        <v>46.311559157212777</v>
      </c>
    </row>
    <row r="17" spans="2:10" ht="15" customHeight="1" x14ac:dyDescent="0.2">
      <c r="B17" s="4">
        <f>IFERROR(MAX((ROW()-ROW(Dati[[#Headers],[LIKME]]))*0.0025+0.0175,0.0025), "")</f>
        <v>0.04</v>
      </c>
      <c r="C17" s="5">
        <f>IFERROR(PMT(INDEX(Dati[],ROW()-ROW(Dati[[#Headers],[3]]),1)/12,Dati[[#Headers],[3]]*12,-AizdevumaSumma,0,IF(MaksājumuTermiņš="Perioda beigas",0,1)), "")</f>
        <v>295.23985006843685</v>
      </c>
      <c r="D17" s="5">
        <f>IFERROR(PMT(INDEX(Dati[],ROW()-ROW(Dati[[#Headers],[5]]),1)/12,Dati[[#Headers],[5]]*12,-AizdevumaSumma,0,IF(MaksājumuTermiņš="Perioda beigas",0,1)), "")</f>
        <v>184.1652205526635</v>
      </c>
      <c r="E17" s="5">
        <f>IFERROR(PMT(INDEX(Dati[],ROW()-ROW(Dati[[#Headers],[10]]),1)/12,Dati[[#Headers],[10]]*12,-AizdevumaSumma,0,IF(MaksājumuTermiņš="Perioda beigas",0,1)), "")</f>
        <v>101.2451381648815</v>
      </c>
      <c r="F17" s="5">
        <f>IFERROR(PMT(INDEX(Dati[],ROW()-ROW(Dati[[#Headers],[12]]),1)/12,Dati[[#Headers],[12]]*12,-AizdevumaSumma,0,IF(MaksājumuTermiņš="Perioda beigas",0,1)), "")</f>
        <v>87.5528368913604</v>
      </c>
      <c r="G17" s="5">
        <f>IFERROR(PMT(INDEX(Dati[],ROW()-ROW(Dati[[#Headers],[15]]),1)/12,Dati[[#Headers],[15]]*12,-AizdevumaSumma,0,IF(MaksājumuTermiņš="Perioda beigas",0,1)), "")</f>
        <v>73.968792560927014</v>
      </c>
      <c r="H17" s="5">
        <f>IFERROR(PMT(INDEX(Dati[],ROW()-ROW(Dati[[#Headers],[20]]),1)/12,Dati[[#Headers],[20]]*12,-AizdevumaSumma,0,IF(MaksājumuTermiņš="Perioda beigas",0,1)), "")</f>
        <v>60.598032929941866</v>
      </c>
      <c r="I17" s="5">
        <f>IFERROR(PMT(INDEX(Dati[],ROW()-ROW(Dati[[#Headers],[25]]),1)/12,Dati[[#Headers],[25]]*12,-AizdevumaSumma,0,IF(MaksājumuTermiņš="Perioda beigas",0,1)), "")</f>
        <v>52.783684029777731</v>
      </c>
      <c r="J17" s="5">
        <f>IFERROR(PMT(INDEX(Dati[],ROW()-ROW(Dati[[#Headers],[30]]),1)/12,Dati[[#Headers],[30]]*12,-AizdevumaSumma,0,IF(MaksājumuTermiņš="Perioda beigas",0,1)), "")</f>
        <v>47.741529546545948</v>
      </c>
    </row>
    <row r="18" spans="2:10" ht="15" customHeight="1" x14ac:dyDescent="0.2">
      <c r="B18" s="4">
        <f>IFERROR(MAX((ROW()-ROW(Dati[[#Headers],[LIKME]]))*0.0025+0.0175,0.0025), "")</f>
        <v>4.2500000000000003E-2</v>
      </c>
      <c r="C18" s="5">
        <f>IFERROR(PMT(INDEX(Dati[],ROW()-ROW(Dati[[#Headers],[3]]),1)/12,Dati[[#Headers],[3]]*12,-AizdevumaSumma,0,IF(MaksājumuTermiņš="Perioda beigas",0,1)), "")</f>
        <v>296.35325532415476</v>
      </c>
      <c r="D18" s="5">
        <f>IFERROR(PMT(INDEX(Dati[],ROW()-ROW(Dati[[#Headers],[5]]),1)/12,Dati[[#Headers],[5]]*12,-AizdevumaSumma,0,IF(MaksājumuTermiņš="Perioda beigas",0,1)), "")</f>
        <v>185.29555811203883</v>
      </c>
      <c r="E18" s="5">
        <f>IFERROR(PMT(INDEX(Dati[],ROW()-ROW(Dati[[#Headers],[10]]),1)/12,Dati[[#Headers],[10]]*12,-AizdevumaSumma,0,IF(MaksājumuTermiņš="Perioda beigas",0,1)), "")</f>
        <v>102.43753335431651</v>
      </c>
      <c r="F18" s="5">
        <f>IFERROR(PMT(INDEX(Dati[],ROW()-ROW(Dati[[#Headers],[12]]),1)/12,Dati[[#Headers],[12]]*12,-AizdevumaSumma,0,IF(MaksājumuTermiņš="Perioda beigas",0,1)), "")</f>
        <v>88.771778230000109</v>
      </c>
      <c r="G18" s="5">
        <f>IFERROR(PMT(INDEX(Dati[],ROW()-ROW(Dati[[#Headers],[15]]),1)/12,Dati[[#Headers],[15]]*12,-AizdevumaSumma,0,IF(MaksājumuTermiņš="Perioda beigas",0,1)), "")</f>
        <v>75.227841110929091</v>
      </c>
      <c r="H18" s="5">
        <f>IFERROR(PMT(INDEX(Dati[],ROW()-ROW(Dati[[#Headers],[20]]),1)/12,Dati[[#Headers],[20]]*12,-AizdevumaSumma,0,IF(MaksājumuTermiņš="Perioda beigas",0,1)), "")</f>
        <v>61.923446917461781</v>
      </c>
      <c r="I18" s="5">
        <f>IFERROR(PMT(INDEX(Dati[],ROW()-ROW(Dati[[#Headers],[25]]),1)/12,Dati[[#Headers],[25]]*12,-AizdevumaSumma,0,IF(MaksājumuTermiņš="Perioda beigas",0,1)), "")</f>
        <v>54.17381009805564</v>
      </c>
      <c r="J18" s="5">
        <f>IFERROR(PMT(INDEX(Dati[],ROW()-ROW(Dati[[#Headers],[30]]),1)/12,Dati[[#Headers],[30]]*12,-AizdevumaSumma,0,IF(MaksājumuTermiņš="Perioda beigas",0,1)), "")</f>
        <v>49.193989107948362</v>
      </c>
    </row>
    <row r="19" spans="2:10" ht="15" customHeight="1" x14ac:dyDescent="0.2">
      <c r="B19" s="4">
        <f>IFERROR(MAX((ROW()-ROW(Dati[[#Headers],[LIKME]]))*0.0025+0.0175,0.0025), "")</f>
        <v>4.4999999999999998E-2</v>
      </c>
      <c r="C19" s="5">
        <f>IFERROR(PMT(INDEX(Dati[],ROW()-ROW(Dati[[#Headers],[3]]),1)/12,Dati[[#Headers],[3]]*12,-AizdevumaSumma,0,IF(MaksājumuTermiņš="Perioda beigas",0,1)), "")</f>
        <v>297.46924478375576</v>
      </c>
      <c r="D19" s="5">
        <f>IFERROR(PMT(INDEX(Dati[],ROW()-ROW(Dati[[#Headers],[5]]),1)/12,Dati[[#Headers],[5]]*12,-AizdevumaSumma,0,IF(MaksājumuTermiņš="Perioda beigas",0,1)), "")</f>
        <v>186.43019241516649</v>
      </c>
      <c r="E19" s="5">
        <f>IFERROR(PMT(INDEX(Dati[],ROW()-ROW(Dati[[#Headers],[10]]),1)/12,Dati[[#Headers],[10]]*12,-AizdevumaSumma,0,IF(MaksājumuTermiņš="Perioda beigas",0,1)), "")</f>
        <v>103.6384087570153</v>
      </c>
      <c r="F19" s="5">
        <f>IFERROR(PMT(INDEX(Dati[],ROW()-ROW(Dati[[#Headers],[12]]),1)/12,Dati[[#Headers],[12]]*12,-AizdevumaSumma,0,IF(MaksājumuTermiņš="Perioda beigas",0,1)), "")</f>
        <v>90.000816059189646</v>
      </c>
      <c r="G19" s="5">
        <f>IFERROR(PMT(INDEX(Dati[],ROW()-ROW(Dati[[#Headers],[15]]),1)/12,Dati[[#Headers],[15]]*12,-AizdevumaSumma,0,IF(MaksājumuTermiņš="Perioda beigas",0,1)), "")</f>
        <v>76.499328881345164</v>
      </c>
      <c r="H19" s="5">
        <f>IFERROR(PMT(INDEX(Dati[],ROW()-ROW(Dati[[#Headers],[20]]),1)/12,Dati[[#Headers],[20]]*12,-AizdevumaSumma,0,IF(MaksājumuTermiņš="Perioda beigas",0,1)), "")</f>
        <v>63.264937621996246</v>
      </c>
      <c r="I19" s="5">
        <f>IFERROR(PMT(INDEX(Dati[],ROW()-ROW(Dati[[#Headers],[25]]),1)/12,Dati[[#Headers],[25]]*12,-AizdevumaSumma,0,IF(MaksājumuTermiņš="Perioda beigas",0,1)), "")</f>
        <v>55.583247796198897</v>
      </c>
      <c r="J19" s="5">
        <f>IFERROR(PMT(INDEX(Dati[],ROW()-ROW(Dati[[#Headers],[30]]),1)/12,Dati[[#Headers],[30]]*12,-AizdevumaSumma,0,IF(MaksājumuTermiņš="Perioda beigas",0,1)), "")</f>
        <v>50.668530982588067</v>
      </c>
    </row>
    <row r="20" spans="2:10" ht="15" customHeight="1" x14ac:dyDescent="0.2">
      <c r="B20" s="4">
        <f>IFERROR(MAX((ROW()-ROW(Dati[[#Headers],[LIKME]]))*0.0025+0.0175,0.0025), "")</f>
        <v>4.7500000000000001E-2</v>
      </c>
      <c r="C20" s="5">
        <f>IFERROR(PMT(INDEX(Dati[],ROW()-ROW(Dati[[#Headers],[3]]),1)/12,Dati[[#Headers],[3]]*12,-AizdevumaSumma,0,IF(MaksājumuTermiņš="Perioda beigas",0,1)), "")</f>
        <v>298.5878171372147</v>
      </c>
      <c r="D20" s="5">
        <f>IFERROR(PMT(INDEX(Dati[],ROW()-ROW(Dati[[#Headers],[5]]),1)/12,Dati[[#Headers],[5]]*12,-AizdevumaSumma,0,IF(MaksājumuTermiņš="Perioda beigas",0,1)), "")</f>
        <v>187.56911979108864</v>
      </c>
      <c r="E20" s="5">
        <f>IFERROR(PMT(INDEX(Dati[],ROW()-ROW(Dati[[#Headers],[10]]),1)/12,Dati[[#Headers],[10]]*12,-AizdevumaSumma,0,IF(MaksājumuTermiņš="Perioda beigas",0,1)), "")</f>
        <v>104.8477433767964</v>
      </c>
      <c r="F20" s="5">
        <f>IFERROR(PMT(INDEX(Dati[],ROW()-ROW(Dati[[#Headers],[12]]),1)/12,Dati[[#Headers],[12]]*12,-AizdevumaSumma,0,IF(MaksājumuTermiņš="Perioda beigas",0,1)), "")</f>
        <v>91.239915829949908</v>
      </c>
      <c r="G20" s="5">
        <f>IFERROR(PMT(INDEX(Dati[],ROW()-ROW(Dati[[#Headers],[15]]),1)/12,Dati[[#Headers],[15]]*12,-AizdevumaSumma,0,IF(MaksājumuTermiņš="Perioda beigas",0,1)), "")</f>
        <v>77.783191771031085</v>
      </c>
      <c r="H20" s="5">
        <f>IFERROR(PMT(INDEX(Dati[],ROW()-ROW(Dati[[#Headers],[20]]),1)/12,Dati[[#Headers],[20]]*12,-AizdevumaSumma,0,IF(MaksājumuTermiņš="Perioda beigas",0,1)), "")</f>
        <v>64.622362777622314</v>
      </c>
      <c r="I20" s="5">
        <f>IFERROR(PMT(INDEX(Dati[],ROW()-ROW(Dati[[#Headers],[25]]),1)/12,Dati[[#Headers],[25]]*12,-AizdevumaSumma,0,IF(MaksājumuTermiņš="Perioda beigas",0,1)), "")</f>
        <v>57.011736138108901</v>
      </c>
      <c r="J20" s="5">
        <f>IFERROR(PMT(INDEX(Dati[],ROW()-ROW(Dati[[#Headers],[30]]),1)/12,Dati[[#Headers],[30]]*12,-AizdevumaSumma,0,IF(MaksājumuTermiņš="Perioda beigas",0,1)), "")</f>
        <v>52.164733650311092</v>
      </c>
    </row>
    <row r="21" spans="2:10" ht="15" customHeight="1" x14ac:dyDescent="0.2">
      <c r="B21" s="4">
        <f>IFERROR(MAX((ROW()-ROW(Dati[[#Headers],[LIKME]]))*0.0025+0.0175,0.0025), "")</f>
        <v>0.05</v>
      </c>
      <c r="C21" s="5">
        <f>IFERROR(PMT(INDEX(Dati[],ROW()-ROW(Dati[[#Headers],[3]]),1)/12,Dati[[#Headers],[3]]*12,-AizdevumaSumma,0,IF(MaksājumuTermiņš="Perioda beigas",0,1)), "")</f>
        <v>299.70897104665477</v>
      </c>
      <c r="D21" s="5">
        <f>IFERROR(PMT(INDEX(Dati[],ROW()-ROW(Dati[[#Headers],[5]]),1)/12,Dati[[#Headers],[5]]*12,-AizdevumaSumma,0,IF(MaksājumuTermiņš="Perioda beigas",0,1)), "")</f>
        <v>188.71233644010937</v>
      </c>
      <c r="E21" s="5">
        <f>IFERROR(PMT(INDEX(Dati[],ROW()-ROW(Dati[[#Headers],[10]]),1)/12,Dati[[#Headers],[10]]*12,-AizdevumaSumma,0,IF(MaksājumuTermiņš="Perioda beigas",0,1)), "")</f>
        <v>106.06551523907524</v>
      </c>
      <c r="F21" s="5">
        <f>IFERROR(PMT(INDEX(Dati[],ROW()-ROW(Dati[[#Headers],[12]]),1)/12,Dati[[#Headers],[12]]*12,-AizdevumaSumma,0,IF(MaksājumuTermiņš="Perioda beigas",0,1)), "")</f>
        <v>92.489041356985226</v>
      </c>
      <c r="G21" s="5">
        <f>IFERROR(PMT(INDEX(Dati[],ROW()-ROW(Dati[[#Headers],[15]]),1)/12,Dati[[#Headers],[15]]*12,-AizdevumaSumma,0,IF(MaksājumuTermiņš="Perioda beigas",0,1)), "")</f>
        <v>79.079362674154453</v>
      </c>
      <c r="H21" s="5">
        <f>IFERROR(PMT(INDEX(Dati[],ROW()-ROW(Dati[[#Headers],[20]]),1)/12,Dati[[#Headers],[20]]*12,-AizdevumaSumma,0,IF(MaksājumuTermiņš="Perioda beigas",0,1)), "")</f>
        <v>65.995573921665738</v>
      </c>
      <c r="I21" s="5">
        <f>IFERROR(PMT(INDEX(Dati[],ROW()-ROW(Dati[[#Headers],[25]]),1)/12,Dati[[#Headers],[25]]*12,-AizdevumaSumma,0,IF(MaksājumuTermiņš="Perioda beigas",0,1)), "")</f>
        <v>58.459004150797909</v>
      </c>
      <c r="J21" s="5">
        <f>IFERROR(PMT(INDEX(Dati[],ROW()-ROW(Dati[[#Headers],[30]]),1)/12,Dati[[#Headers],[30]]*12,-AizdevumaSumma,0,IF(MaksājumuTermiņš="Perioda beigas",0,1)), "")</f>
        <v>53.682162301213907</v>
      </c>
    </row>
    <row r="22" spans="2:10" ht="15" customHeight="1" x14ac:dyDescent="0.2">
      <c r="B22" s="4">
        <f>IFERROR(MAX((ROW()-ROW(Dati[[#Headers],[LIKME]]))*0.0025+0.0175,0.0025), "")</f>
        <v>5.2500000000000005E-2</v>
      </c>
      <c r="C22" s="5">
        <f>IFERROR(PMT(INDEX(Dati[],ROW()-ROW(Dati[[#Headers],[3]]),1)/12,Dati[[#Headers],[3]]*12,-AizdevumaSumma,0,IF(MaksājumuTermiņš="Perioda beigas",0,1)), "")</f>
        <v>300.83270514641202</v>
      </c>
      <c r="D22" s="5">
        <f>IFERROR(PMT(INDEX(Dati[],ROW()-ROW(Dati[[#Headers],[5]]),1)/12,Dati[[#Headers],[5]]*12,-AizdevumaSumma,0,IF(MaksājumuTermiņš="Perioda beigas",0,1)), "")</f>
        <v>189.85983843426729</v>
      </c>
      <c r="E22" s="5">
        <f>IFERROR(PMT(INDEX(Dati[],ROW()-ROW(Dati[[#Headers],[10]]),1)/12,Dati[[#Headers],[10]]*12,-AizdevumaSumma,0,IF(MaksājumuTermiņš="Perioda beigas",0,1)), "")</f>
        <v>107.29170140075239</v>
      </c>
      <c r="F22" s="5">
        <f>IFERROR(PMT(INDEX(Dati[],ROW()-ROW(Dati[[#Headers],[12]]),1)/12,Dati[[#Headers],[12]]*12,-AizdevumaSumma,0,IF(MaksājumuTermiņš="Perioda beigas",0,1)), "")</f>
        <v>93.748154841585929</v>
      </c>
      <c r="G22" s="5">
        <f>IFERROR(PMT(INDEX(Dati[],ROW()-ROW(Dati[[#Headers],[15]]),1)/12,Dati[[#Headers],[15]]*12,-AizdevumaSumma,0,IF(MaksājumuTermiņš="Perioda beigas",0,1)), "")</f>
        <v>80.387771544509548</v>
      </c>
      <c r="H22" s="5">
        <f>IFERROR(PMT(INDEX(Dati[],ROW()-ROW(Dati[[#Headers],[20]]),1)/12,Dati[[#Headers],[20]]*12,-AizdevumaSumma,0,IF(MaksājumuTermiņš="Perioda beigas",0,1)), "")</f>
        <v>67.384416634513201</v>
      </c>
      <c r="I22" s="5">
        <f>IFERROR(PMT(INDEX(Dati[],ROW()-ROW(Dati[[#Headers],[25]]),1)/12,Dati[[#Headers],[25]]*12,-AizdevumaSumma,0,IF(MaksājumuTermiņš="Perioda beigas",0,1)), "")</f>
        <v>59.924771517127589</v>
      </c>
      <c r="J22" s="5">
        <f>IFERROR(PMT(INDEX(Dati[],ROW()-ROW(Dati[[#Headers],[30]]),1)/12,Dati[[#Headers],[30]]*12,-AizdevumaSumma,0,IF(MaksājumuTermiņš="Perioda beigas",0,1)), "")</f>
        <v>55.220370214189835</v>
      </c>
    </row>
    <row r="23" spans="2:10" ht="15" customHeight="1" x14ac:dyDescent="0.2">
      <c r="B23" s="4">
        <f>IFERROR(MAX((ROW()-ROW(Dati[[#Headers],[LIKME]]))*0.0025+0.0175,0.0025), "")</f>
        <v>5.5E-2</v>
      </c>
      <c r="C23" s="5">
        <f>IFERROR(PMT(INDEX(Dati[],ROW()-ROW(Dati[[#Headers],[3]]),1)/12,Dati[[#Headers],[3]]*12,-AizdevumaSumma,0,IF(MaksājumuTermiņš="Perioda beigas",0,1)), "")</f>
        <v>301.95901804310284</v>
      </c>
      <c r="D23" s="5">
        <f>IFERROR(PMT(INDEX(Dati[],ROW()-ROW(Dati[[#Headers],[5]]),1)/12,Dati[[#Headers],[5]]*12,-AizdevumaSumma,0,IF(MaksājumuTermiņš="Perioda beigas",0,1)), "")</f>
        <v>191.01162171782241</v>
      </c>
      <c r="E23" s="5">
        <f>IFERROR(PMT(INDEX(Dati[],ROW()-ROW(Dati[[#Headers],[10]]),1)/12,Dati[[#Headers],[10]]*12,-AizdevumaSumma,0,IF(MaksājumuTermiņš="Perioda beigas",0,1)), "")</f>
        <v>108.52627796048073</v>
      </c>
      <c r="F23" s="5">
        <f>IFERROR(PMT(INDEX(Dati[],ROW()-ROW(Dati[[#Headers],[12]]),1)/12,Dati[[#Headers],[12]]*12,-AizdevumaSumma,0,IF(MaksājumuTermiņš="Perioda beigas",0,1)), "")</f>
        <v>95.017216895403436</v>
      </c>
      <c r="G23" s="5">
        <f>IFERROR(PMT(INDEX(Dati[],ROW()-ROW(Dati[[#Headers],[15]]),1)/12,Dati[[#Headers],[15]]*12,-AizdevumaSumma,0,IF(MaksājumuTermiņš="Perioda beigas",0,1)), "")</f>
        <v>81.708345462113925</v>
      </c>
      <c r="H23" s="5">
        <f>IFERROR(PMT(INDEX(Dati[],ROW()-ROW(Dati[[#Headers],[20]]),1)/12,Dati[[#Headers],[20]]*12,-AizdevumaSumma,0,IF(MaksājumuTermiņš="Perioda beigas",0,1)), "")</f>
        <v>68.78873078592386</v>
      </c>
      <c r="I23" s="5">
        <f>IFERROR(PMT(INDEX(Dati[],ROW()-ROW(Dati[[#Headers],[25]]),1)/12,Dati[[#Headers],[25]]*12,-AizdevumaSumma,0,IF(MaksājumuTermiņš="Perioda beigas",0,1)), "")</f>
        <v>61.40874922814703</v>
      </c>
      <c r="J23" s="5">
        <f>IFERROR(PMT(INDEX(Dati[],ROW()-ROW(Dati[[#Headers],[30]]),1)/12,Dati[[#Headers],[30]]*12,-AizdevumaSumma,0,IF(MaksājumuTermiņš="Perioda beigas",0,1)), "")</f>
        <v>56.778900134700287</v>
      </c>
    </row>
    <row r="24" spans="2:10" ht="15" customHeight="1" x14ac:dyDescent="0.2">
      <c r="B24" s="4">
        <f>IFERROR(MAX((ROW()-ROW(Dati[[#Headers],[LIKME]]))*0.0025+0.0175,0.0025), "")</f>
        <v>5.7500000000000002E-2</v>
      </c>
      <c r="C24" s="5">
        <f>IFERROR(PMT(INDEX(Dati[],ROW()-ROW(Dati[[#Headers],[3]]),1)/12,Dati[[#Headers],[3]]*12,-AizdevumaSumma,0,IF(MaksājumuTermiņš="Perioda beigas",0,1)), "")</f>
        <v>303.08790831569002</v>
      </c>
      <c r="D24" s="5">
        <f>IFERROR(PMT(INDEX(Dati[],ROW()-ROW(Dati[[#Headers],[5]]),1)/12,Dati[[#Headers],[5]]*12,-AizdevumaSumma,0,IF(MaksājumuTermiņš="Perioda beigas",0,1)), "")</f>
        <v>192.16768210775527</v>
      </c>
      <c r="E24" s="5">
        <f>IFERROR(PMT(INDEX(Dati[],ROW()-ROW(Dati[[#Headers],[10]]),1)/12,Dati[[#Headers],[10]]*12,-AizdevumaSumma,0,IF(MaksājumuTermiņš="Perioda beigas",0,1)), "")</f>
        <v>109.76922006930285</v>
      </c>
      <c r="F24" s="5">
        <f>IFERROR(PMT(INDEX(Dati[],ROW()-ROW(Dati[[#Headers],[12]]),1)/12,Dati[[#Headers],[12]]*12,-AizdevumaSumma,0,IF(MaksājumuTermiņš="Perioda beigas",0,1)), "")</f>
        <v>96.296186565069206</v>
      </c>
      <c r="G24" s="5">
        <f>IFERROR(PMT(INDEX(Dati[],ROW()-ROW(Dati[[#Headers],[15]]),1)/12,Dati[[#Headers],[15]]*12,-AizdevumaSumma,0,IF(MaksājumuTermiņš="Perioda beigas",0,1)), "")</f>
        <v>83.041008701966604</v>
      </c>
      <c r="H24" s="5">
        <f>IFERROR(PMT(INDEX(Dati[],ROW()-ROW(Dati[[#Headers],[20]]),1)/12,Dati[[#Headers],[20]]*12,-AizdevumaSumma,0,IF(MaksājumuTermiņš="Perioda beigas",0,1)), "")</f>
        <v>70.208350787105431</v>
      </c>
      <c r="I24" s="5">
        <f>IFERROR(PMT(INDEX(Dati[],ROW()-ROW(Dati[[#Headers],[25]]),1)/12,Dati[[#Headers],[25]]*12,-AizdevumaSumma,0,IF(MaksājumuTermiņš="Perioda beigas",0,1)), "")</f>
        <v>62.910640242265814</v>
      </c>
      <c r="J24" s="5">
        <f>IFERROR(PMT(INDEX(Dati[],ROW()-ROW(Dati[[#Headers],[30]]),1)/12,Dati[[#Headers],[30]]*12,-AizdevumaSumma,0,IF(MaksājumuTermiņš="Perioda beigas",0,1)), "")</f>
        <v>58.357285644355301</v>
      </c>
    </row>
    <row r="25" spans="2:10" ht="15" customHeight="1" x14ac:dyDescent="0.2">
      <c r="B25" s="4">
        <f>IFERROR(MAX((ROW()-ROW(Dati[[#Headers],[LIKME]]))*0.0025+0.0175,0.0025), "")</f>
        <v>6.0000000000000005E-2</v>
      </c>
      <c r="C25" s="5">
        <f>IFERROR(PMT(INDEX(Dati[],ROW()-ROW(Dati[[#Headers],[3]]),1)/12,Dati[[#Headers],[3]]*12,-AizdevumaSumma,0,IF(MaksājumuTermiņš="Perioda beigas",0,1)), "")</f>
        <v>304.21937451555112</v>
      </c>
      <c r="D25" s="5">
        <f>IFERROR(PMT(INDEX(Dati[],ROW()-ROW(Dati[[#Headers],[5]]),1)/12,Dati[[#Headers],[5]]*12,-AizdevumaSumma,0,IF(MaksājumuTermiņš="Perioda beigas",0,1)), "")</f>
        <v>193.32801529427914</v>
      </c>
      <c r="E25" s="5">
        <f>IFERROR(PMT(INDEX(Dati[],ROW()-ROW(Dati[[#Headers],[10]]),1)/12,Dati[[#Headers],[10]]*12,-AizdevumaSumma,0,IF(MaksājumuTermiņš="Perioda beigas",0,1)), "")</f>
        <v>111.02050194164944</v>
      </c>
      <c r="F25" s="5">
        <f>IFERROR(PMT(INDEX(Dati[],ROW()-ROW(Dati[[#Headers],[12]]),1)/12,Dati[[#Headers],[12]]*12,-AizdevumaSumma,0,IF(MaksājumuTermiņš="Perioda beigas",0,1)), "")</f>
        <v>97.585021357627852</v>
      </c>
      <c r="G25" s="5">
        <f>IFERROR(PMT(INDEX(Dati[],ROW()-ROW(Dati[[#Headers],[15]]),1)/12,Dati[[#Headers],[15]]*12,-AizdevumaSumma,0,IF(MaksājumuTermiņš="Perioda beigas",0,1)), "")</f>
        <v>84.385682804845132</v>
      </c>
      <c r="H25" s="5">
        <f>IFERROR(PMT(INDEX(Dati[],ROW()-ROW(Dati[[#Headers],[20]]),1)/12,Dati[[#Headers],[20]]*12,-AizdevumaSumma,0,IF(MaksājumuTermiņš="Perioda beigas",0,1)), "")</f>
        <v>71.643105847816486</v>
      </c>
      <c r="I25" s="5">
        <f>IFERROR(PMT(INDEX(Dati[],ROW()-ROW(Dati[[#Headers],[25]]),1)/12,Dati[[#Headers],[25]]*12,-AizdevumaSumma,0,IF(MaksājumuTermiņš="Perioda beigas",0,1)), "")</f>
        <v>64.430140148550862</v>
      </c>
      <c r="J25" s="5">
        <f>IFERROR(PMT(INDEX(Dati[],ROW()-ROW(Dati[[#Headers],[30]]),1)/12,Dati[[#Headers],[30]]*12,-AizdevumaSumma,0,IF(MaksājumuTermiņš="Perioda beigas",0,1)), "")</f>
        <v>59.955052515275227</v>
      </c>
    </row>
    <row r="26" spans="2:10" ht="15" customHeight="1" x14ac:dyDescent="0.2">
      <c r="B26" s="4">
        <f>IFERROR(MAX((ROW()-ROW(Dati[[#Headers],[LIKME]]))*0.0025+0.0175,0.0025), "")</f>
        <v>6.25E-2</v>
      </c>
      <c r="C26" s="5">
        <f>IFERROR(PMT(INDEX(Dati[],ROW()-ROW(Dati[[#Headers],[3]]),1)/12,Dati[[#Headers],[3]]*12,-AizdevumaSumma,0,IF(MaksājumuTermiņš="Perioda beigas",0,1)), "")</f>
        <v>305.35341516654842</v>
      </c>
      <c r="D26" s="5">
        <f>IFERROR(PMT(INDEX(Dati[],ROW()-ROW(Dati[[#Headers],[5]]),1)/12,Dati[[#Headers],[5]]*12,-AizdevumaSumma,0,IF(MaksājumuTermiņš="Perioda beigas",0,1)), "")</f>
        <v>194.49261684136638</v>
      </c>
      <c r="E26" s="5">
        <f>IFERROR(PMT(INDEX(Dati[],ROW()-ROW(Dati[[#Headers],[10]]),1)/12,Dati[[#Headers],[10]]*12,-AizdevumaSumma,0,IF(MaksājumuTermiņš="Perioda beigas",0,1)), "")</f>
        <v>112.28009686669012</v>
      </c>
      <c r="F26" s="5">
        <f>IFERROR(PMT(INDEX(Dati[],ROW()-ROW(Dati[[#Headers],[12]]),1)/12,Dati[[#Headers],[12]]*12,-AizdevumaSumma,0,IF(MaksājumuTermiņš="Perioda beigas",0,1)), "")</f>
        <v>98.883677266755697</v>
      </c>
      <c r="G26" s="5">
        <f>IFERROR(PMT(INDEX(Dati[],ROW()-ROW(Dati[[#Headers],[15]]),1)/12,Dati[[#Headers],[15]]*12,-AizdevumaSumma,0,IF(MaksājumuTermiņš="Perioda beigas",0,1)), "")</f>
        <v>85.742286650016752</v>
      </c>
      <c r="H26" s="5">
        <f>IFERROR(PMT(INDEX(Dati[],ROW()-ROW(Dati[[#Headers],[20]]),1)/12,Dati[[#Headers],[20]]*12,-AizdevumaSumma,0,IF(MaksājumuTermiņš="Perioda beigas",0,1)), "")</f>
        <v>73.092820237756882</v>
      </c>
      <c r="I26" s="5">
        <f>IFERROR(PMT(INDEX(Dati[],ROW()-ROW(Dati[[#Headers],[25]]),1)/12,Dati[[#Headers],[25]]*12,-AizdevumaSumma,0,IF(MaksājumuTermiņš="Perioda beigas",0,1)), "")</f>
        <v>65.966937831504325</v>
      </c>
      <c r="J26" s="5">
        <f>IFERROR(PMT(INDEX(Dati[],ROW()-ROW(Dati[[#Headers],[30]]),1)/12,Dati[[#Headers],[30]]*12,-AizdevumaSumma,0,IF(MaksājumuTermiņš="Perioda beigas",0,1)), "")</f>
        <v>61.571720042639157</v>
      </c>
    </row>
    <row r="27" spans="2:10" ht="15" customHeight="1" x14ac:dyDescent="0.2">
      <c r="B27" s="4">
        <f>IFERROR(MAX((ROW()-ROW(Dati[[#Headers],[LIKME]]))*0.0025+0.0175,0.0025), "")</f>
        <v>6.5000000000000002E-2</v>
      </c>
      <c r="C27" s="5">
        <f>IFERROR(PMT(INDEX(Dati[],ROW()-ROW(Dati[[#Headers],[3]]),1)/12,Dati[[#Headers],[3]]*12,-AizdevumaSumma,0,IF(MaksājumuTermiņš="Perioda beigas",0,1)), "")</f>
        <v>306.49002876509786</v>
      </c>
      <c r="D27" s="5">
        <f>IFERROR(PMT(INDEX(Dati[],ROW()-ROW(Dati[[#Headers],[5]]),1)/12,Dati[[#Headers],[5]]*12,-AizdevumaSumma,0,IF(MaksājumuTermiņš="Perioda beigas",0,1)), "")</f>
        <v>195.66148218728543</v>
      </c>
      <c r="E27" s="5">
        <f>IFERROR(PMT(INDEX(Dati[],ROW()-ROW(Dati[[#Headers],[10]]),1)/12,Dati[[#Headers],[10]]*12,-AizdevumaSumma,0,IF(MaksājumuTermiņš="Perioda beigas",0,1)), "")</f>
        <v>113.54797722002601</v>
      </c>
      <c r="F27" s="5">
        <f>IFERROR(PMT(INDEX(Dati[],ROW()-ROW(Dati[[#Headers],[12]]),1)/12,Dati[[#Headers],[12]]*12,-AizdevumaSumma,0,IF(MaksājumuTermiņš="Perioda beigas",0,1)), "")</f>
        <v>100.19210879973242</v>
      </c>
      <c r="G27" s="5">
        <f>IFERROR(PMT(INDEX(Dati[],ROW()-ROW(Dati[[#Headers],[15]]),1)/12,Dati[[#Headers],[15]]*12,-AizdevumaSumma,0,IF(MaksājumuTermiņš="Perioda beigas",0,1)), "")</f>
        <v>87.110736529736158</v>
      </c>
      <c r="H27" s="5">
        <f>IFERROR(PMT(INDEX(Dati[],ROW()-ROW(Dati[[#Headers],[20]]),1)/12,Dati[[#Headers],[20]]*12,-AizdevumaSumma,0,IF(MaksājumuTermiņš="Perioda beigas",0,1)), "")</f>
        <v>74.557313551509708</v>
      </c>
      <c r="I27" s="5">
        <f>IFERROR(PMT(INDEX(Dati[],ROW()-ROW(Dati[[#Headers],[25]]),1)/12,Dati[[#Headers],[25]]*12,-AizdevumaSumma,0,IF(MaksājumuTermiņš="Perioda beigas",0,1)), "")</f>
        <v>67.520716134763958</v>
      </c>
      <c r="J27" s="5">
        <f>IFERROR(PMT(INDEX(Dati[],ROW()-ROW(Dati[[#Headers],[30]]),1)/12,Dati[[#Headers],[30]]*12,-AizdevumaSumma,0,IF(MaksājumuTermiņš="Perioda beigas",0,1)), "")</f>
        <v>63.206802349296375</v>
      </c>
    </row>
    <row r="28" spans="2:10" ht="15" customHeight="1" x14ac:dyDescent="0.2">
      <c r="B28" s="4">
        <f>IFERROR(MAX((ROW()-ROW(Dati[[#Headers],[LIKME]]))*0.0025+0.0175,0.0025), "")</f>
        <v>6.7500000000000004E-2</v>
      </c>
      <c r="C28" s="5">
        <f>IFERROR(PMT(INDEX(Dati[],ROW()-ROW(Dati[[#Headers],[3]]),1)/12,Dati[[#Headers],[3]]*12,-AizdevumaSumma,0,IF(MaksājumuTermiņš="Perioda beigas",0,1)), "")</f>
        <v>307.62921378024174</v>
      </c>
      <c r="D28" s="5">
        <f>IFERROR(PMT(INDEX(Dati[],ROW()-ROW(Dati[[#Headers],[5]]),1)/12,Dati[[#Headers],[5]]*12,-AizdevumaSumma,0,IF(MaksājumuTermiņš="Perioda beigas",0,1)), "")</f>
        <v>196.83460664515269</v>
      </c>
      <c r="E28" s="5">
        <f>IFERROR(PMT(INDEX(Dati[],ROW()-ROW(Dati[[#Headers],[10]]),1)/12,Dati[[#Headers],[10]]*12,-AizdevumaSumma,0,IF(MaksājumuTermiņš="Perioda beigas",0,1)), "")</f>
        <v>114.82411447571582</v>
      </c>
      <c r="F28" s="5">
        <f>IFERROR(PMT(INDEX(Dati[],ROW()-ROW(Dati[[#Headers],[12]]),1)/12,Dati[[#Headers],[12]]*12,-AizdevumaSumma,0,IF(MaksājumuTermiņš="Perioda beigas",0,1)), "")</f>
        <v>101.51026900513602</v>
      </c>
      <c r="G28" s="5">
        <f>IFERROR(PMT(INDEX(Dati[],ROW()-ROW(Dati[[#Headers],[15]]),1)/12,Dati[[#Headers],[15]]*12,-AizdevumaSumma,0,IF(MaksājumuTermiņš="Perioda beigas",0,1)), "")</f>
        <v>88.490946225402126</v>
      </c>
      <c r="H28" s="5">
        <f>IFERROR(PMT(INDEX(Dati[],ROW()-ROW(Dati[[#Headers],[20]]),1)/12,Dati[[#Headers],[20]]*12,-AizdevumaSumma,0,IF(MaksājumuTermiņš="Perioda beigas",0,1)), "")</f>
        <v>76.036400976305558</v>
      </c>
      <c r="I28" s="5">
        <f>IFERROR(PMT(INDEX(Dati[],ROW()-ROW(Dati[[#Headers],[25]]),1)/12,Dati[[#Headers],[25]]*12,-AizdevumaSumma,0,IF(MaksājumuTermiņš="Perioda beigas",0,1)), "")</f>
        <v>69.091152521264675</v>
      </c>
      <c r="J28" s="5">
        <f>IFERROR(PMT(INDEX(Dati[],ROW()-ROW(Dati[[#Headers],[30]]),1)/12,Dati[[#Headers],[30]]*12,-AizdevumaSumma,0,IF(MaksājumuTermiņš="Perioda beigas",0,1)), "")</f>
        <v>64.859809656821525</v>
      </c>
    </row>
    <row r="29" spans="2:10" ht="15" customHeight="1" x14ac:dyDescent="0.2">
      <c r="B29" s="4">
        <f>IFERROR(MAX((ROW()-ROW(Dati[[#Headers],[LIKME]]))*0.0025+0.0175,0.0025), "")</f>
        <v>7.0000000000000007E-2</v>
      </c>
      <c r="C29" s="5">
        <f>IFERROR(PMT(INDEX(Dati[],ROW()-ROW(Dati[[#Headers],[3]]),1)/12,Dati[[#Headers],[3]]*12,-AizdevumaSumma,0,IF(MaksājumuTermiņš="Perioda beigas",0,1)), "")</f>
        <v>308.77096865371942</v>
      </c>
      <c r="D29" s="5">
        <f>IFERROR(PMT(INDEX(Dati[],ROW()-ROW(Dati[[#Headers],[5]]),1)/12,Dati[[#Headers],[5]]*12,-AizdevumaSumma,0,IF(MaksājumuTermiņš="Perioda beigas",0,1)), "")</f>
        <v>198.01198540349534</v>
      </c>
      <c r="E29" s="5">
        <f>IFERROR(PMT(INDEX(Dati[],ROW()-ROW(Dati[[#Headers],[10]]),1)/12,Dati[[#Headers],[10]]*12,-AizdevumaSumma,0,IF(MaksājumuTermiņš="Perioda beigas",0,1)), "")</f>
        <v>116.10847921862405</v>
      </c>
      <c r="F29" s="5">
        <f>IFERROR(PMT(INDEX(Dati[],ROW()-ROW(Dati[[#Headers],[12]]),1)/12,Dati[[#Headers],[12]]*12,-AizdevumaSumma,0,IF(MaksājumuTermiņš="Perioda beigas",0,1)), "")</f>
        <v>102.8381095012281</v>
      </c>
      <c r="G29" s="5">
        <f>IFERROR(PMT(INDEX(Dati[],ROW()-ROW(Dati[[#Headers],[15]]),1)/12,Dati[[#Headers],[15]]*12,-AizdevumaSumma,0,IF(MaksājumuTermiņš="Perioda beigas",0,1)), "")</f>
        <v>89.882827085242695</v>
      </c>
      <c r="H29" s="5">
        <f>IFERROR(PMT(INDEX(Dati[],ROW()-ROW(Dati[[#Headers],[20]]),1)/12,Dati[[#Headers],[20]]*12,-AizdevumaSumma,0,IF(MaksājumuTermiņš="Perioda beigas",0,1)), "")</f>
        <v>77.529893561887462</v>
      </c>
      <c r="I29" s="5">
        <f>IFERROR(PMT(INDEX(Dati[],ROW()-ROW(Dati[[#Headers],[25]]),1)/12,Dati[[#Headers],[25]]*12,-AizdevumaSumma,0,IF(MaksājumuTermiņš="Perioda beigas",0,1)), "")</f>
        <v>70.677919727509178</v>
      </c>
      <c r="J29" s="5">
        <f>IFERROR(PMT(INDEX(Dati[],ROW()-ROW(Dati[[#Headers],[30]]),1)/12,Dati[[#Headers],[30]]*12,-AizdevumaSumma,0,IF(MaksājumuTermiņš="Perioda beigas",0,1)), "")</f>
        <v>66.530249517918321</v>
      </c>
    </row>
    <row r="30" spans="2:10" ht="15" customHeight="1" x14ac:dyDescent="0.2">
      <c r="B30" s="4">
        <f>IFERROR(MAX((ROW()-ROW(Dati[[#Headers],[LIKME]]))*0.0025+0.0175,0.0025), "")</f>
        <v>7.2500000000000009E-2</v>
      </c>
      <c r="C30" s="5">
        <f>IFERROR(PMT(INDEX(Dati[],ROW()-ROW(Dati[[#Headers],[3]]),1)/12,Dati[[#Headers],[3]]*12,-AizdevumaSumma,0,IF(MaksājumuTermiņš="Perioda beigas",0,1)), "")</f>
        <v>309.91529180004181</v>
      </c>
      <c r="D30" s="5">
        <f>IFERROR(PMT(INDEX(Dati[],ROW()-ROW(Dati[[#Headers],[5]]),1)/12,Dati[[#Headers],[5]]*12,-AizdevumaSumma,0,IF(MaksājumuTermiņš="Perioda beigas",0,1)), "")</f>
        <v>199.19361352682739</v>
      </c>
      <c r="E30" s="5">
        <f>IFERROR(PMT(INDEX(Dati[],ROW()-ROW(Dati[[#Headers],[10]]),1)/12,Dati[[#Headers],[10]]*12,-AizdevumaSumma,0,IF(MaksājumuTermiņš="Perioda beigas",0,1)), "")</f>
        <v>117.40104115708263</v>
      </c>
      <c r="F30" s="5">
        <f>IFERROR(PMT(INDEX(Dati[],ROW()-ROW(Dati[[#Headers],[12]]),1)/12,Dati[[#Headers],[12]]*12,-AizdevumaSumma,0,IF(MaksājumuTermiņš="Perioda beigas",0,1)), "")</f>
        <v>104.17558050499785</v>
      </c>
      <c r="G30" s="5">
        <f>IFERROR(PMT(INDEX(Dati[],ROW()-ROW(Dati[[#Headers],[15]]),1)/12,Dati[[#Headers],[15]]*12,-AizdevumaSumma,0,IF(MaksājumuTermiņš="Perioda beigas",0,1)), "")</f>
        <v>91.286288103398618</v>
      </c>
      <c r="H30" s="5">
        <f>IFERROR(PMT(INDEX(Dati[],ROW()-ROW(Dati[[#Headers],[20]]),1)/12,Dati[[#Headers],[20]]*12,-AizdevumaSumma,0,IF(MaksājumuTermiņš="Perioda beigas",0,1)), "")</f>
        <v>79.037598491767653</v>
      </c>
      <c r="I30" s="5">
        <f>IFERROR(PMT(INDEX(Dati[],ROW()-ROW(Dati[[#Headers],[25]]),1)/12,Dati[[#Headers],[25]]*12,-AizdevumaSumma,0,IF(MaksājumuTermiņš="Perioda beigas",0,1)), "")</f>
        <v>72.280686409716566</v>
      </c>
      <c r="J30" s="5">
        <f>IFERROR(PMT(INDEX(Dati[],ROW()-ROW(Dati[[#Headers],[30]]),1)/12,Dati[[#Headers],[30]]*12,-AizdevumaSumma,0,IF(MaksājumuTermiņš="Perioda beigas",0,1)), "")</f>
        <v>68.21762800561919</v>
      </c>
    </row>
    <row r="31" spans="2:10" ht="15" customHeight="1" x14ac:dyDescent="0.2">
      <c r="B31" s="4">
        <f>IFERROR(MAX((ROW()-ROW(Dati[[#Headers],[LIKME]]))*0.0025+0.0175,0.0025), "")</f>
        <v>7.5000000000000011E-2</v>
      </c>
      <c r="C31" s="5">
        <f>IFERROR(PMT(INDEX(Dati[],ROW()-ROW(Dati[[#Headers],[3]]),1)/12,Dati[[#Headers],[3]]*12,-AizdevumaSumma,0,IF(MaksājumuTermiņš="Perioda beigas",0,1)), "")</f>
        <v>311.06218160656431</v>
      </c>
      <c r="D31" s="5">
        <f>IFERROR(PMT(INDEX(Dati[],ROW()-ROW(Dati[[#Headers],[5]]),1)/12,Dati[[#Headers],[5]]*12,-AizdevumaSumma,0,IF(MaksājumuTermiņš="Perioda beigas",0,1)), "")</f>
        <v>200.37948595623766</v>
      </c>
      <c r="E31" s="5">
        <f>IFERROR(PMT(INDEX(Dati[],ROW()-ROW(Dati[[#Headers],[10]]),1)/12,Dati[[#Headers],[10]]*12,-AizdevumaSumma,0,IF(MaksājumuTermiņš="Perioda beigas",0,1)), "")</f>
        <v>118.70176913585424</v>
      </c>
      <c r="F31" s="5">
        <f>IFERROR(PMT(INDEX(Dati[],ROW()-ROW(Dati[[#Headers],[12]]),1)/12,Dati[[#Headers],[12]]*12,-AizdevumaSumma,0,IF(MaksājumuTermiņš="Perioda beigas",0,1)), "")</f>
        <v>105.5226308618314</v>
      </c>
      <c r="G31" s="5">
        <f>IFERROR(PMT(INDEX(Dati[],ROW()-ROW(Dati[[#Headers],[15]]),1)/12,Dati[[#Headers],[15]]*12,-AizdevumaSumma,0,IF(MaksājumuTermiņš="Perioda beigas",0,1)), "")</f>
        <v>92.701236000273809</v>
      </c>
      <c r="H31" s="5">
        <f>IFERROR(PMT(INDEX(Dati[],ROW()-ROW(Dati[[#Headers],[20]]),1)/12,Dati[[#Headers],[20]]*12,-AizdevumaSumma,0,IF(MaksājumuTermiņš="Perioda beigas",0,1)), "")</f>
        <v>80.559319355180733</v>
      </c>
      <c r="I31" s="5">
        <f>IFERROR(PMT(INDEX(Dati[],ROW()-ROW(Dati[[#Headers],[25]]),1)/12,Dati[[#Headers],[25]]*12,-AizdevumaSumma,0,IF(MaksājumuTermiņš="Perioda beigas",0,1)), "")</f>
        <v>73.89911777974595</v>
      </c>
      <c r="J31" s="5">
        <f>IFERROR(PMT(INDEX(Dati[],ROW()-ROW(Dati[[#Headers],[30]]),1)/12,Dati[[#Headers],[30]]*12,-AizdevumaSumma,0,IF(MaksājumuTermiņš="Perioda beigas",0,1)), "")</f>
        <v>69.921450855277939</v>
      </c>
    </row>
    <row r="32" spans="2:10" ht="15" customHeight="1" x14ac:dyDescent="0.2">
      <c r="B32" s="4">
        <f>IFERROR(MAX((ROW()-ROW(Dati[[#Headers],[LIKME]]))*0.0025+0.0175,0.0025), "")</f>
        <v>7.7499999999999999E-2</v>
      </c>
      <c r="C32" s="5">
        <f>IFERROR(PMT(INDEX(Dati[],ROW()-ROW(Dati[[#Headers],[3]]),1)/12,Dati[[#Headers],[3]]*12,-AizdevumaSumma,0,IF(MaksājumuTermiņš="Perioda beigas",0,1)), "")</f>
        <v>312.21163643356266</v>
      </c>
      <c r="D32" s="5">
        <f>IFERROR(PMT(INDEX(Dati[],ROW()-ROW(Dati[[#Headers],[5]]),1)/12,Dati[[#Headers],[5]]*12,-AizdevumaSumma,0,IF(MaksājumuTermiņš="Perioda beigas",0,1)), "")</f>
        <v>201.5695975099903</v>
      </c>
      <c r="E32" s="5">
        <f>IFERROR(PMT(INDEX(Dati[],ROW()-ROW(Dati[[#Headers],[10]]),1)/12,Dati[[#Headers],[10]]*12,-AizdevumaSumma,0,IF(MaksājumuTermiņš="Perioda beigas",0,1)), "")</f>
        <v>120.01063114938812</v>
      </c>
      <c r="F32" s="5">
        <f>IFERROR(PMT(INDEX(Dati[],ROW()-ROW(Dati[[#Headers],[12]]),1)/12,Dati[[#Headers],[12]]*12,-AizdevumaSumma,0,IF(MaksājumuTermiņš="Perioda beigas",0,1)), "")</f>
        <v>106.87920807577348</v>
      </c>
      <c r="G32" s="5">
        <f>IFERROR(PMT(INDEX(Dati[],ROW()-ROW(Dati[[#Headers],[15]]),1)/12,Dati[[#Headers],[15]]*12,-AizdevumaSumma,0,IF(MaksājumuTermiņš="Perioda beigas",0,1)), "")</f>
        <v>94.127575304021605</v>
      </c>
      <c r="H32" s="5">
        <f>IFERROR(PMT(INDEX(Dati[],ROW()-ROW(Dati[[#Headers],[20]]),1)/12,Dati[[#Headers],[20]]*12,-AizdevumaSumma,0,IF(MaksājumuTermiņš="Perioda beigas",0,1)), "")</f>
        <v>82.094856419055461</v>
      </c>
      <c r="I32" s="5">
        <f>IFERROR(PMT(INDEX(Dati[],ROW()-ROW(Dati[[#Headers],[25]]),1)/12,Dati[[#Headers],[25]]*12,-AizdevumaSumma,0,IF(MaksājumuTermiņš="Perioda beigas",0,1)), "")</f>
        <v>75.532876228830588</v>
      </c>
      <c r="J32" s="5">
        <f>IFERROR(PMT(INDEX(Dati[],ROW()-ROW(Dati[[#Headers],[30]]),1)/12,Dati[[#Headers],[30]]*12,-AizdevumaSumma,0,IF(MaksājumuTermiņš="Perioda beigas",0,1)), "")</f>
        <v>71.641224555904316</v>
      </c>
    </row>
    <row r="33" spans="2:10" ht="15" customHeight="1" x14ac:dyDescent="0.2">
      <c r="B33" s="4">
        <f>IFERROR(MAX((ROW()-ROW(Dati[[#Headers],[LIKME]]))*0.0025+0.0175,0.0025), "")</f>
        <v>0.08</v>
      </c>
      <c r="C33" s="5">
        <f>IFERROR(PMT(INDEX(Dati[],ROW()-ROW(Dati[[#Headers],[3]]),1)/12,Dati[[#Headers],[3]]*12,-AizdevumaSumma,0,IF(MaksājumuTermiņš="Perioda beigas",0,1)), "")</f>
        <v>313.36365461430847</v>
      </c>
      <c r="D33" s="5">
        <f>IFERROR(PMT(INDEX(Dati[],ROW()-ROW(Dati[[#Headers],[5]]),1)/12,Dati[[#Headers],[5]]*12,-AizdevumaSumma,0,IF(MaksājumuTermiņš="Perioda beigas",0,1)), "")</f>
        <v>202.76394288413681</v>
      </c>
      <c r="E33" s="5">
        <f>IFERROR(PMT(INDEX(Dati[],ROW()-ROW(Dati[[#Headers],[10]]),1)/12,Dati[[#Headers],[10]]*12,-AizdevumaSumma,0,IF(MaksājumuTermiņš="Perioda beigas",0,1)), "")</f>
        <v>121.32759435535694</v>
      </c>
      <c r="F33" s="5">
        <f>IFERROR(PMT(INDEX(Dati[],ROW()-ROW(Dati[[#Headers],[12]]),1)/12,Dati[[#Headers],[12]]*12,-AizdevumaSumma,0,IF(MaksājumuTermiņš="Perioda beigas",0,1)), "")</f>
        <v>108.24525834034816</v>
      </c>
      <c r="G33" s="5">
        <f>IFERROR(PMT(INDEX(Dati[],ROW()-ROW(Dati[[#Headers],[15]]),1)/12,Dati[[#Headers],[15]]*12,-AizdevumaSumma,0,IF(MaksājumuTermiņš="Perioda beigas",0,1)), "")</f>
        <v>95.565208433035139</v>
      </c>
      <c r="H33" s="5">
        <f>IFERROR(PMT(INDEX(Dati[],ROW()-ROW(Dati[[#Headers],[20]]),1)/12,Dati[[#Headers],[20]]*12,-AizdevumaSumma,0,IF(MaksājumuTermiņš="Perioda beigas",0,1)), "")</f>
        <v>83.64400689934628</v>
      </c>
      <c r="I33" s="5">
        <f>IFERROR(PMT(INDEX(Dati[],ROW()-ROW(Dati[[#Headers],[25]]),1)/12,Dati[[#Headers],[25]]*12,-AizdevumaSumma,0,IF(MaksājumuTermiņš="Perioda beigas",0,1)), "")</f>
        <v>77.181621937300307</v>
      </c>
      <c r="J33" s="5">
        <f>IFERROR(PMT(INDEX(Dati[],ROW()-ROW(Dati[[#Headers],[30]]),1)/12,Dati[[#Headers],[30]]*12,-AizdevumaSumma,0,IF(MaksājumuTermiņš="Perioda beigas",0,1)), "")</f>
        <v>73.37645738793762</v>
      </c>
    </row>
    <row r="34" spans="2:10" ht="15" customHeight="1" x14ac:dyDescent="0.2">
      <c r="B34" s="4">
        <f>IFERROR(MAX((ROW()-ROW(Dati[[#Headers],[LIKME]]))*0.0025+0.0175,0.0025), "")</f>
        <v>8.2500000000000004E-2</v>
      </c>
      <c r="C34" s="5">
        <f>IFERROR(PMT(INDEX(Dati[],ROW()-ROW(Dati[[#Headers],[3]]),1)/12,Dati[[#Headers],[3]]*12,-AizdevumaSumma,0,IF(MaksājumuTermiņš="Perioda beigas",0,1)), "")</f>
        <v>314.51823445514697</v>
      </c>
      <c r="D34" s="5">
        <f>IFERROR(PMT(INDEX(Dati[],ROW()-ROW(Dati[[#Headers],[5]]),1)/12,Dati[[#Headers],[5]]*12,-AizdevumaSumma,0,IF(MaksājumuTermiņš="Perioda beigas",0,1)), "")</f>
        <v>203.96251665314057</v>
      </c>
      <c r="E34" s="5">
        <f>IFERROR(PMT(INDEX(Dati[],ROW()-ROW(Dati[[#Headers],[10]]),1)/12,Dati[[#Headers],[10]]*12,-AizdevumaSumma,0,IF(MaksājumuTermiņš="Perioda beigas",0,1)), "")</f>
        <v>122.65262508846416</v>
      </c>
      <c r="F34" s="5">
        <f>IFERROR(PMT(INDEX(Dati[],ROW()-ROW(Dati[[#Headers],[12]]),1)/12,Dati[[#Headers],[12]]*12,-AizdevumaSumma,0,IF(MaksājumuTermiņš="Perioda beigas",0,1)), "")</f>
        <v>109.62072656990408</v>
      </c>
      <c r="G34" s="5">
        <f>IFERROR(PMT(INDEX(Dati[],ROW()-ROW(Dati[[#Headers],[15]]),1)/12,Dati[[#Headers],[15]]*12,-AizdevumaSumma,0,IF(MaksājumuTermiņš="Perioda beigas",0,1)), "")</f>
        <v>97.014035779311527</v>
      </c>
      <c r="H34" s="5">
        <f>IFERROR(PMT(INDEX(Dati[],ROW()-ROW(Dati[[#Headers],[20]]),1)/12,Dati[[#Headers],[20]]*12,-AizdevumaSumma,0,IF(MaksājumuTermiņš="Perioda beigas",0,1)), "")</f>
        <v>85.206565231087126</v>
      </c>
      <c r="I34" s="5">
        <f>IFERROR(PMT(INDEX(Dati[],ROW()-ROW(Dati[[#Headers],[25]]),1)/12,Dati[[#Headers],[25]]*12,-AizdevumaSumma,0,IF(MaksājumuTermiņš="Perioda beigas",0,1)), "")</f>
        <v>78.84501346861876</v>
      </c>
      <c r="J34" s="5">
        <f>IFERROR(PMT(INDEX(Dati[],ROW()-ROW(Dati[[#Headers],[30]]),1)/12,Dati[[#Headers],[30]]*12,-AizdevumaSumma,0,IF(MaksājumuTermiņš="Perioda beigas",0,1)), "")</f>
        <v>75.126660405092395</v>
      </c>
    </row>
    <row r="35" spans="2:10" ht="15" customHeight="1" x14ac:dyDescent="0.2">
      <c r="B35" s="4">
        <f>IFERROR(MAX((ROW()-ROW(Dati[[#Headers],[LIKME]]))*0.0025+0.0175,0.0025), "")</f>
        <v>8.5000000000000006E-2</v>
      </c>
      <c r="C35" s="5">
        <f>IFERROR(PMT(INDEX(Dati[],ROW()-ROW(Dati[[#Headers],[3]]),1)/12,Dati[[#Headers],[3]]*12,-AizdevumaSumma,0,IF(MaksājumuTermiņš="Perioda beigas",0,1)), "")</f>
        <v>315.67537423557394</v>
      </c>
      <c r="D35" s="5">
        <f>IFERROR(PMT(INDEX(Dati[],ROW()-ROW(Dati[[#Headers],[5]]),1)/12,Dati[[#Headers],[5]]*12,-AizdevumaSumma,0,IF(MaksājumuTermiņš="Perioda beigas",0,1)), "")</f>
        <v>205.16531327051251</v>
      </c>
      <c r="E35" s="5">
        <f>IFERROR(PMT(INDEX(Dati[],ROW()-ROW(Dati[[#Headers],[10]]),1)/12,Dati[[#Headers],[10]]*12,-AizdevumaSumma,0,IF(MaksājumuTermiņš="Perioda beigas",0,1)), "")</f>
        <v>123.98568887451113</v>
      </c>
      <c r="F35" s="5">
        <f>IFERROR(PMT(INDEX(Dati[],ROW()-ROW(Dati[[#Headers],[12]]),1)/12,Dati[[#Headers],[12]]*12,-AizdevumaSumma,0,IF(MaksājumuTermiņš="Perioda beigas",0,1)), "")</f>
        <v>111.00555643145093</v>
      </c>
      <c r="G35" s="5">
        <f>IFERROR(PMT(INDEX(Dati[],ROW()-ROW(Dati[[#Headers],[15]]),1)/12,Dati[[#Headers],[15]]*12,-AizdevumaSumma,0,IF(MaksājumuTermiņš="Perioda beigas",0,1)), "")</f>
        <v>98.473955792559323</v>
      </c>
      <c r="H35" s="5">
        <f>IFERROR(PMT(INDEX(Dati[],ROW()-ROW(Dati[[#Headers],[20]]),1)/12,Dati[[#Headers],[20]]*12,-AizdevumaSumma,0,IF(MaksājumuTermiņš="Perioda beigas",0,1)), "")</f>
        <v>86.782323336553404</v>
      </c>
      <c r="I35" s="5">
        <f>IFERROR(PMT(INDEX(Dati[],ROW()-ROW(Dati[[#Headers],[25]]),1)/12,Dati[[#Headers],[25]]*12,-AizdevumaSumma,0,IF(MaksājumuTermiņš="Perioda beigas",0,1)), "")</f>
        <v>80.522708346213122</v>
      </c>
      <c r="J35" s="5">
        <f>IFERROR(PMT(INDEX(Dati[],ROW()-ROW(Dati[[#Headers],[30]]),1)/12,Dati[[#Headers],[30]]*12,-AizdevumaSumma,0,IF(MaksājumuTermiņš="Perioda beigas",0,1)), "")</f>
        <v>76.891348358433362</v>
      </c>
    </row>
    <row r="36" spans="2:10" ht="15" customHeight="1" x14ac:dyDescent="0.2">
      <c r="B36" s="4">
        <f>IFERROR(MAX((ROW()-ROW(Dati[[#Headers],[LIKME]]))*0.0025+0.0175,0.0025), "")</f>
        <v>8.7500000000000008E-2</v>
      </c>
      <c r="C36" s="5">
        <f>IFERROR(PMT(INDEX(Dati[],ROW()-ROW(Dati[[#Headers],[3]]),1)/12,Dati[[#Headers],[3]]*12,-AizdevumaSumma,0,IF(MaksājumuTermiņš="Perioda beigas",0,1)), "")</f>
        <v>316.8350722083153</v>
      </c>
      <c r="D36" s="5">
        <f>IFERROR(PMT(INDEX(Dati[],ROW()-ROW(Dati[[#Headers],[5]]),1)/12,Dati[[#Headers],[5]]*12,-AizdevumaSumma,0,IF(MaksājumuTermiņš="Perioda beigas",0,1)), "")</f>
        <v>206.37232706945878</v>
      </c>
      <c r="E36" s="5">
        <f>IFERROR(PMT(INDEX(Dati[],ROW()-ROW(Dati[[#Headers],[10]]),1)/12,Dati[[#Headers],[10]]*12,-AizdevumaSumma,0,IF(MaksājumuTermiņš="Perioda beigas",0,1)), "")</f>
        <v>125.32675044471249</v>
      </c>
      <c r="F36" s="5">
        <f>IFERROR(PMT(INDEX(Dati[],ROW()-ROW(Dati[[#Headers],[12]]),1)/12,Dati[[#Headers],[12]]*12,-AizdevumaSumma,0,IF(MaksājumuTermiņš="Perioda beigas",0,1)), "")</f>
        <v>112.39969037695219</v>
      </c>
      <c r="G36" s="5">
        <f>IFERROR(PMT(INDEX(Dati[],ROW()-ROW(Dati[[#Headers],[15]]),1)/12,Dati[[#Headers],[15]]*12,-AizdevumaSumma,0,IF(MaksājumuTermiņš="Perioda beigas",0,1)), "")</f>
        <v>99.944865064920435</v>
      </c>
      <c r="H36" s="5">
        <f>IFERROR(PMT(INDEX(Dati[],ROW()-ROW(Dati[[#Headers],[20]]),1)/12,Dati[[#Headers],[20]]*12,-AizdevumaSumma,0,IF(MaksājumuTermiņš="Perioda beigas",0,1)), "")</f>
        <v>88.371070890943486</v>
      </c>
      <c r="I36" s="5">
        <f>IFERROR(PMT(INDEX(Dati[],ROW()-ROW(Dati[[#Headers],[25]]),1)/12,Dati[[#Headers],[25]]*12,-AizdevumaSumma,0,IF(MaksājumuTermiņš="Perioda beigas",0,1)), "")</f>
        <v>82.21436361172735</v>
      </c>
      <c r="J36" s="5">
        <f>IFERROR(PMT(INDEX(Dati[],ROW()-ROW(Dati[[#Headers],[30]]),1)/12,Dati[[#Headers],[30]]*12,-AizdevumaSumma,0,IF(MaksājumuTermiņš="Perioda beigas",0,1)), "")</f>
        <v>78.670040561337174</v>
      </c>
    </row>
    <row r="37" spans="2:10" ht="15" customHeight="1" x14ac:dyDescent="0.2">
      <c r="B37" s="4">
        <f>IFERROR(MAX((ROW()-ROW(Dati[[#Headers],[LIKME]]))*0.0025+0.0175,0.0025), "")</f>
        <v>0.09</v>
      </c>
      <c r="C37" s="5">
        <f>IFERROR(PMT(INDEX(Dati[],ROW()-ROW(Dati[[#Headers],[3]]),1)/12,Dati[[#Headers],[3]]*12,-AizdevumaSumma,0,IF(MaksājumuTermiņš="Perioda beigas",0,1)), "")</f>
        <v>317.99732659940685</v>
      </c>
      <c r="D37" s="5">
        <f>IFERROR(PMT(INDEX(Dati[],ROW()-ROW(Dati[[#Headers],[5]]),1)/12,Dati[[#Headers],[5]]*12,-AizdevumaSumma,0,IF(MaksājumuTermiņš="Perioda beigas",0,1)), "")</f>
        <v>207.58355226354007</v>
      </c>
      <c r="E37" s="5">
        <f>IFERROR(PMT(INDEX(Dati[],ROW()-ROW(Dati[[#Headers],[10]]),1)/12,Dati[[#Headers],[10]]*12,-AizdevumaSumma,0,IF(MaksājumuTermiņš="Perioda beigas",0,1)), "")</f>
        <v>126.67577375024946</v>
      </c>
      <c r="F37" s="5">
        <f>IFERROR(PMT(INDEX(Dati[],ROW()-ROW(Dati[[#Headers],[12]]),1)/12,Dati[[#Headers],[12]]*12,-AizdevumaSumma,0,IF(MaksājumuTermiņš="Perioda beigas",0,1)), "")</f>
        <v>113.80306967604061</v>
      </c>
      <c r="G37" s="5">
        <f>IFERROR(PMT(INDEX(Dati[],ROW()-ROW(Dati[[#Headers],[15]]),1)/12,Dati[[#Headers],[15]]*12,-AizdevumaSumma,0,IF(MaksājumuTermiņš="Perioda beigas",0,1)), "")</f>
        <v>101.4266584161785</v>
      </c>
      <c r="H37" s="5">
        <f>IFERROR(PMT(INDEX(Dati[],ROW()-ROW(Dati[[#Headers],[20]]),1)/12,Dati[[#Headers],[20]]*12,-AizdevumaSumma,0,IF(MaksājumuTermiņš="Perioda beigas",0,1)), "")</f>
        <v>89.972595585017302</v>
      </c>
      <c r="I37" s="5">
        <f>IFERROR(PMT(INDEX(Dati[],ROW()-ROW(Dati[[#Headers],[25]]),1)/12,Dati[[#Headers],[25]]*12,-AizdevumaSumma,0,IF(MaksājumuTermiņš="Perioda beigas",0,1)), "")</f>
        <v>83.919636363484344</v>
      </c>
      <c r="J37" s="5">
        <f>IFERROR(PMT(INDEX(Dati[],ROW()-ROW(Dati[[#Headers],[30]]),1)/12,Dati[[#Headers],[30]]*12,-AizdevumaSumma,0,IF(MaksājumuTermiņš="Perioda beigas",0,1)), "")</f>
        <v>80.462261694478272</v>
      </c>
    </row>
    <row r="38" spans="2:10" ht="15" customHeight="1" x14ac:dyDescent="0.2">
      <c r="B38" s="4">
        <f>IFERROR(MAX((ROW()-ROW(Dati[[#Headers],[LIKME]]))*0.0025+0.0175,0.0025), "")</f>
        <v>9.2499999999999999E-2</v>
      </c>
      <c r="C38" s="5">
        <f>IFERROR(PMT(INDEX(Dati[],ROW()-ROW(Dati[[#Headers],[3]]),1)/12,Dati[[#Headers],[3]]*12,-AizdevumaSumma,0,IF(MaksājumuTermiņš="Perioda beigas",0,1)), "")</f>
        <v>319.1621356082747</v>
      </c>
      <c r="D38" s="5">
        <f>IFERROR(PMT(INDEX(Dati[],ROW()-ROW(Dati[[#Headers],[5]]),1)/12,Dati[[#Headers],[5]]*12,-AizdevumaSumma,0,IF(MaksājumuTermiņš="Perioda beigas",0,1)), "")</f>
        <v>208.79898294734167</v>
      </c>
      <c r="E38" s="5">
        <f>IFERROR(PMT(INDEX(Dati[],ROW()-ROW(Dati[[#Headers],[10]]),1)/12,Dati[[#Headers],[10]]*12,-AizdevumaSumma,0,IF(MaksājumuTermiņš="Perioda beigas",0,1)), "")</f>
        <v>128.03272197704885</v>
      </c>
      <c r="F38" s="5">
        <f>IFERROR(PMT(INDEX(Dati[],ROW()-ROW(Dati[[#Headers],[12]]),1)/12,Dati[[#Headers],[12]]*12,-AizdevumaSumma,0,IF(MaksājumuTermiņš="Perioda beigas",0,1)), "")</f>
        <v>115.21563444912097</v>
      </c>
      <c r="G38" s="5">
        <f>IFERROR(PMT(INDEX(Dati[],ROW()-ROW(Dati[[#Headers],[15]]),1)/12,Dati[[#Headers],[15]]*12,-AizdevumaSumma,0,IF(MaksājumuTermiņš="Perioda beigas",0,1)), "")</f>
        <v>102.9192289793279</v>
      </c>
      <c r="H38" s="5">
        <f>IFERROR(PMT(INDEX(Dati[],ROW()-ROW(Dati[[#Headers],[20]]),1)/12,Dati[[#Headers],[20]]*12,-AizdevumaSumma,0,IF(MaksājumuTermiņš="Perioda beigas",0,1)), "")</f>
        <v>91.586683384158007</v>
      </c>
      <c r="I38" s="5">
        <f>IFERROR(PMT(INDEX(Dati[],ROW()-ROW(Dati[[#Headers],[25]]),1)/12,Dati[[#Headers],[25]]*12,-AizdevumaSumma,0,IF(MaksājumuTermiņš="Perioda beigas",0,1)), "")</f>
        <v>85.638184274095423</v>
      </c>
      <c r="J38" s="5">
        <f>IFERROR(PMT(INDEX(Dati[],ROW()-ROW(Dati[[#Headers],[30]]),1)/12,Dati[[#Headers],[30]]*12,-AizdevumaSumma,0,IF(MaksājumuTermiņš="Perioda beigas",0,1)), "")</f>
        <v>82.267542550427606</v>
      </c>
    </row>
    <row r="39" spans="2:10" ht="15" customHeight="1" x14ac:dyDescent="0.2">
      <c r="B39" s="4">
        <f>IFERROR(MAX((ROW()-ROW(Dati[[#Headers],[LIKME]]))*0.0025+0.0175,0.0025), "")</f>
        <v>9.5000000000000001E-2</v>
      </c>
      <c r="C39" s="5">
        <f>IFERROR(PMT(INDEX(Dati[],ROW()-ROW(Dati[[#Headers],[3]]),1)/12,Dati[[#Headers],[3]]*12,-AizdevumaSumma,0,IF(MaksājumuTermiņš="Perioda beigas",0,1)), "")</f>
        <v>320.32949740781686</v>
      </c>
      <c r="D39" s="5">
        <f>IFERROR(PMT(INDEX(Dati[],ROW()-ROW(Dati[[#Headers],[5]]),1)/12,Dati[[#Headers],[5]]*12,-AizdevumaSumma,0,IF(MaksājumuTermiņš="Perioda beigas",0,1)), "")</f>
        <v>210.01861309715508</v>
      </c>
      <c r="E39" s="5">
        <f>IFERROR(PMT(INDEX(Dati[],ROW()-ROW(Dati[[#Headers],[10]]),1)/12,Dati[[#Headers],[10]]*12,-AizdevumaSumma,0,IF(MaksājumuTermiņš="Perioda beigas",0,1)), "")</f>
        <v>129.39755756077702</v>
      </c>
      <c r="F39" s="5">
        <f>IFERROR(PMT(INDEX(Dati[],ROW()-ROW(Dati[[#Headers],[12]]),1)/12,Dati[[#Headers],[12]]*12,-AizdevumaSumma,0,IF(MaksājumuTermiņš="Perioda beigas",0,1)), "")</f>
        <v>116.63732370082693</v>
      </c>
      <c r="G39" s="5">
        <f>IFERROR(PMT(INDEX(Dati[],ROW()-ROW(Dati[[#Headers],[15]]),1)/12,Dati[[#Headers],[15]]*12,-AizdevumaSumma,0,IF(MaksājumuTermiņš="Perioda beigas",0,1)), "")</f>
        <v>104.42246828637865</v>
      </c>
      <c r="H39" s="5">
        <f>IFERROR(PMT(INDEX(Dati[],ROW()-ROW(Dati[[#Headers],[20]]),1)/12,Dati[[#Headers],[20]]*12,-AizdevumaSumma,0,IF(MaksājumuTermiņš="Perioda beigas",0,1)), "")</f>
        <v>93.213118783351803</v>
      </c>
      <c r="I39" s="5">
        <f>IFERROR(PMT(INDEX(Dati[],ROW()-ROW(Dati[[#Headers],[25]]),1)/12,Dati[[#Headers],[25]]*12,-AizdevumaSumma,0,IF(MaksājumuTermiņš="Perioda beigas",0,1)), "")</f>
        <v>87.369666086307447</v>
      </c>
      <c r="J39" s="5">
        <f>IFERROR(PMT(INDEX(Dati[],ROW()-ROW(Dati[[#Headers],[30]]),1)/12,Dati[[#Headers],[30]]*12,-AizdevumaSumma,0,IF(MaksājumuTermiņš="Perioda beigas",0,1)), "")</f>
        <v>84.085420717874811</v>
      </c>
    </row>
    <row r="40" spans="2:10" ht="15" customHeight="1" x14ac:dyDescent="0.2">
      <c r="B40" s="4">
        <f>IFERROR(MAX((ROW()-ROW(Dati[[#Headers],[LIKME]]))*0.0025+0.0175,0.0025), "")</f>
        <v>9.7500000000000003E-2</v>
      </c>
      <c r="C40" s="5">
        <f>IFERROR(PMT(INDEX(Dati[],ROW()-ROW(Dati[[#Headers],[3]]),1)/12,Dati[[#Headers],[3]]*12,-AizdevumaSumma,0,IF(MaksājumuTermiņš="Perioda beigas",0,1)), "")</f>
        <v>321.4994101444866</v>
      </c>
      <c r="D40" s="5">
        <f>IFERROR(PMT(INDEX(Dati[],ROW()-ROW(Dati[[#Headers],[5]]),1)/12,Dati[[#Headers],[5]]*12,-AizdevumaSumma,0,IF(MaksājumuTermiņš="Perioda beigas",0,1)), "")</f>
        <v>211.24243657167111</v>
      </c>
      <c r="E40" s="5">
        <f>IFERROR(PMT(INDEX(Dati[],ROW()-ROW(Dati[[#Headers],[10]]),1)/12,Dati[[#Headers],[10]]*12,-AizdevumaSumma,0,IF(MaksājumuTermiņš="Perioda beigas",0,1)), "")</f>
        <v>130.77024220203776</v>
      </c>
      <c r="F40" s="5">
        <f>IFERROR(PMT(INDEX(Dati[],ROW()-ROW(Dati[[#Headers],[12]]),1)/12,Dati[[#Headers],[12]]*12,-AizdevumaSumma,0,IF(MaksājumuTermiņš="Perioda beigas",0,1)), "")</f>
        <v>118.06807535379663</v>
      </c>
      <c r="G40" s="5">
        <f>IFERROR(PMT(INDEX(Dati[],ROW()-ROW(Dati[[#Headers],[15]]),1)/12,Dati[[#Headers],[15]]*12,-AizdevumaSumma,0,IF(MaksājumuTermiņš="Perioda beigas",0,1)), "")</f>
        <v>105.93626635427559</v>
      </c>
      <c r="H40" s="5">
        <f>IFERROR(PMT(INDEX(Dati[],ROW()-ROW(Dati[[#Headers],[20]]),1)/12,Dati[[#Headers],[20]]*12,-AizdevumaSumma,0,IF(MaksājumuTermiņš="Perioda beigas",0,1)), "")</f>
        <v>94.851685057611661</v>
      </c>
      <c r="I40" s="5">
        <f>IFERROR(PMT(INDEX(Dati[],ROW()-ROW(Dati[[#Headers],[25]]),1)/12,Dati[[#Headers],[25]]*12,-AizdevumaSumma,0,IF(MaksājumuTermiņš="Perioda beigas",0,1)), "")</f>
        <v>89.113742086327065</v>
      </c>
      <c r="J40" s="5">
        <f>IFERROR(PMT(INDEX(Dati[],ROW()-ROW(Dati[[#Headers],[30]]),1)/12,Dati[[#Headers],[30]]*12,-AizdevumaSumma,0,IF(MaksājumuTermiņš="Perioda beigas",0,1)), "")</f>
        <v>85.915441205875069</v>
      </c>
    </row>
    <row r="41" spans="2:10" ht="15" customHeight="1" x14ac:dyDescent="0.2">
      <c r="B41" s="4">
        <f>IFERROR(MAX((ROW()-ROW(Dati[[#Headers],[LIKME]]))*0.0025+0.0175,0.0025), "")</f>
        <v>0.1</v>
      </c>
      <c r="C41" s="5">
        <f>IFERROR(PMT(INDEX(Dati[],ROW()-ROW(Dati[[#Headers],[3]]),1)/12,Dati[[#Headers],[3]]*12,-AizdevumaSumma,0,IF(MaksājumuTermiņš="Perioda beigas",0,1)), "")</f>
        <v>322.67187193837481</v>
      </c>
      <c r="D41" s="5">
        <f>IFERROR(PMT(INDEX(Dati[],ROW()-ROW(Dati[[#Headers],[5]]),1)/12,Dati[[#Headers],[5]]*12,-AizdevumaSumma,0,IF(MaksājumuTermiņš="Perioda beigas",0,1)), "")</f>
        <v>212.47044711268276</v>
      </c>
      <c r="E41" s="5">
        <f>IFERROR(PMT(INDEX(Dati[],ROW()-ROW(Dati[[#Headers],[10]]),1)/12,Dati[[#Headers],[10]]*12,-AizdevumaSumma,0,IF(MaksājumuTermiņš="Perioda beigas",0,1)), "")</f>
        <v>132.15073688176165</v>
      </c>
      <c r="F41" s="5">
        <f>IFERROR(PMT(INDEX(Dati[],ROW()-ROW(Dati[[#Headers],[12]]),1)/12,Dati[[#Headers],[12]]*12,-AizdevumaSumma,0,IF(MaksājumuTermiņš="Perioda beigas",0,1)), "")</f>
        <v>119.50782628273338</v>
      </c>
      <c r="G41" s="5">
        <f>IFERROR(PMT(INDEX(Dati[],ROW()-ROW(Dati[[#Headers],[15]]),1)/12,Dati[[#Headers],[15]]*12,-AizdevumaSumma,0,IF(MaksājumuTermiņš="Perioda beigas",0,1)), "")</f>
        <v>107.46051177081161</v>
      </c>
      <c r="H41" s="5">
        <f>IFERROR(PMT(INDEX(Dati[],ROW()-ROW(Dati[[#Headers],[20]]),1)/12,Dati[[#Headers],[20]]*12,-AizdevumaSumma,0,IF(MaksājumuTermiņš="Perioda beigas",0,1)), "")</f>
        <v>96.502164507400778</v>
      </c>
      <c r="I41" s="5">
        <f>IFERROR(PMT(INDEX(Dati[],ROW()-ROW(Dati[[#Headers],[25]]),1)/12,Dati[[#Headers],[25]]*12,-AizdevumaSumma,0,IF(MaksājumuTermiņš="Perioda beigas",0,1)), "")</f>
        <v>90.870074554006052</v>
      </c>
      <c r="J41" s="5">
        <f>IFERROR(PMT(INDEX(Dati[],ROW()-ROW(Dati[[#Headers],[30]]),1)/12,Dati[[#Headers],[30]]*12,-AizdevumaSumma,0,IF(MaksājumuTermiņš="Perioda beigas",0,1)), "")</f>
        <v>87.757157008879872</v>
      </c>
    </row>
    <row r="42" spans="2:10" ht="15" customHeight="1" x14ac:dyDescent="0.2">
      <c r="B42" s="4">
        <f>IFERROR(MAX((ROW()-ROW(Dati[[#Headers],[LIKME]]))*0.0025+0.0175,0.0025), "")</f>
        <v>0.10250000000000001</v>
      </c>
      <c r="C42" s="5">
        <f>IFERROR(PMT(INDEX(Dati[],ROW()-ROW(Dati[[#Headers],[3]]),1)/12,Dati[[#Headers],[3]]*12,-AizdevumaSumma,0,IF(MaksājumuTermiņš="Perioda beigas",0,1)), "")</f>
        <v>323.84688088329523</v>
      </c>
      <c r="D42" s="5">
        <f>IFERROR(PMT(INDEX(Dati[],ROW()-ROW(Dati[[#Headers],[5]]),1)/12,Dati[[#Headers],[5]]*12,-AizdevumaSumma,0,IF(MaksājumuTermiņš="Perioda beigas",0,1)), "")</f>
        <v>213.70263834580007</v>
      </c>
      <c r="E42" s="5">
        <f>IFERROR(PMT(INDEX(Dati[],ROW()-ROW(Dati[[#Headers],[10]]),1)/12,Dati[[#Headers],[10]]*12,-AizdevumaSumma,0,IF(MaksājumuTermiņš="Perioda beigas",0,1)), "")</f>
        <v>133.53900187677661</v>
      </c>
      <c r="F42" s="5">
        <f>IFERROR(PMT(INDEX(Dati[],ROW()-ROW(Dati[[#Headers],[12]]),1)/12,Dati[[#Headers],[12]]*12,-AizdevumaSumma,0,IF(MaksājumuTermiņš="Perioda beigas",0,1)), "")</f>
        <v>120.9565123487171</v>
      </c>
      <c r="G42" s="5">
        <f>IFERROR(PMT(INDEX(Dati[],ROW()-ROW(Dati[[#Headers],[15]]),1)/12,Dati[[#Headers],[15]]*12,-AizdevumaSumma,0,IF(MaksājumuTermiņš="Perioda beigas",0,1)), "")</f>
        <v>108.99509178041792</v>
      </c>
      <c r="H42" s="5">
        <f>IFERROR(PMT(INDEX(Dati[],ROW()-ROW(Dati[[#Headers],[20]]),1)/12,Dati[[#Headers],[20]]*12,-AizdevumaSumma,0,IF(MaksājumuTermiņš="Perioda beigas",0,1)), "")</f>
        <v>98.164338698644428</v>
      </c>
      <c r="I42" s="5">
        <f>IFERROR(PMT(INDEX(Dati[],ROW()-ROW(Dati[[#Headers],[25]]),1)/12,Dati[[#Headers],[25]]*12,-AizdevumaSumma,0,IF(MaksājumuTermiņš="Perioda beigas",0,1)), "")</f>
        <v>92.638328189413087</v>
      </c>
      <c r="J42" s="5">
        <f>IFERROR(PMT(INDEX(Dati[],ROW()-ROW(Dati[[#Headers],[30]]),1)/12,Dati[[#Headers],[30]]*12,-AizdevumaSumma,0,IF(MaksājumuTermiņš="Perioda beigas",0,1)), "")</f>
        <v>89.610129613633475</v>
      </c>
    </row>
    <row r="43" spans="2:10" ht="15" customHeight="1" x14ac:dyDescent="0.2">
      <c r="B43" s="4">
        <f>IFERROR(MAX((ROW()-ROW(Dati[[#Headers],[LIKME]]))*0.0025+0.0175,0.0025), "")</f>
        <v>0.10500000000000001</v>
      </c>
      <c r="C43" s="5">
        <f>IFERROR(PMT(INDEX(Dati[],ROW()-ROW(Dati[[#Headers],[3]]),1)/12,Dati[[#Headers],[3]]*12,-AizdevumaSumma,0,IF(MaksājumuTermiņš="Perioda beigas",0,1)), "")</f>
        <v>325.02443504686926</v>
      </c>
      <c r="D43" s="5">
        <f>IFERROR(PMT(INDEX(Dati[],ROW()-ROW(Dati[[#Headers],[5]]),1)/12,Dati[[#Headers],[5]]*12,-AizdevumaSumma,0,IF(MaksājumuTermiņš="Perioda beigas",0,1)), "")</f>
        <v>214.93900378117462</v>
      </c>
      <c r="E43" s="5">
        <f>IFERROR(PMT(INDEX(Dati[],ROW()-ROW(Dati[[#Headers],[10]]),1)/12,Dati[[#Headers],[10]]*12,-AizdevumaSumma,0,IF(MaksājumuTermiņš="Perioda beigas",0,1)), "")</f>
        <v>134.93499677554698</v>
      </c>
      <c r="F43" s="5">
        <f>IFERROR(PMT(INDEX(Dati[],ROW()-ROW(Dati[[#Headers],[12]]),1)/12,Dati[[#Headers],[12]]*12,-AizdevumaSumma,0,IF(MaksājumuTermiņš="Perioda beigas",0,1)), "")</f>
        <v>122.41406843373265</v>
      </c>
      <c r="G43" s="5">
        <f>IFERROR(PMT(INDEX(Dati[],ROW()-ROW(Dati[[#Headers],[15]]),1)/12,Dati[[#Headers],[15]]*12,-AizdevumaSumma,0,IF(MaksājumuTermiņš="Perioda beigas",0,1)), "")</f>
        <v>110.53989236971704</v>
      </c>
      <c r="H43" s="5">
        <f>IFERROR(PMT(INDEX(Dati[],ROW()-ROW(Dati[[#Headers],[20]]),1)/12,Dati[[#Headers],[20]]*12,-AizdevumaSumma,0,IF(MaksājumuTermiņš="Perioda beigas",0,1)), "")</f>
        <v>99.837988696949523</v>
      </c>
      <c r="I43" s="5">
        <f>IFERROR(PMT(INDEX(Dati[],ROW()-ROW(Dati[[#Headers],[25]]),1)/12,Dati[[#Headers],[25]]*12,-AizdevumaSumma,0,IF(MaksājumuTermiņš="Perioda beigas",0,1)), "")</f>
        <v>94.41817051545145</v>
      </c>
      <c r="J43" s="5">
        <f>IFERROR(PMT(INDEX(Dati[],ROW()-ROW(Dati[[#Headers],[30]]),1)/12,Dati[[#Headers],[30]]*12,-AizdevumaSumma,0,IF(MaksājumuTermiņš="Perioda beigas",0,1)), "")</f>
        <v>91.473929449307136</v>
      </c>
    </row>
    <row r="44" spans="2:10" ht="15" customHeight="1" x14ac:dyDescent="0.2">
      <c r="B44" s="4">
        <f>IFERROR(MAX((ROW()-ROW(Dati[[#Headers],[LIKME]]))*0.0025+0.0175,0.0025), "")</f>
        <v>0.1075</v>
      </c>
      <c r="C44" s="5">
        <f>IFERROR(PMT(INDEX(Dati[],ROW()-ROW(Dati[[#Headers],[3]]),1)/12,Dati[[#Headers],[3]]*12,-AizdevumaSumma,0,IF(MaksājumuTermiņš="Perioda beigas",0,1)), "")</f>
        <v>326.20453247061215</v>
      </c>
      <c r="D44" s="5">
        <f>IFERROR(PMT(INDEX(Dati[],ROW()-ROW(Dati[[#Headers],[5]]),1)/12,Dati[[#Headers],[5]]*12,-AizdevumaSumma,0,IF(MaksājumuTermiņš="Perioda beigas",0,1)), "")</f>
        <v>216.17953681423523</v>
      </c>
      <c r="E44" s="5">
        <f>IFERROR(PMT(INDEX(Dati[],ROW()-ROW(Dati[[#Headers],[10]]),1)/12,Dati[[#Headers],[10]]*12,-AizdevumaSumma,0,IF(MaksājumuTermiņš="Perioda beigas",0,1)), "")</f>
        <v>136.33868049407076</v>
      </c>
      <c r="F44" s="5">
        <f>IFERROR(PMT(INDEX(Dati[],ROW()-ROW(Dati[[#Headers],[12]]),1)/12,Dati[[#Headers],[12]]*12,-AizdevumaSumma,0,IF(MaksājumuTermiņš="Perioda beigas",0,1)), "")</f>
        <v>123.88042847538198</v>
      </c>
      <c r="G44" s="5">
        <f>IFERROR(PMT(INDEX(Dati[],ROW()-ROW(Dati[[#Headers],[15]]),1)/12,Dati[[#Headers],[15]]*12,-AizdevumaSumma,0,IF(MaksājumuTermiņš="Perioda beigas",0,1)), "")</f>
        <v>112.09479835272698</v>
      </c>
      <c r="H44" s="5">
        <f>IFERROR(PMT(INDEX(Dati[],ROW()-ROW(Dati[[#Headers],[20]]),1)/12,Dati[[#Headers],[20]]*12,-AizdevumaSumma,0,IF(MaksājumuTermiņš="Perioda beigas",0,1)), "")</f>
        <v>101.52289529568482</v>
      </c>
      <c r="I44" s="5">
        <f>IFERROR(PMT(INDEX(Dati[],ROW()-ROW(Dati[[#Headers],[25]]),1)/12,Dati[[#Headers],[25]]*12,-AizdevumaSumma,0,IF(MaksājumuTermiņš="Perioda beigas",0,1)), "")</f>
        <v>96.20927225631236</v>
      </c>
      <c r="J44" s="5">
        <f>IFERROR(PMT(INDEX(Dati[],ROW()-ROW(Dati[[#Headers],[30]]),1)/12,Dati[[#Headers],[30]]*12,-AizdevumaSumma,0,IF(MaksājumuTermiņš="Perioda beigas",0,1)), "")</f>
        <v>93.348136282497919</v>
      </c>
    </row>
    <row r="45" spans="2:10" ht="15" customHeight="1" x14ac:dyDescent="0.2">
      <c r="B45" s="4">
        <f>IFERROR(MAX((ROW()-ROW(Dati[[#Headers],[LIKME]]))*0.0025+0.0175,0.0025), "")</f>
        <v>0.11</v>
      </c>
      <c r="C45" s="5">
        <f>IFERROR(PMT(INDEX(Dati[],ROW()-ROW(Dati[[#Headers],[3]]),1)/12,Dati[[#Headers],[3]]*12,-AizdevumaSumma,0,IF(MaksājumuTermiņš="Perioda beigas",0,1)), "")</f>
        <v>327.38717117002039</v>
      </c>
      <c r="D45" s="5">
        <f>IFERROR(PMT(INDEX(Dati[],ROW()-ROW(Dati[[#Headers],[5]]),1)/12,Dati[[#Headers],[5]]*12,-AizdevumaSumma,0,IF(MaksājumuTermiņš="Perioda beigas",0,1)), "")</f>
        <v>217.42423072643308</v>
      </c>
      <c r="E45" s="5">
        <f>IFERROR(PMT(INDEX(Dati[],ROW()-ROW(Dati[[#Headers],[10]]),1)/12,Dati[[#Headers],[10]]*12,-AizdevumaSumma,0,IF(MaksājumuTermiņš="Perioda beigas",0,1)), "")</f>
        <v>137.75001129192248</v>
      </c>
      <c r="F45" s="5">
        <f>IFERROR(PMT(INDEX(Dati[],ROW()-ROW(Dati[[#Headers],[12]]),1)/12,Dati[[#Headers],[12]]*12,-AizdevumaSumma,0,IF(MaksājumuTermiņš="Perioda beigas",0,1)), "")</f>
        <v>125.3555255017455</v>
      </c>
      <c r="G45" s="5">
        <f>IFERROR(PMT(INDEX(Dati[],ROW()-ROW(Dati[[#Headers],[15]]),1)/12,Dati[[#Headers],[15]]*12,-AizdevumaSumma,0,IF(MaksājumuTermiņš="Perioda beigas",0,1)), "")</f>
        <v>113.65969345560889</v>
      </c>
      <c r="H45" s="5">
        <f>IFERROR(PMT(INDEX(Dati[],ROW()-ROW(Dati[[#Headers],[20]]),1)/12,Dati[[#Headers],[20]]*12,-AizdevumaSumma,0,IF(MaksājumuTermiņš="Perioda beigas",0,1)), "")</f>
        <v>103.21883923760568</v>
      </c>
      <c r="I45" s="5">
        <f>IFERROR(PMT(INDEX(Dati[],ROW()-ROW(Dati[[#Headers],[25]]),1)/12,Dati[[#Headers],[25]]*12,-AizdevumaSumma,0,IF(MaksājumuTermiņš="Perioda beigas",0,1)), "")</f>
        <v>98.011307691674915</v>
      </c>
      <c r="J45" s="5">
        <f>IFERROR(PMT(INDEX(Dati[],ROW()-ROW(Dati[[#Headers],[30]]),1)/12,Dati[[#Headers],[30]]*12,-AizdevumaSumma,0,IF(MaksājumuTermiņš="Perioda beigas",0,1)), "")</f>
        <v>95.232339558939969</v>
      </c>
    </row>
    <row r="46" spans="2:10" ht="15" customHeight="1" x14ac:dyDescent="0.2">
      <c r="B46" s="4">
        <f>IFERROR(MAX((ROW()-ROW(Dati[[#Headers],[LIKME]]))*0.0025+0.0175,0.0025), "")</f>
        <v>0.1125</v>
      </c>
      <c r="C46" s="5">
        <f>IFERROR(PMT(INDEX(Dati[],ROW()-ROW(Dati[[#Headers],[3]]),1)/12,Dati[[#Headers],[3]]*12,-AizdevumaSumma,0,IF(MaksājumuTermiņš="Perioda beigas",0,1)), "")</f>
        <v>328.57234913465896</v>
      </c>
      <c r="D46" s="5">
        <f>IFERROR(PMT(INDEX(Dati[],ROW()-ROW(Dati[[#Headers],[5]]),1)/12,Dati[[#Headers],[5]]*12,-AizdevumaSumma,0,IF(MaksājumuTermiņš="Perioda beigas",0,1)), "")</f>
        <v>218.67307868599806</v>
      </c>
      <c r="E46" s="5">
        <f>IFERROR(PMT(INDEX(Dati[],ROW()-ROW(Dati[[#Headers],[10]]),1)/12,Dati[[#Headers],[10]]*12,-AizdevumaSumma,0,IF(MaksājumuTermiņš="Perioda beigas",0,1)), "")</f>
        <v>139.16894678843101</v>
      </c>
      <c r="F46" s="5">
        <f>IFERROR(PMT(INDEX(Dati[],ROW()-ROW(Dati[[#Headers],[12]]),1)/12,Dati[[#Headers],[12]]*12,-AizdevumaSumma,0,IF(MaksājumuTermiņš="Perioda beigas",0,1)), "")</f>
        <v>126.83929166636149</v>
      </c>
      <c r="G46" s="5">
        <f>IFERROR(PMT(INDEX(Dati[],ROW()-ROW(Dati[[#Headers],[15]]),1)/12,Dati[[#Headers],[15]]*12,-AizdevumaSumma,0,IF(MaksājumuTermiņš="Perioda beigas",0,1)), "")</f>
        <v>115.2344604008526</v>
      </c>
      <c r="H46" s="5">
        <f>IFERROR(PMT(INDEX(Dati[],ROW()-ROW(Dati[[#Headers],[20]]),1)/12,Dati[[#Headers],[20]]*12,-AizdevumaSumma,0,IF(MaksājumuTermiņš="Perioda beigas",0,1)), "")</f>
        <v>104.9256014297403</v>
      </c>
      <c r="I46" s="5">
        <f>IFERROR(PMT(INDEX(Dati[],ROW()-ROW(Dati[[#Headers],[25]]),1)/12,Dati[[#Headers],[25]]*12,-AizdevumaSumma,0,IF(MaksājumuTermiņš="Perioda beigas",0,1)), "")</f>
        <v>99.823954986679979</v>
      </c>
      <c r="J46" s="5">
        <f>IFERROR(PMT(INDEX(Dati[],ROW()-ROW(Dati[[#Headers],[30]]),1)/12,Dati[[#Headers],[30]]*12,-AizdevumaSumma,0,IF(MaksājumuTermiņš="Perioda beigas",0,1)), "")</f>
        <v>97.126138693965231</v>
      </c>
    </row>
    <row r="47" spans="2:10" ht="15" customHeight="1" x14ac:dyDescent="0.2">
      <c r="B47" s="4">
        <f>IFERROR(MAX((ROW()-ROW(Dati[[#Headers],[LIKME]]))*0.0025+0.0175,0.0025), "")</f>
        <v>0.115</v>
      </c>
      <c r="C47" s="5">
        <f>IFERROR(PMT(INDEX(Dati[],ROW()-ROW(Dati[[#Headers],[3]]),1)/12,Dati[[#Headers],[3]]*12,-AizdevumaSumma,0,IF(MaksājumuTermiņš="Perioda beigas",0,1)), "")</f>
        <v>329.76006432825091</v>
      </c>
      <c r="D47" s="5">
        <f>IFERROR(PMT(INDEX(Dati[],ROW()-ROW(Dati[[#Headers],[5]]),1)/12,Dati[[#Headers],[5]]*12,-AizdevumaSumma,0,IF(MaksājumuTermiņš="Perioda beigas",0,1)), "")</f>
        <v>219.92607374870397</v>
      </c>
      <c r="E47" s="5">
        <f>IFERROR(PMT(INDEX(Dati[],ROW()-ROW(Dati[[#Headers],[10]]),1)/12,Dati[[#Headers],[10]]*12,-AizdevumaSumma,0,IF(MaksājumuTermiņš="Perioda beigas",0,1)), "")</f>
        <v>140.59544397898031</v>
      </c>
      <c r="F47" s="5">
        <f>IFERROR(PMT(INDEX(Dati[],ROW()-ROW(Dati[[#Headers],[12]]),1)/12,Dati[[#Headers],[12]]*12,-AizdevumaSumma,0,IF(MaksājumuTermiņš="Perioda beigas",0,1)), "")</f>
        <v>128.33165828328939</v>
      </c>
      <c r="G47" s="5">
        <f>IFERROR(PMT(INDEX(Dati[],ROW()-ROW(Dati[[#Headers],[15]]),1)/12,Dati[[#Headers],[15]]*12,-AizdevumaSumma,0,IF(MaksājumuTermiņš="Perioda beigas",0,1)), "")</f>
        <v>116.81898099079983</v>
      </c>
      <c r="H47" s="5">
        <f>IFERROR(PMT(INDEX(Dati[],ROW()-ROW(Dati[[#Headers],[20]]),1)/12,Dati[[#Headers],[20]]*12,-AizdevumaSumma,0,IF(MaksājumuTermiņš="Perioda beigas",0,1)), "")</f>
        <v>106.6429631512859</v>
      </c>
      <c r="I47" s="5">
        <f>IFERROR(PMT(INDEX(Dati[],ROW()-ROW(Dati[[#Headers],[25]]),1)/12,Dati[[#Headers],[25]]*12,-AizdevumaSumma,0,IF(MaksājumuTermiņš="Perioda beigas",0,1)), "")</f>
        <v>101.6468964978131</v>
      </c>
      <c r="J47" s="5">
        <f>IFERROR(PMT(INDEX(Dati[],ROW()-ROW(Dati[[#Headers],[30]]),1)/12,Dati[[#Headers],[30]]*12,-AizdevumaSumma,0,IF(MaksājumuTermiņš="Perioda beigas",0,1)), "")</f>
        <v>99.029143313906658</v>
      </c>
    </row>
    <row r="48" spans="2:10" ht="15" customHeight="1" x14ac:dyDescent="0.2">
      <c r="B48" s="4">
        <f>IFERROR(MAX((ROW()-ROW(Dati[[#Headers],[LIKME]]))*0.0025+0.0175,0.0025), "")</f>
        <v>0.11750000000000001</v>
      </c>
      <c r="C48" s="5">
        <f>IFERROR(PMT(INDEX(Dati[],ROW()-ROW(Dati[[#Headers],[3]]),1)/12,Dati[[#Headers],[3]]*12,-AizdevumaSumma,0,IF(MaksājumuTermiņš="Perioda beigas",0,1)), "")</f>
        <v>330.95031468876596</v>
      </c>
      <c r="D48" s="5">
        <f>IFERROR(PMT(INDEX(Dati[],ROW()-ROW(Dati[[#Headers],[5]]),1)/12,Dati[[#Headers],[5]]*12,-AizdevumaSumma,0,IF(MaksājumuTermiņš="Perioda beigas",0,1)), "")</f>
        <v>221.18320885864443</v>
      </c>
      <c r="E48" s="5">
        <f>IFERROR(PMT(INDEX(Dati[],ROW()-ROW(Dati[[#Headers],[10]]),1)/12,Dati[[#Headers],[10]]*12,-AizdevumaSumma,0,IF(MaksājumuTermiņš="Perioda beigas",0,1)), "")</f>
        <v>142.0294592514218</v>
      </c>
      <c r="F48" s="5">
        <f>IFERROR(PMT(INDEX(Dati[],ROW()-ROW(Dati[[#Headers],[12]]),1)/12,Dati[[#Headers],[12]]*12,-AizdevumaSumma,0,IF(MaksājumuTermiņš="Perioda beigas",0,1)), "")</f>
        <v>129.83255586222577</v>
      </c>
      <c r="G48" s="5">
        <f>IFERROR(PMT(INDEX(Dati[],ROW()-ROW(Dati[[#Headers],[15]]),1)/12,Dati[[#Headers],[15]]*12,-AizdevumaSumma,0,IF(MaksājumuTermiņš="Perioda beigas",0,1)), "")</f>
        <v>118.41313619040652</v>
      </c>
      <c r="H48" s="5">
        <f>IFERROR(PMT(INDEX(Dati[],ROW()-ROW(Dati[[#Headers],[20]]),1)/12,Dati[[#Headers],[20]]*12,-AizdevumaSumma,0,IF(MaksājumuTermiņš="Perioda beigas",0,1)), "")</f>
        <v>108.37070625429473</v>
      </c>
      <c r="I48" s="5">
        <f>IFERROR(PMT(INDEX(Dati[],ROW()-ROW(Dati[[#Headers],[25]]),1)/12,Dati[[#Headers],[25]]*12,-AizdevumaSumma,0,IF(MaksājumuTermiņš="Perioda beigas",0,1)), "")</f>
        <v>103.47981905493145</v>
      </c>
      <c r="J48" s="5">
        <f>IFERROR(PMT(INDEX(Dati[],ROW()-ROW(Dati[[#Headers],[30]]),1)/12,Dati[[#Headers],[30]]*12,-AizdevumaSumma,0,IF(MaksājumuTermiņš="Perioda beigas",0,1)), "")</f>
        <v>100.94097345076413</v>
      </c>
    </row>
    <row r="49" spans="2:10" ht="15" customHeight="1" x14ac:dyDescent="0.2">
      <c r="B49" s="4">
        <f>IFERROR(MAX((ROW()-ROW(Dati[[#Headers],[LIKME]]))*0.0025+0.0175,0.0025), "")</f>
        <v>0.12000000000000001</v>
      </c>
      <c r="C49" s="5">
        <f>IFERROR(PMT(INDEX(Dati[],ROW()-ROW(Dati[[#Headers],[3]]),1)/12,Dati[[#Headers],[3]]*12,-AizdevumaSumma,0,IF(MaksājumuTermiņš="Perioda beigas",0,1)), "")</f>
        <v>332.14309812851195</v>
      </c>
      <c r="D49" s="5">
        <f>IFERROR(PMT(INDEX(Dati[],ROW()-ROW(Dati[[#Headers],[5]]),1)/12,Dati[[#Headers],[5]]*12,-AizdevumaSumma,0,IF(MaksājumuTermiņš="Perioda beigas",0,1)), "")</f>
        <v>222.44447684901775</v>
      </c>
      <c r="E49" s="5">
        <f>IFERROR(PMT(INDEX(Dati[],ROW()-ROW(Dati[[#Headers],[10]]),1)/12,Dati[[#Headers],[10]]*12,-AizdevumaSumma,0,IF(MaksājumuTermiņš="Perioda beigas",0,1)), "")</f>
        <v>143.47094840258737</v>
      </c>
      <c r="F49" s="5">
        <f>IFERROR(PMT(INDEX(Dati[],ROW()-ROW(Dati[[#Headers],[12]]),1)/12,Dati[[#Headers],[12]]*12,-AizdevumaSumma,0,IF(MaksājumuTermiņš="Perioda beigas",0,1)), "")</f>
        <v>131.34191414364119</v>
      </c>
      <c r="G49" s="5">
        <f>IFERROR(PMT(INDEX(Dati[],ROW()-ROW(Dati[[#Headers],[15]]),1)/12,Dati[[#Headers],[15]]*12,-AizdevumaSumma,0,IF(MaksājumuTermiņš="Perioda beigas",0,1)), "")</f>
        <v>120.01680620915137</v>
      </c>
      <c r="H49" s="5">
        <f>IFERROR(PMT(INDEX(Dati[],ROW()-ROW(Dati[[#Headers],[20]]),1)/12,Dati[[#Headers],[20]]*12,-AizdevumaSumma,0,IF(MaksājumuTermiņš="Perioda beigas",0,1)), "")</f>
        <v>110.108613356961</v>
      </c>
      <c r="I49" s="5">
        <f>IFERROR(PMT(INDEX(Dati[],ROW()-ROW(Dati[[#Headers],[25]]),1)/12,Dati[[#Headers],[25]]*12,-AizdevumaSumma,0,IF(MaksājumuTermiņš="Perioda beigas",0,1)), "")</f>
        <v>105.32241421976279</v>
      </c>
      <c r="J49" s="5">
        <f>IFERROR(PMT(INDEX(Dati[],ROW()-ROW(Dati[[#Headers],[30]]),1)/12,Dati[[#Headers],[30]]*12,-AizdevumaSumma,0,IF(MaksājumuTermiņš="Perioda beigas",0,1)), "")</f>
        <v>102.86125969255045</v>
      </c>
    </row>
    <row r="50" spans="2:10" ht="15" customHeight="1" x14ac:dyDescent="0.2">
      <c r="B50" s="4">
        <f>IFERROR(MAX((ROW()-ROW(Dati[[#Headers],[LIKME]]))*0.0025+0.0175,0.0025), "")</f>
        <v>0.1225</v>
      </c>
      <c r="C50" s="5">
        <f>IFERROR(PMT(INDEX(Dati[],ROW()-ROW(Dati[[#Headers],[3]]),1)/12,Dati[[#Headers],[3]]*12,-AizdevumaSumma,0,IF(MaksājumuTermiņš="Perioda beigas",0,1)), "")</f>
        <v>333.33841253422577</v>
      </c>
      <c r="D50" s="5">
        <f>IFERROR(PMT(INDEX(Dati[],ROW()-ROW(Dati[[#Headers],[5]]),1)/12,Dati[[#Headers],[5]]*12,-AizdevumaSumma,0,IF(MaksājumuTermiņš="Perioda beigas",0,1)), "")</f>
        <v>223.70987044292193</v>
      </c>
      <c r="E50" s="5">
        <f>IFERROR(PMT(INDEX(Dati[],ROW()-ROW(Dati[[#Headers],[10]]),1)/12,Dati[[#Headers],[10]]*12,-AizdevumaSumma,0,IF(MaksājumuTermiņš="Perioda beigas",0,1)), "")</f>
        <v>144.919866654891</v>
      </c>
      <c r="F50" s="5">
        <f>IFERROR(PMT(INDEX(Dati[],ROW()-ROW(Dati[[#Headers],[12]]),1)/12,Dati[[#Headers],[12]]*12,-AizdevumaSumma,0,IF(MaksājumuTermiņš="Perioda beigas",0,1)), "")</f>
        <v>132.85966213390671</v>
      </c>
      <c r="G50" s="5">
        <f>IFERROR(PMT(INDEX(Dati[],ROW()-ROW(Dati[[#Headers],[15]]),1)/12,Dati[[#Headers],[15]]*12,-AizdevumaSumma,0,IF(MaksājumuTermiņš="Perioda beigas",0,1)), "")</f>
        <v>121.62987058200007</v>
      </c>
      <c r="H50" s="5">
        <f>IFERROR(PMT(INDEX(Dati[],ROW()-ROW(Dati[[#Headers],[20]]),1)/12,Dati[[#Headers],[20]]*12,-AizdevumaSumma,0,IF(MaksājumuTermiņš="Perioda beigas",0,1)), "")</f>
        <v>111.8564680293495</v>
      </c>
      <c r="I50" s="5">
        <f>IFERROR(PMT(INDEX(Dati[],ROW()-ROW(Dati[[#Headers],[25]]),1)/12,Dati[[#Headers],[25]]*12,-AizdevumaSumma,0,IF(MaksājumuTermiņš="Perioda beigas",0,1)), "")</f>
        <v>107.17437852128899</v>
      </c>
      <c r="J50" s="5">
        <f>IFERROR(PMT(INDEX(Dati[],ROW()-ROW(Dati[[#Headers],[30]]),1)/12,Dati[[#Headers],[30]]*12,-AizdevumaSumma,0,IF(MaksājumuTermiņš="Perioda beigas",0,1)), "")</f>
        <v>104.78964329180587</v>
      </c>
    </row>
    <row r="51" spans="2:10" ht="15" customHeight="1" x14ac:dyDescent="0.2">
      <c r="B51" s="4">
        <f>IFERROR(MAX((ROW()-ROW(Dati[[#Headers],[LIKME]]))*0.0025+0.0175,0.0025), "")</f>
        <v>0.125</v>
      </c>
      <c r="C51" s="5">
        <f>IFERROR(PMT(INDEX(Dati[],ROW()-ROW(Dati[[#Headers],[3]]),1)/12,Dati[[#Headers],[3]]*12,-AizdevumaSumma,0,IF(MaksājumuTermiņš="Perioda beigas",0,1)), "")</f>
        <v>334.53625576716524</v>
      </c>
      <c r="D51" s="5">
        <f>IFERROR(PMT(INDEX(Dati[],ROW()-ROW(Dati[[#Headers],[5]]),1)/12,Dati[[#Headers],[5]]*12,-AizdevumaSumma,0,IF(MaksājumuTermiņš="Perioda beigas",0,1)), "")</f>
        <v>224.97938225415839</v>
      </c>
      <c r="E51" s="5">
        <f>IFERROR(PMT(INDEX(Dati[],ROW()-ROW(Dati[[#Headers],[10]]),1)/12,Dati[[#Headers],[10]]*12,-AizdevumaSumma,0,IF(MaksājumuTermiņš="Perioda beigas",0,1)), "")</f>
        <v>146.37616867300818</v>
      </c>
      <c r="F51" s="5">
        <f>IFERROR(PMT(INDEX(Dati[],ROW()-ROW(Dati[[#Headers],[12]]),1)/12,Dati[[#Headers],[12]]*12,-AizdevumaSumma,0,IF(MaksājumuTermiņš="Perioda beigas",0,1)), "")</f>
        <v>134.38572814037929</v>
      </c>
      <c r="G51" s="5">
        <f>IFERROR(PMT(INDEX(Dati[],ROW()-ROW(Dati[[#Headers],[15]]),1)/12,Dati[[#Headers],[15]]*12,-AizdevumaSumma,0,IF(MaksājumuTermiņš="Perioda beigas",0,1)), "")</f>
        <v>123.25220824933974</v>
      </c>
      <c r="H51" s="5">
        <f>IFERROR(PMT(INDEX(Dati[],ROW()-ROW(Dati[[#Headers],[20]]),1)/12,Dati[[#Headers],[20]]*12,-AizdevumaSumma,0,IF(MaksājumuTermiņš="Perioda beigas",0,1)), "")</f>
        <v>113.61405497143694</v>
      </c>
      <c r="I51" s="5">
        <f>IFERROR(PMT(INDEX(Dati[],ROW()-ROW(Dati[[#Headers],[25]]),1)/12,Dati[[#Headers],[25]]*12,-AizdevumaSumma,0,IF(MaksājumuTermiņš="Perioda beigas",0,1)), "")</f>
        <v>109.03541366850234</v>
      </c>
      <c r="J51" s="5">
        <f>IFERROR(PMT(INDEX(Dati[],ROW()-ROW(Dati[[#Headers],[30]]),1)/12,Dati[[#Headers],[30]]*12,-AizdevumaSumma,0,IF(MaksājumuTermiņš="Perioda beigas",0,1)), "")</f>
        <v>106.72577623481595</v>
      </c>
    </row>
    <row r="52" spans="2:10" ht="15" customHeight="1" x14ac:dyDescent="0.2">
      <c r="B52" s="4">
        <f>IFERROR(MAX((ROW()-ROW(Dati[[#Headers],[LIKME]]))*0.0025+0.0175,0.0025), "")</f>
        <v>0.1275</v>
      </c>
      <c r="C52" s="5">
        <f>IFERROR(PMT(INDEX(Dati[],ROW()-ROW(Dati[[#Headers],[3]]),1)/12,Dati[[#Headers],[3]]*12,-AizdevumaSumma,0,IF(MaksājumuTermiņš="Perioda beigas",0,1)), "")</f>
        <v>335.73662566320257</v>
      </c>
      <c r="D52" s="5">
        <f>IFERROR(PMT(INDEX(Dati[],ROW()-ROW(Dati[[#Headers],[5]]),1)/12,Dati[[#Headers],[5]]*12,-AizdevumaSumma,0,IF(MaksājumuTermiņš="Perioda beigas",0,1)), "")</f>
        <v>226.25300478804547</v>
      </c>
      <c r="E52" s="5">
        <f>IFERROR(PMT(INDEX(Dati[],ROW()-ROW(Dati[[#Headers],[10]]),1)/12,Dati[[#Headers],[10]]*12,-AizdevumaSumma,0,IF(MaksājumuTermiņš="Perioda beigas",0,1)), "")</f>
        <v>147.83980858062208</v>
      </c>
      <c r="F52" s="5">
        <f>IFERROR(PMT(INDEX(Dati[],ROW()-ROW(Dati[[#Headers],[12]]),1)/12,Dati[[#Headers],[12]]*12,-AizdevumaSumma,0,IF(MaksājumuTermiņš="Perioda beigas",0,1)), "")</f>
        <v>135.92003980641695</v>
      </c>
      <c r="G52" s="5">
        <f>IFERROR(PMT(INDEX(Dati[],ROW()-ROW(Dati[[#Headers],[15]]),1)/12,Dati[[#Headers],[15]]*12,-AizdevumaSumma,0,IF(MaksājumuTermiņš="Perioda beigas",0,1)), "")</f>
        <v>124.88369763580197</v>
      </c>
      <c r="H52" s="5">
        <f>IFERROR(PMT(INDEX(Dati[],ROW()-ROW(Dati[[#Headers],[20]]),1)/12,Dati[[#Headers],[20]]*12,-AizdevumaSumma,0,IF(MaksājumuTermiņš="Perioda beigas",0,1)), "")</f>
        <v>115.38116018336478</v>
      </c>
      <c r="I52" s="5">
        <f>IFERROR(PMT(INDEX(Dati[],ROW()-ROW(Dati[[#Headers],[25]]),1)/12,Dati[[#Headers],[25]]*12,-AizdevumaSumma,0,IF(MaksājumuTermiņš="Perioda beigas",0,1)), "")</f>
        <v>110.90522674109292</v>
      </c>
      <c r="J52" s="5">
        <f>IFERROR(PMT(INDEX(Dati[],ROW()-ROW(Dati[[#Headers],[30]]),1)/12,Dati[[#Headers],[30]]*12,-AizdevumaSumma,0,IF(MaksājumuTermiņš="Perioda beigas",0,1)), "")</f>
        <v>108.66932127408943</v>
      </c>
    </row>
    <row r="53" spans="2:10" ht="15" customHeight="1" x14ac:dyDescent="0.2">
      <c r="B53" s="4">
        <f>IFERROR(MAX((ROW()-ROW(Dati[[#Headers],[LIKME]]))*0.0025+0.0175,0.0025), "")</f>
        <v>0.13</v>
      </c>
      <c r="C53" s="5">
        <f>IFERROR(PMT(INDEX(Dati[],ROW()-ROW(Dati[[#Headers],[3]]),1)/12,Dati[[#Headers],[3]]*12,-AizdevumaSumma,0,IF(MaksājumuTermiņš="Perioda beigas",0,1)), "")</f>
        <v>336.9395200329177</v>
      </c>
      <c r="D53" s="5">
        <f>IFERROR(PMT(INDEX(Dati[],ROW()-ROW(Dati[[#Headers],[5]]),1)/12,Dati[[#Headers],[5]]*12,-AizdevumaSumma,0,IF(MaksājumuTermiņš="Perioda beigas",0,1)), "")</f>
        <v>227.53073044224024</v>
      </c>
      <c r="E53" s="5">
        <f>IFERROR(PMT(INDEX(Dati[],ROW()-ROW(Dati[[#Headers],[10]]),1)/12,Dati[[#Headers],[10]]*12,-AizdevumaSumma,0,IF(MaksājumuTermiņš="Perioda beigas",0,1)), "")</f>
        <v>149.31073997722484</v>
      </c>
      <c r="F53" s="5">
        <f>IFERROR(PMT(INDEX(Dati[],ROW()-ROW(Dati[[#Headers],[12]]),1)/12,Dati[[#Headers],[12]]*12,-AizdevumaSumma,0,IF(MaksājumuTermiņš="Perioda beigas",0,1)), "")</f>
        <v>137.46252414629296</v>
      </c>
      <c r="G53" s="5">
        <f>IFERROR(PMT(INDEX(Dati[],ROW()-ROW(Dati[[#Headers],[15]]),1)/12,Dati[[#Headers],[15]]*12,-AizdevumaSumma,0,IF(MaksājumuTermiņš="Perioda beigas",0,1)), "")</f>
        <v>126.5242167278961</v>
      </c>
      <c r="H53" s="5">
        <f>IFERROR(PMT(INDEX(Dati[],ROW()-ROW(Dati[[#Headers],[20]]),1)/12,Dati[[#Headers],[20]]*12,-AizdevumaSumma,0,IF(MaksājumuTermiņš="Perioda beigas",0,1)), "")</f>
        <v>117.15757112783035</v>
      </c>
      <c r="I53" s="5">
        <f>IFERROR(PMT(INDEX(Dati[],ROW()-ROW(Dati[[#Headers],[25]]),1)/12,Dati[[#Headers],[25]]*12,-AizdevumaSumma,0,IF(MaksājumuTermiņš="Perioda beigas",0,1)), "")</f>
        <v>112.78353035868446</v>
      </c>
      <c r="J53" s="5">
        <f>IFERROR(PMT(INDEX(Dati[],ROW()-ROW(Dati[[#Headers],[30]]),1)/12,Dati[[#Headers],[30]]*12,-AizdevumaSumma,0,IF(MaksājumuTermiņš="Perioda beigas",0,1)), "")</f>
        <v>110.61995192665611</v>
      </c>
    </row>
    <row r="54" spans="2:10" ht="15" customHeight="1" x14ac:dyDescent="0.2">
      <c r="B54" s="4">
        <f>IFERROR(MAX((ROW()-ROW(Dati[[#Headers],[LIKME]]))*0.0025+0.0175,0.0025), "")</f>
        <v>0.13250000000000001</v>
      </c>
      <c r="C54" s="5">
        <f>IFERROR(PMT(INDEX(Dati[],ROW()-ROW(Dati[[#Headers],[3]]),1)/12,Dati[[#Headers],[3]]*12,-AizdevumaSumma,0,IF(MaksājumuTermiņš="Perioda beigas",0,1)), "")</f>
        <v>338.14493666169324</v>
      </c>
      <c r="D54" s="5">
        <f>IFERROR(PMT(INDEX(Dati[],ROW()-ROW(Dati[[#Headers],[5]]),1)/12,Dati[[#Headers],[5]]*12,-AizdevumaSumma,0,IF(MaksājumuTermiņš="Perioda beigas",0,1)), "")</f>
        <v>228.81255150756962</v>
      </c>
      <c r="E54" s="5">
        <f>IFERROR(PMT(INDEX(Dati[],ROW()-ROW(Dati[[#Headers],[10]]),1)/12,Dati[[#Headers],[10]]*12,-AizdevumaSumma,0,IF(MaksājumuTermiņš="Perioda beigas",0,1)), "")</f>
        <v>150.7889159549637</v>
      </c>
      <c r="F54" s="5">
        <f>IFERROR(PMT(INDEX(Dati[],ROW()-ROW(Dati[[#Headers],[12]]),1)/12,Dati[[#Headers],[12]]*12,-AizdevumaSumma,0,IF(MaksājumuTermiņš="Perioda beigas",0,1)), "")</f>
        <v>139.01310757998203</v>
      </c>
      <c r="G54" s="5">
        <f>IFERROR(PMT(INDEX(Dati[],ROW()-ROW(Dati[[#Headers],[15]]),1)/12,Dati[[#Headers],[15]]*12,-AizdevumaSumma,0,IF(MaksājumuTermiņš="Perioda beigas",0,1)), "")</f>
        <v>128.17364315038068</v>
      </c>
      <c r="H54" s="5">
        <f>IFERROR(PMT(INDEX(Dati[],ROW()-ROW(Dati[[#Headers],[20]]),1)/12,Dati[[#Headers],[20]]*12,-AizdevumaSumma,0,IF(MaksājumuTermiņš="Perioda beigas",0,1)), "")</f>
        <v>118.94307688456976</v>
      </c>
      <c r="I54" s="5">
        <f>IFERROR(PMT(INDEX(Dati[],ROW()-ROW(Dati[[#Headers],[25]]),1)/12,Dati[[#Headers],[25]]*12,-AizdevumaSumma,0,IF(MaksājumuTermiņš="Perioda beigas",0,1)), "")</f>
        <v>114.67004282929108</v>
      </c>
      <c r="J54" s="5">
        <f>IFERROR(PMT(INDEX(Dati[],ROW()-ROW(Dati[[#Headers],[30]]),1)/12,Dati[[#Headers],[30]]*12,-AizdevumaSumma,0,IF(MaksājumuTermiņš="Perioda beigas",0,1)), "")</f>
        <v>112.57735244072681</v>
      </c>
    </row>
    <row r="55" spans="2:10" ht="15" customHeight="1" x14ac:dyDescent="0.2">
      <c r="B55" s="4">
        <f>IFERROR(MAX((ROW()-ROW(Dati[[#Headers],[LIKME]]))*0.0025+0.0175,0.0025), "")</f>
        <v>0.13500000000000001</v>
      </c>
      <c r="C55" s="5">
        <f>IFERROR(PMT(INDEX(Dati[],ROW()-ROW(Dati[[#Headers],[3]]),1)/12,Dati[[#Headers],[3]]*12,-AizdevumaSumma,0,IF(MaksājumuTermiņš="Perioda beigas",0,1)), "")</f>
        <v>339.35287330980975</v>
      </c>
      <c r="D55" s="5">
        <f>IFERROR(PMT(INDEX(Dati[],ROW()-ROW(Dati[[#Headers],[5]]),1)/12,Dati[[#Headers],[5]]*12,-AizdevumaSumma,0,IF(MaksājumuTermiņš="Perioda beigas",0,1)), "")</f>
        <v>230.0984601688703</v>
      </c>
      <c r="E55" s="5">
        <f>IFERROR(PMT(INDEX(Dati[],ROW()-ROW(Dati[[#Headers],[10]]),1)/12,Dati[[#Headers],[10]]*12,-AizdevumaSumma,0,IF(MaksājumuTermiņš="Perioda beigas",0,1)), "")</f>
        <v>152.27428911552045</v>
      </c>
      <c r="F55" s="5">
        <f>IFERROR(PMT(INDEX(Dati[],ROW()-ROW(Dati[[#Headers],[12]]),1)/12,Dati[[#Headers],[12]]*12,-AizdevumaSumma,0,IF(MaksājumuTermiņš="Perioda beigas",0,1)), "")</f>
        <v>140.57171596778906</v>
      </c>
      <c r="G55" s="5">
        <f>IFERROR(PMT(INDEX(Dati[],ROW()-ROW(Dati[[#Headers],[15]]),1)/12,Dati[[#Headers],[15]]*12,-AizdevumaSumma,0,IF(MaksājumuTermiņš="Perioda beigas",0,1)), "")</f>
        <v>129.83185424130261</v>
      </c>
      <c r="H55" s="5">
        <f>IFERROR(PMT(INDEX(Dati[],ROW()-ROW(Dati[[#Headers],[20]]),1)/12,Dati[[#Headers],[20]]*12,-AizdevumaSumma,0,IF(MaksājumuTermiņš="Perioda beigas",0,1)), "")</f>
        <v>120.7374682969109</v>
      </c>
      <c r="I55" s="5">
        <f>IFERROR(PMT(INDEX(Dati[],ROW()-ROW(Dati[[#Headers],[25]]),1)/12,Dati[[#Headers],[25]]*12,-AizdevumaSumma,0,IF(MaksājumuTermiņš="Perioda beigas",0,1)), "")</f>
        <v>116.56448827771132</v>
      </c>
      <c r="J55" s="5">
        <f>IFERROR(PMT(INDEX(Dati[],ROW()-ROW(Dati[[#Headers],[30]]),1)/12,Dati[[#Headers],[30]]*12,-AizdevumaSumma,0,IF(MaksājumuTermiņš="Perioda beigas",0,1)), "")</f>
        <v>114.5412177332244</v>
      </c>
    </row>
    <row r="56" spans="2:10" ht="15" customHeight="1" x14ac:dyDescent="0.2">
      <c r="B56" s="4">
        <f>IFERROR(MAX((ROW()-ROW(Dati[[#Headers],[LIKME]]))*0.0025+0.0175,0.0025), "")</f>
        <v>0.13750000000000001</v>
      </c>
      <c r="C56" s="5">
        <f>IFERROR(PMT(INDEX(Dati[],ROW()-ROW(Dati[[#Headers],[3]]),1)/12,Dati[[#Headers],[3]]*12,-AizdevumaSumma,0,IF(MaksājumuTermiņš="Perioda beigas",0,1)), "")</f>
        <v>340.56332771254205</v>
      </c>
      <c r="D56" s="5">
        <f>IFERROR(PMT(INDEX(Dati[],ROW()-ROW(Dati[[#Headers],[5]]),1)/12,Dati[[#Headers],[5]]*12,-AizdevumaSumma,0,IF(MaksājumuTermiņš="Perioda beigas",0,1)), "")</f>
        <v>231.38844850583655</v>
      </c>
      <c r="E56" s="5">
        <f>IFERROR(PMT(INDEX(Dati[],ROW()-ROW(Dati[[#Headers],[10]]),1)/12,Dati[[#Headers],[10]]*12,-AizdevumaSumma,0,IF(MaksājumuTermiņš="Perioda beigas",0,1)), "")</f>
        <v>153.76681158701385</v>
      </c>
      <c r="F56" s="5">
        <f>IFERROR(PMT(INDEX(Dati[],ROW()-ROW(Dati[[#Headers],[12]]),1)/12,Dati[[#Headers],[12]]*12,-AizdevumaSumma,0,IF(MaksājumuTermiņš="Perioda beigas",0,1)), "")</f>
        <v>142.13827464479419</v>
      </c>
      <c r="G56" s="5">
        <f>IFERROR(PMT(INDEX(Dati[],ROW()-ROW(Dati[[#Headers],[15]]),1)/12,Dati[[#Headers],[15]]*12,-AizdevumaSumma,0,IF(MaksājumuTermiņš="Perioda beigas",0,1)), "")</f>
        <v>131.49872712564016</v>
      </c>
      <c r="H56" s="5">
        <f>IFERROR(PMT(INDEX(Dati[],ROW()-ROW(Dati[[#Headers],[20]]),1)/12,Dati[[#Headers],[20]]*12,-AizdevumaSumma,0,IF(MaksājumuTermiņš="Perioda beigas",0,1)), "")</f>
        <v>122.5405381103994</v>
      </c>
      <c r="I56" s="5">
        <f>IFERROR(PMT(INDEX(Dati[],ROW()-ROW(Dati[[#Headers],[25]]),1)/12,Dati[[#Headers],[25]]*12,-AizdevumaSumma,0,IF(MaksājumuTermiņš="Perioda beigas",0,1)), "")</f>
        <v>118.46659675461557</v>
      </c>
      <c r="J56" s="5">
        <f>IFERROR(PMT(INDEX(Dati[],ROW()-ROW(Dati[[#Headers],[30]]),1)/12,Dati[[#Headers],[30]]*12,-AizdevumaSumma,0,IF(MaksājumuTermiņš="Perioda beigas",0,1)), "")</f>
        <v>116.51125330064563</v>
      </c>
    </row>
    <row r="57" spans="2:10" ht="15" customHeight="1" x14ac:dyDescent="0.2">
      <c r="B57" s="4">
        <f>IFERROR(MAX((ROW()-ROW(Dati[[#Headers],[LIKME]]))*0.0025+0.0175,0.0025), "")</f>
        <v>0.14000000000000001</v>
      </c>
      <c r="C57" s="5">
        <f>IFERROR(PMT(INDEX(Dati[],ROW()-ROW(Dati[[#Headers],[3]]),1)/12,Dati[[#Headers],[3]]*12,-AizdevumaSumma,0,IF(MaksājumuTermiņš="Perioda beigas",0,1)), "")</f>
        <v>341.7762975802562</v>
      </c>
      <c r="D57" s="5">
        <f>IFERROR(PMT(INDEX(Dati[],ROW()-ROW(Dati[[#Headers],[5]]),1)/12,Dati[[#Headers],[5]]*12,-AizdevumaSumma,0,IF(MaksājumuTermiņš="Perioda beigas",0,1)), "")</f>
        <v>232.68250849387695</v>
      </c>
      <c r="E57" s="5">
        <f>IFERROR(PMT(INDEX(Dati[],ROW()-ROW(Dati[[#Headers],[10]]),1)/12,Dati[[#Headers],[10]]*12,-AizdevumaSumma,0,IF(MaksājumuTermiņš="Perioda beigas",0,1)), "")</f>
        <v>155.26643504091444</v>
      </c>
      <c r="F57" s="5">
        <f>IFERROR(PMT(INDEX(Dati[],ROW()-ROW(Dati[[#Headers],[12]]),1)/12,Dati[[#Headers],[12]]*12,-AizdevumaSumma,0,IF(MaksājumuTermiņš="Perioda beigas",0,1)), "")</f>
        <v>143.71270845508681</v>
      </c>
      <c r="G57" s="5">
        <f>IFERROR(PMT(INDEX(Dati[],ROW()-ROW(Dati[[#Headers],[15]]),1)/12,Dati[[#Headers],[15]]*12,-AizdevumaSumma,0,IF(MaksājumuTermiņš="Perioda beigas",0,1)), "")</f>
        <v>133.17413878748869</v>
      </c>
      <c r="H57" s="5">
        <f>IFERROR(PMT(INDEX(Dati[],ROW()-ROW(Dati[[#Headers],[20]]),1)/12,Dati[[#Headers],[20]]*12,-AizdevumaSumma,0,IF(MaksājumuTermiņš="Perioda beigas",0,1)), "")</f>
        <v>124.35208110352387</v>
      </c>
      <c r="I57" s="5">
        <f>IFERROR(PMT(INDEX(Dati[],ROW()-ROW(Dati[[#Headers],[25]]),1)/12,Dati[[#Headers],[25]]*12,-AizdevumaSumma,0,IF(MaksājumuTermiņš="Perioda beigas",0,1)), "")</f>
        <v>120.3761043271149</v>
      </c>
      <c r="J57" s="5">
        <f>IFERROR(PMT(INDEX(Dati[],ROW()-ROW(Dati[[#Headers],[30]]),1)/12,Dati[[#Headers],[30]]*12,-AizdevumaSumma,0,IF(MaksājumuTermiņš="Perioda beigas",0,1)), "")</f>
        <v>118.48717510565346</v>
      </c>
    </row>
    <row r="58" spans="2:10" ht="15" customHeight="1" x14ac:dyDescent="0.2">
      <c r="B58" s="4">
        <f>IFERROR(MAX((ROW()-ROW(Dati[[#Headers],[LIKME]]))*0.0025+0.0175,0.0025), "")</f>
        <v>0.14250000000000002</v>
      </c>
      <c r="C58" s="5">
        <f>IFERROR(PMT(INDEX(Dati[],ROW()-ROW(Dati[[#Headers],[3]]),1)/12,Dati[[#Headers],[3]]*12,-AizdevumaSumma,0,IF(MaksājumuTermiņš="Perioda beigas",0,1)), "")</f>
        <v>342.99178059850703</v>
      </c>
      <c r="D58" s="5">
        <f>IFERROR(PMT(INDEX(Dati[],ROW()-ROW(Dati[[#Headers],[5]]),1)/12,Dati[[#Headers],[5]]*12,-AizdevumaSumma,0,IF(MaksājumuTermiņš="Perioda beigas",0,1)), "")</f>
        <v>233.98063200497873</v>
      </c>
      <c r="E58" s="5">
        <f>IFERROR(PMT(INDEX(Dati[],ROW()-ROW(Dati[[#Headers],[10]]),1)/12,Dati[[#Headers],[10]]*12,-AizdevumaSumma,0,IF(MaksājumuTermiņš="Perioda beigas",0,1)), "")</f>
        <v>156.77311070896101</v>
      </c>
      <c r="F58" s="5">
        <f>IFERROR(PMT(INDEX(Dati[],ROW()-ROW(Dati[[#Headers],[12]]),1)/12,Dati[[#Headers],[12]]*12,-AizdevumaSumma,0,IF(MaksājumuTermiņš="Perioda beigas",0,1)), "")</f>
        <v>145.29494178576374</v>
      </c>
      <c r="G58" s="5">
        <f>IFERROR(PMT(INDEX(Dati[],ROW()-ROW(Dati[[#Headers],[15]]),1)/12,Dati[[#Headers],[15]]*12,-AizdevumaSumma,0,IF(MaksājumuTermiņš="Perioda beigas",0,1)), "")</f>
        <v>134.85796614073325</v>
      </c>
      <c r="H58" s="5">
        <f>IFERROR(PMT(INDEX(Dati[],ROW()-ROW(Dati[[#Headers],[20]]),1)/12,Dati[[#Headers],[20]]*12,-AizdevumaSumma,0,IF(MaksājumuTermiņš="Perioda beigas",0,1)), "")</f>
        <v>126.17189421058706</v>
      </c>
      <c r="I58" s="5">
        <f>IFERROR(PMT(INDEX(Dati[],ROW()-ROW(Dati[[#Headers],[25]]),1)/12,Dati[[#Headers],[25]]*12,-AizdevumaSumma,0,IF(MaksājumuTermiņš="Perioda beigas",0,1)), "")</f>
        <v>122.29275315162339</v>
      </c>
      <c r="J58" s="5">
        <f>IFERROR(PMT(INDEX(Dati[],ROW()-ROW(Dati[[#Headers],[30]]),1)/12,Dati[[#Headers],[30]]*12,-AizdevumaSumma,0,IF(MaksājumuTermiņš="Perioda beigas",0,1)), "")</f>
        <v>120.46870944172525</v>
      </c>
    </row>
    <row r="59" spans="2:10" ht="15" customHeight="1" x14ac:dyDescent="0.2">
      <c r="B59" s="4">
        <f>IFERROR(MAX((ROW()-ROW(Dati[[#Headers],[LIKME]]))*0.0025+0.0175,0.0025), "")</f>
        <v>0.14500000000000002</v>
      </c>
      <c r="C59" s="5">
        <f>IFERROR(PMT(INDEX(Dati[],ROW()-ROW(Dati[[#Headers],[3]]),1)/12,Dati[[#Headers],[3]]*12,-AizdevumaSumma,0,IF(MaksājumuTermiņš="Perioda beigas",0,1)), "")</f>
        <v>344.20977442813739</v>
      </c>
      <c r="D59" s="5">
        <f>IFERROR(PMT(INDEX(Dati[],ROW()-ROW(Dati[[#Headers],[5]]),1)/12,Dati[[#Headers],[5]]*12,-AizdevumaSumma,0,IF(MaksājumuTermiņš="Perioda beigas",0,1)), "")</f>
        <v>235.28281080858065</v>
      </c>
      <c r="E59" s="5">
        <f>IFERROR(PMT(INDEX(Dati[],ROW()-ROW(Dati[[#Headers],[10]]),1)/12,Dati[[#Headers],[10]]*12,-AizdevumaSumma,0,IF(MaksājumuTermiņš="Perioda beigas",0,1)), "")</f>
        <v>158.28678940006861</v>
      </c>
      <c r="F59" s="5">
        <f>IFERROR(PMT(INDEX(Dati[],ROW()-ROW(Dati[[#Headers],[12]]),1)/12,Dati[[#Headers],[12]]*12,-AizdevumaSumma,0,IF(MaksājumuTermiņš="Perioda beigas",0,1)), "")</f>
        <v>146.88489860066542</v>
      </c>
      <c r="G59" s="5">
        <f>IFERROR(PMT(INDEX(Dati[],ROW()-ROW(Dati[[#Headers],[15]]),1)/12,Dati[[#Headers],[15]]*12,-AizdevumaSumma,0,IF(MaksājumuTermiņš="Perioda beigas",0,1)), "")</f>
        <v>136.55008609815584</v>
      </c>
      <c r="H59" s="5">
        <f>IFERROR(PMT(INDEX(Dati[],ROW()-ROW(Dati[[#Headers],[20]]),1)/12,Dati[[#Headers],[20]]*12,-AizdevumaSumma,0,IF(MaksājumuTermiņš="Perioda beigas",0,1)), "")</f>
        <v>127.99977663679169</v>
      </c>
      <c r="I59" s="5">
        <f>IFERROR(PMT(INDEX(Dati[],ROW()-ROW(Dati[[#Headers],[25]]),1)/12,Dati[[#Headers],[25]]*12,-AizdevumaSumma,0,IF(MaksājumuTermiņš="Perioda beigas",0,1)), "")</f>
        <v>124.21629152984639</v>
      </c>
      <c r="J59" s="5">
        <f>IFERROR(PMT(INDEX(Dati[],ROW()-ROW(Dati[[#Headers],[30]]),1)/12,Dati[[#Headers],[30]]*12,-AizdevumaSumma,0,IF(MaksājumuTermiņš="Perioda beigas",0,1)), "")</f>
        <v>122.45559277810214</v>
      </c>
    </row>
    <row r="60" spans="2:10" ht="15" customHeight="1" x14ac:dyDescent="0.2">
      <c r="B60" s="4">
        <f>IFERROR(MAX((ROW()-ROW(Dati[[#Headers],[LIKME]]))*0.0025+0.0175,0.0025), "")</f>
        <v>0.14750000000000002</v>
      </c>
      <c r="C60" s="5">
        <f>IFERROR(PMT(INDEX(Dati[],ROW()-ROW(Dati[[#Headers],[3]]),1)/12,Dati[[#Headers],[3]]*12,-AizdevumaSumma,0,IF(MaksājumuTermiņš="Perioda beigas",0,1)), "")</f>
        <v>345.43027670537657</v>
      </c>
      <c r="D60" s="5">
        <f>IFERROR(PMT(INDEX(Dati[],ROW()-ROW(Dati[[#Headers],[5]]),1)/12,Dati[[#Headers],[5]]*12,-AizdevumaSumma,0,IF(MaksājumuTermiņš="Perioda beigas",0,1)), "")</f>
        <v>236.58903657245341</v>
      </c>
      <c r="E60" s="5">
        <f>IFERROR(PMT(INDEX(Dati[],ROW()-ROW(Dati[[#Headers],[10]]),1)/12,Dati[[#Headers],[10]]*12,-AizdevumaSumma,0,IF(MaksājumuTermiņš="Perioda beigas",0,1)), "")</f>
        <v>159.80742151721785</v>
      </c>
      <c r="F60" s="5">
        <f>IFERROR(PMT(INDEX(Dati[],ROW()-ROW(Dati[[#Headers],[12]]),1)/12,Dati[[#Headers],[12]]*12,-AizdevumaSumma,0,IF(MaksājumuTermiņš="Perioda beigas",0,1)), "")</f>
        <v>148.48250247382717</v>
      </c>
      <c r="G60" s="5">
        <f>IFERROR(PMT(INDEX(Dati[],ROW()-ROW(Dati[[#Headers],[15]]),1)/12,Dati[[#Headers],[15]]*12,-AizdevumaSumma,0,IF(MaksājumuTermiņš="Perioda beigas",0,1)), "")</f>
        <v>138.25037563892971</v>
      </c>
      <c r="H60" s="5">
        <f>IFERROR(PMT(INDEX(Dati[],ROW()-ROW(Dati[[#Headers],[20]]),1)/12,Dati[[#Headers],[20]]*12,-AizdevumaSumma,0,IF(MaksājumuTermiņš="Perioda beigas",0,1)), "")</f>
        <v>129.83552996562742</v>
      </c>
      <c r="I60" s="5">
        <f>IFERROR(PMT(INDEX(Dati[],ROW()-ROW(Dati[[#Headers],[25]]),1)/12,Dati[[#Headers],[25]]*12,-AizdevumaSumma,0,IF(MaksājumuTermiņš="Perioda beigas",0,1)), "")</f>
        <v>126.14647394873984</v>
      </c>
      <c r="J60" s="5">
        <f>IFERROR(PMT(INDEX(Dati[],ROW()-ROW(Dati[[#Headers],[30]]),1)/12,Dati[[#Headers],[30]]*12,-AizdevumaSumma,0,IF(MaksājumuTermiņš="Perioda beigas",0,1)), "")</f>
        <v>124.44757158719466</v>
      </c>
    </row>
    <row r="61" spans="2:10" ht="15" customHeight="1" x14ac:dyDescent="0.2">
      <c r="B61" s="4">
        <f>IFERROR(MAX((ROW()-ROW(Dati[[#Headers],[LIKME]]))*0.0025+0.0175,0.0025), "")</f>
        <v>0.15000000000000002</v>
      </c>
      <c r="C61" s="5">
        <f>IFERROR(PMT(INDEX(Dati[],ROW()-ROW(Dati[[#Headers],[3]]),1)/12,Dati[[#Headers],[3]]*12,-AizdevumaSumma,0,IF(MaksājumuTermiņš="Perioda beigas",0,1)), "")</f>
        <v>346.65328504194139</v>
      </c>
      <c r="D61" s="5">
        <f>IFERROR(PMT(INDEX(Dati[],ROW()-ROW(Dati[[#Headers],[5]]),1)/12,Dati[[#Headers],[5]]*12,-AizdevumaSumma,0,IF(MaksājumuTermiņš="Perioda beigas",0,1)), "")</f>
        <v>237.8993008635874</v>
      </c>
      <c r="E61" s="5">
        <f>IFERROR(PMT(INDEX(Dati[],ROW()-ROW(Dati[[#Headers],[10]]),1)/12,Dati[[#Headers],[10]]*12,-AizdevumaSumma,0,IF(MaksājumuTermiņš="Perioda beigas",0,1)), "")</f>
        <v>161.33495707431558</v>
      </c>
      <c r="F61" s="5">
        <f>IFERROR(PMT(INDEX(Dati[],ROW()-ROW(Dati[[#Headers],[12]]),1)/12,Dati[[#Headers],[12]]*12,-AizdevumaSumma,0,IF(MaksājumuTermiņš="Perioda beigas",0,1)), "")</f>
        <v>150.08767662262099</v>
      </c>
      <c r="G61" s="5">
        <f>IFERROR(PMT(INDEX(Dati[],ROW()-ROW(Dati[[#Headers],[15]]),1)/12,Dati[[#Headers],[15]]*12,-AizdevumaSumma,0,IF(MaksājumuTermiņš="Perioda beigas",0,1)), "")</f>
        <v>139.95871187445729</v>
      </c>
      <c r="H61" s="5">
        <f>IFERROR(PMT(INDEX(Dati[],ROW()-ROW(Dati[[#Headers],[20]]),1)/12,Dati[[#Headers],[20]]*12,-AizdevumaSumma,0,IF(MaksājumuTermiņš="Perioda beigas",0,1)), "")</f>
        <v>131.67895825866376</v>
      </c>
      <c r="I61" s="5">
        <f>IFERROR(PMT(INDEX(Dati[],ROW()-ROW(Dati[[#Headers],[25]]),1)/12,Dati[[#Headers],[25]]*12,-AizdevumaSumma,0,IF(MaksājumuTermiņš="Perioda beigas",0,1)), "")</f>
        <v>128.08306110529355</v>
      </c>
      <c r="J61" s="5">
        <f>IFERROR(PMT(INDEX(Dati[],ROW()-ROW(Dati[[#Headers],[30]]),1)/12,Dati[[#Headers],[30]]*12,-AizdevumaSumma,0,IF(MaksājumuTermiņš="Perioda beigas",0,1)), "")</f>
        <v>126.44440215650437</v>
      </c>
    </row>
    <row r="62" spans="2:10" ht="15" customHeight="1" x14ac:dyDescent="0.2">
      <c r="B62" s="4">
        <f>IFERROR(MAX((ROW()-ROW(Dati[[#Headers],[LIKME]]))*0.0025+0.0175,0.0025), "")</f>
        <v>0.15250000000000002</v>
      </c>
      <c r="C62" s="5">
        <f>IFERROR(PMT(INDEX(Dati[],ROW()-ROW(Dati[[#Headers],[3]]),1)/12,Dati[[#Headers],[3]]*12,-AizdevumaSumma,0,IF(MaksājumuTermiņš="Perioda beigas",0,1)), "")</f>
        <v>347.8787970251359</v>
      </c>
      <c r="D62" s="5">
        <f>IFERROR(PMT(INDEX(Dati[],ROW()-ROW(Dati[[#Headers],[5]]),1)/12,Dati[[#Headers],[5]]*12,-AizdevumaSumma,0,IF(MaksājumuTermiņš="Perioda beigas",0,1)), "")</f>
        <v>239.21359514908835</v>
      </c>
      <c r="E62" s="5">
        <f>IFERROR(PMT(INDEX(Dati[],ROW()-ROW(Dati[[#Headers],[10]]),1)/12,Dati[[#Headers],[10]]*12,-AizdevumaSumma,0,IF(MaksājumuTermiņš="Perioda beigas",0,1)), "")</f>
        <v>162.86934571301722</v>
      </c>
      <c r="F62" s="5">
        <f>IFERROR(PMT(INDEX(Dati[],ROW()-ROW(Dati[[#Headers],[12]]),1)/12,Dati[[#Headers],[12]]*12,-AizdevumaSumma,0,IF(MaksājumuTermiņš="Perioda beigas",0,1)), "")</f>
        <v>151.70034394056634</v>
      </c>
      <c r="G62" s="5">
        <f>IFERROR(PMT(INDEX(Dati[],ROW()-ROW(Dati[[#Headers],[15]]),1)/12,Dati[[#Headers],[15]]*12,-AizdevumaSumma,0,IF(MaksājumuTermiņš="Perioda beigas",0,1)), "")</f>
        <v>141.67497211251222</v>
      </c>
      <c r="H62" s="5">
        <f>IFERROR(PMT(INDEX(Dati[],ROW()-ROW(Dati[[#Headers],[20]]),1)/12,Dati[[#Headers],[20]]*12,-AizdevumaSumma,0,IF(MaksājumuTermiņš="Perioda beigas",0,1)), "")</f>
        <v>133.52986814787025</v>
      </c>
      <c r="I62" s="5">
        <f>IFERROR(PMT(INDEX(Dati[],ROW()-ROW(Dati[[#Headers],[25]]),1)/12,Dati[[#Headers],[25]]*12,-AizdevumaSumma,0,IF(MaksājumuTermiņš="Perioda beigas",0,1)), "")</f>
        <v>130.02581991699441</v>
      </c>
      <c r="J62" s="5">
        <f>IFERROR(PMT(INDEX(Dati[],ROW()-ROW(Dati[[#Headers],[30]]),1)/12,Dati[[#Headers],[30]]*12,-AizdevumaSumma,0,IF(MaksājumuTermiņš="Perioda beigas",0,1)), "")</f>
        <v>128.44585038702186</v>
      </c>
    </row>
    <row r="63" spans="2:10" ht="15" customHeight="1" x14ac:dyDescent="0.2">
      <c r="B63" s="4">
        <f>IFERROR(MAX((ROW()-ROW(Dati[[#Headers],[LIKME]]))*0.0025+0.0175,0.0025), "")</f>
        <v>0.15500000000000003</v>
      </c>
      <c r="C63" s="5">
        <f>IFERROR(PMT(INDEX(Dati[],ROW()-ROW(Dati[[#Headers],[3]]),1)/12,Dati[[#Headers],[3]]*12,-AizdevumaSumma,0,IF(MaksājumuTermiņš="Perioda beigas",0,1)), "")</f>
        <v>349.10681021795432</v>
      </c>
      <c r="D63" s="5">
        <f>IFERROR(PMT(INDEX(Dati[],ROW()-ROW(Dati[[#Headers],[5]]),1)/12,Dati[[#Headers],[5]]*12,-AizdevumaSumma,0,IF(MaksājumuTermiņš="Perioda beigas",0,1)), "")</f>
        <v>240.53191079708049</v>
      </c>
      <c r="E63" s="5">
        <f>IFERROR(PMT(INDEX(Dati[],ROW()-ROW(Dati[[#Headers],[10]]),1)/12,Dati[[#Headers],[10]]*12,-AizdevumaSumma,0,IF(MaksājumuTermiņš="Perioda beigas",0,1)), "")</f>
        <v>164.41053671950084</v>
      </c>
      <c r="F63" s="5">
        <f>IFERROR(PMT(INDEX(Dati[],ROW()-ROW(Dati[[#Headers],[12]]),1)/12,Dati[[#Headers],[12]]*12,-AizdevumaSumma,0,IF(MaksājumuTermiņš="Perioda beigas",0,1)), "")</f>
        <v>153.32042702978788</v>
      </c>
      <c r="G63" s="5">
        <f>IFERROR(PMT(INDEX(Dati[],ROW()-ROW(Dati[[#Headers],[15]]),1)/12,Dati[[#Headers],[15]]*12,-AizdevumaSumma,0,IF(MaksājumuTermiņš="Perioda beigas",0,1)), "")</f>
        <v>143.39903391965083</v>
      </c>
      <c r="H63" s="5">
        <f>IFERROR(PMT(INDEX(Dati[],ROW()-ROW(Dati[[#Headers],[20]]),1)/12,Dati[[#Headers],[20]]*12,-AizdevumaSumma,0,IF(MaksājumuTermiņš="Perioda beigas",0,1)), "")</f>
        <v>135.38806892059969</v>
      </c>
      <c r="I63" s="5">
        <f>IFERROR(PMT(INDEX(Dati[],ROW()-ROW(Dati[[#Headers],[25]]),1)/12,Dati[[#Headers],[25]]*12,-AizdevumaSumma,0,IF(MaksājumuTermiņš="Perioda beigas",0,1)), "")</f>
        <v>131.97452351882379</v>
      </c>
      <c r="J63" s="5">
        <f>IFERROR(PMT(INDEX(Dati[],ROW()-ROW(Dati[[#Headers],[30]]),1)/12,Dati[[#Headers],[30]]*12,-AizdevumaSumma,0,IF(MaksājumuTermiņš="Perioda beigas",0,1)), "")</f>
        <v>130.45169157995775</v>
      </c>
    </row>
    <row r="64" spans="2:10" ht="15" customHeight="1" x14ac:dyDescent="0.2">
      <c r="B64" s="4">
        <f>IFERROR(MAX((ROW()-ROW(Dati[[#Headers],[LIKME]]))*0.0025+0.0175,0.0025), "")</f>
        <v>0.15750000000000003</v>
      </c>
      <c r="C64" s="5">
        <f>IFERROR(PMT(INDEX(Dati[],ROW()-ROW(Dati[[#Headers],[3]]),1)/12,Dati[[#Headers],[3]]*12,-AizdevumaSumma,0,IF(MaksājumuTermiņš="Perioda beigas",0,1)), "")</f>
        <v>350.33732215918246</v>
      </c>
      <c r="D64" s="5">
        <f>IFERROR(PMT(INDEX(Dati[],ROW()-ROW(Dati[[#Headers],[5]]),1)/12,Dati[[#Headers],[5]]*12,-AizdevumaSumma,0,IF(MaksājumuTermiņš="Perioda beigas",0,1)), "")</f>
        <v>241.8542390776158</v>
      </c>
      <c r="E64" s="5">
        <f>IFERROR(PMT(INDEX(Dati[],ROW()-ROW(Dati[[#Headers],[10]]),1)/12,Dati[[#Headers],[10]]*12,-AizdevumaSumma,0,IF(MaksājumuTermiņš="Perioda beigas",0,1)), "")</f>
        <v>165.95847904118384</v>
      </c>
      <c r="F64" s="5">
        <f>IFERROR(PMT(INDEX(Dati[],ROW()-ROW(Dati[[#Headers],[12]]),1)/12,Dati[[#Headers],[12]]*12,-AizdevumaSumma,0,IF(MaksājumuTermiņš="Perioda beigas",0,1)), "")</f>
        <v>154.94784823309922</v>
      </c>
      <c r="G64" s="5">
        <f>IFERROR(PMT(INDEX(Dati[],ROW()-ROW(Dati[[#Headers],[15]]),1)/12,Dati[[#Headers],[15]]*12,-AizdevumaSumma,0,IF(MaksājumuTermiņš="Perioda beigas",0,1)), "")</f>
        <v>145.13077518186125</v>
      </c>
      <c r="H64" s="5">
        <f>IFERROR(PMT(INDEX(Dati[],ROW()-ROW(Dati[[#Headers],[20]]),1)/12,Dati[[#Headers],[20]]*12,-AizdevumaSumma,0,IF(MaksājumuTermiņš="Perioda beigas",0,1)), "")</f>
        <v>137.25337259738504</v>
      </c>
      <c r="I64" s="5">
        <f>IFERROR(PMT(INDEX(Dati[],ROW()-ROW(Dati[[#Headers],[25]]),1)/12,Dati[[#Headers],[25]]*12,-AizdevumaSumma,0,IF(MaksājumuTermiņš="Perioda beigas",0,1)), "")</f>
        <v>133.92895124763749</v>
      </c>
      <c r="J64" s="5">
        <f>IFERROR(PMT(INDEX(Dati[],ROW()-ROW(Dati[[#Headers],[30]]),1)/12,Dati[[#Headers],[30]]*12,-AizdevumaSumma,0,IF(MaksājumuTermiņš="Perioda beigas",0,1)), "")</f>
        <v>132.46171021355778</v>
      </c>
    </row>
    <row r="65" spans="2:10" ht="15" customHeight="1" x14ac:dyDescent="0.2">
      <c r="B65" s="4">
        <f>IFERROR(MAX((ROW()-ROW(Dati[[#Headers],[LIKME]]))*0.0025+0.0175,0.0025), "")</f>
        <v>0.16000000000000003</v>
      </c>
      <c r="C65" s="5">
        <f>IFERROR(PMT(INDEX(Dati[],ROW()-ROW(Dati[[#Headers],[3]]),1)/12,Dati[[#Headers],[3]]*12,-AizdevumaSumma,0,IF(MaksājumuTermiņš="Perioda beigas",0,1)), "")</f>
        <v>351.57033036350083</v>
      </c>
      <c r="D65" s="5">
        <f>IFERROR(PMT(INDEX(Dati[],ROW()-ROW(Dati[[#Headers],[5]]),1)/12,Dati[[#Headers],[5]]*12,-AizdevumaSumma,0,IF(MaksājumuTermiņš="Perioda beigas",0,1)), "")</f>
        <v>243.18057116359134</v>
      </c>
      <c r="E65" s="5">
        <f>IFERROR(PMT(INDEX(Dati[],ROW()-ROW(Dati[[#Headers],[10]]),1)/12,Dati[[#Headers],[10]]*12,-AizdevumaSumma,0,IF(MaksājumuTermiņš="Perioda beigas",0,1)), "")</f>
        <v>167.51312130337254</v>
      </c>
      <c r="F65" s="5">
        <f>IFERROR(PMT(INDEX(Dati[],ROW()-ROW(Dati[[#Headers],[12]]),1)/12,Dati[[#Headers],[12]]*12,-AizdevumaSumma,0,IF(MaksājumuTermiņš="Perioda beigas",0,1)), "")</f>
        <v>156.58252966569285</v>
      </c>
      <c r="G65" s="5">
        <f>IFERROR(PMT(INDEX(Dati[],ROW()-ROW(Dati[[#Headers],[15]]),1)/12,Dati[[#Headers],[15]]*12,-AizdevumaSumma,0,IF(MaksājumuTermiņš="Perioda beigas",0,1)), "")</f>
        <v>146.87007416342351</v>
      </c>
      <c r="H65" s="5">
        <f>IFERROR(PMT(INDEX(Dati[],ROW()-ROW(Dati[[#Headers],[20]]),1)/12,Dati[[#Headers],[20]]*12,-AizdevumaSumma,0,IF(MaksājumuTermiņš="Perioda beigas",0,1)), "")</f>
        <v>139.12559400271149</v>
      </c>
      <c r="I65" s="5">
        <f>IFERROR(PMT(INDEX(Dati[],ROW()-ROW(Dati[[#Headers],[25]]),1)/12,Dati[[#Headers],[25]]*12,-AizdevumaSumma,0,IF(MaksājumuTermiņš="Perioda beigas",0,1)), "")</f>
        <v>135.88888861476619</v>
      </c>
      <c r="J65" s="5">
        <f>IFERROR(PMT(INDEX(Dati[],ROW()-ROW(Dati[[#Headers],[30]]),1)/12,Dati[[#Headers],[30]]*12,-AizdevumaSumma,0,IF(MaksājumuTermiņš="Perioda beigas",0,1)), "")</f>
        <v>134.47569971164739</v>
      </c>
    </row>
  </sheetData>
  <mergeCells count="17">
    <mergeCell ref="B2:J2"/>
    <mergeCell ref="F3:H3"/>
    <mergeCell ref="F4:H4"/>
    <mergeCell ref="F5:H5"/>
    <mergeCell ref="I4:J4"/>
    <mergeCell ref="L2:L15"/>
    <mergeCell ref="I3:J3"/>
    <mergeCell ref="C7:J7"/>
    <mergeCell ref="D6:E6"/>
    <mergeCell ref="D5:E5"/>
    <mergeCell ref="D4:E4"/>
    <mergeCell ref="D3:E3"/>
    <mergeCell ref="B6:C6"/>
    <mergeCell ref="B5:C5"/>
    <mergeCell ref="B4:C4"/>
    <mergeCell ref="B3:C3"/>
    <mergeCell ref="I5:J5"/>
  </mergeCells>
  <conditionalFormatting sqref="B9:J65">
    <cfRule type="expression" dxfId="9" priority="1">
      <formula>$B9=$D$3</formula>
    </cfRule>
  </conditionalFormatting>
  <dataValidations count="20">
    <dataValidation type="list" errorStyle="warning" allowBlank="1" showInputMessage="1" showErrorMessage="1" error="Sarakstā atlasiet maksājumu termiņa opciju. Atlasiet ATCELT, nospiediet taustiņu kombināciju ALT+LEJUPVĒRSTĀ BULTIŅA, lai parādītu opcijas, un pēc tam izmantojiet LEJUPVĒRSTO BULTIŅU un taustiņu ENTER, lai veiktu atlasi" prompt="Šīs šūnas sarakstā atlasiet maksājumu termiņa opciju. Nospiediet taustiņu kombināciju ALT+LEJUPVĒRSTĀ BULTIŅA, lai parādītu opcijas, un pēc tam izmantojiet LEJUPVĒRSTO BULTIŅU un taustiņu ENTER, lai veiktu atlasi" sqref="D6:E6" xr:uid="{00000000-0002-0000-0000-000000000000}">
      <formula1>"Perioda beigas,Perioda sākums"</formula1>
    </dataValidation>
    <dataValidation allowBlank="1" showInputMessage="1" showErrorMessage="1" prompt="Šajā darblapā izveidojiet aizdevuma analīzi. Ievadiet procentu likmi, aizdevumu gados, aizdevuma summu un maksājumu termiņu. Datu tabula, kas sākas šūnā B8, tiek automātiski atjaunināta " sqref="A1" xr:uid="{00000000-0002-0000-0000-000001000000}"/>
    <dataValidation allowBlank="1" showInputMessage="1" showErrorMessage="1" prompt="Šajā šūnā ir šīs darblapas virsraksts. Šūnā L2 ir likmju datu griezums" sqref="B1" xr:uid="{00000000-0002-0000-0000-000002000000}"/>
    <dataValidation allowBlank="1" showInputMessage="1" showErrorMessage="1" prompt="Šūnās D3–D6 ievadiet vērtības. Šūnās I3–I5 tiek automātiski aprēķināti ikmēneša un kopējie maksājumi, kā arī kopējie procenti" sqref="B2:J2" xr:uid="{00000000-0002-0000-0000-000003000000}"/>
    <dataValidation allowBlank="1" showInputMessage="1" showErrorMessage="1" prompt="Zemāk tabulā kolonnās C–J tiek automātiski aprēķinātas gada summas." sqref="C7:J7" xr:uid="{00000000-0002-0000-0000-000004000000}"/>
    <dataValidation allowBlank="1" showInputMessage="1" showErrorMessage="1" prompt="Šajā kolonnā ar šo virsrakstu tiek automātiski aprēķinātas likmes" sqref="B8" xr:uid="{00000000-0002-0000-0000-000005000000}"/>
    <dataValidation allowBlank="1" showInputMessage="1" showErrorMessage="1" prompt="Šajā kolonnā ar šo virsrakstu tiek automātiski aprēķinātas šī gada summas" sqref="C8:J8" xr:uid="{00000000-0002-0000-0000-000006000000}"/>
    <dataValidation allowBlank="1" showInputMessage="1" showErrorMessage="1" prompt="Šūnā pa labi ievadiet procentu likmi" sqref="B3:C3" xr:uid="{00000000-0002-0000-0000-000007000000}"/>
    <dataValidation allowBlank="1" showInputMessage="1" showErrorMessage="1" prompt="Šūnā pa labi tiek automātiski aprēķināts mēneša maksājums" sqref="F3:H3" xr:uid="{00000000-0002-0000-0000-000008000000}"/>
    <dataValidation allowBlank="1" showInputMessage="1" showErrorMessage="1" prompt="Šajā šūnā tiek automātiski aprēķināts mēneša maksājums" sqref="I3:J3" xr:uid="{00000000-0002-0000-0000-000009000000}"/>
    <dataValidation allowBlank="1" showInputMessage="1" showErrorMessage="1" prompt="Šūnā pa labi tiek automātiski aprēķināts kopējais maksājums" sqref="F4:H4" xr:uid="{00000000-0002-0000-0000-00000A000000}"/>
    <dataValidation allowBlank="1" showInputMessage="1" showErrorMessage="1" prompt="Šajā šūnā tiek automātiski aprēķināts kopējais maksājums" sqref="I4:J4" xr:uid="{00000000-0002-0000-0000-00000B000000}"/>
    <dataValidation allowBlank="1" showInputMessage="1" showErrorMessage="1" prompt="Šūnā pa labi tiek automātiski aprēķināti kopējie procenti" sqref="F5:H5" xr:uid="{00000000-0002-0000-0000-00000C000000}"/>
    <dataValidation allowBlank="1" showInputMessage="1" showErrorMessage="1" prompt="Šajā šūnā tiek automātiski aprēķināti kopējie procenti" sqref="I5:J5" xr:uid="{00000000-0002-0000-0000-00000D000000}"/>
    <dataValidation allowBlank="1" showInputMessage="1" showErrorMessage="1" prompt="Šūnā pa labi ievadiet aizdevumu gados" sqref="B4:C4" xr:uid="{00000000-0002-0000-0000-00000E000000}"/>
    <dataValidation allowBlank="1" showInputMessage="1" showErrorMessage="1" prompt="Šajā šūnā ievadiet aizdevumu gados" sqref="D4:E4" xr:uid="{00000000-0002-0000-0000-00000F000000}"/>
    <dataValidation allowBlank="1" showInputMessage="1" showErrorMessage="1" prompt="Šajā šūnā ievadiet procentu likmi" sqref="D3:E3" xr:uid="{00000000-0002-0000-0000-000010000000}"/>
    <dataValidation allowBlank="1" showInputMessage="1" showErrorMessage="1" prompt="Šūnā pa labi ievadiet aizdevuma summu" sqref="B5:C5" xr:uid="{00000000-0002-0000-0000-000011000000}"/>
    <dataValidation allowBlank="1" showInputMessage="1" showErrorMessage="1" prompt="Šajā šūnā ievadiet aizdevuma summu" sqref="D5:E5" xr:uid="{00000000-0002-0000-0000-000012000000}"/>
    <dataValidation allowBlank="1" showInputMessage="1" showErrorMessage="1" prompt="Šūnā pa labi atlasiet maksājumu termiņa opciju" sqref="B6:C6" xr:uid="{00000000-0002-0000-0000-000013000000}"/>
  </dataValidations>
  <printOptions horizontalCentered="1"/>
  <pageMargins left="0.4" right="0.4" top="0.4" bottom="0.4" header="0.3" footer="0.3"/>
  <pageSetup paperSize="9" scale="47" fitToHeight="0" orientation="portrait" r:id="rId1"/>
  <headerFooter differentFirst="1">
    <oddFooter>Page &amp;P of &amp;N</oddFooter>
  </headerFooter>
  <ignoredErrors>
    <ignoredError sqref="B9"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AIZDEVUMA ANALĪZE</vt:lpstr>
      <vt:lpstr>AizdevumaSumma</vt:lpstr>
      <vt:lpstr>AizdevumsGados</vt:lpstr>
      <vt:lpstr>IkmēnešaMaksājumi</vt:lpstr>
      <vt:lpstr>KopējaisMaksājums</vt:lpstr>
      <vt:lpstr>KopējieProcenti</vt:lpstr>
      <vt:lpstr>MaksājumuTermiņš</vt:lpstr>
      <vt:lpstr>'AIZDEVUMA ANALĪZE'!Print_Titles</vt:lpstr>
      <vt:lpstr>ProcentuLikme</vt:lpstr>
      <vt:lpstr>Rindas_virsraksta_apgabals1..D6</vt:lpstr>
      <vt:lpstr>Rindas_virsraksta_apgabals2..I5</vt:lpstr>
      <vt:lpstr>Virsraksts_1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2018-08-10T05:47:49Z</dcterms:created>
  <dcterms:modified xsi:type="dcterms:W3CDTF">2018-08-10T05:47:49Z</dcterms:modified>
</cp:coreProperties>
</file>