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/>
  <xr:revisionPtr revIDLastSave="0" documentId="13_ncr:1_{DC671B69-C0EE-4708-8997-A584624C3D42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סיכום תקציב חודשי" sheetId="1" r:id="rId1"/>
    <sheet name="הכנסות" sheetId="3" r:id="rId2"/>
    <sheet name="הוצאות כוח אדם" sheetId="4" r:id="rId3"/>
    <sheet name="הוצאות תפעוליות" sheetId="5" r:id="rId4"/>
  </sheets>
  <definedNames>
    <definedName name="_xlnm._FilterDatabase" localSheetId="2" hidden="1">'הוצאות כוח אדם'!#REF!</definedName>
    <definedName name="_xlnm._FilterDatabase" localSheetId="3" hidden="1">'הוצאות תפעוליות'!#REF!</definedName>
    <definedName name="_xlnm._FilterDatabase" localSheetId="1" hidden="1">הכנסות!#REF!</definedName>
    <definedName name="_xlnm._FilterDatabase" localSheetId="0" hidden="1">הכנסות!#REF!</definedName>
    <definedName name="BUDGET_Title">'סיכום תקציב חודשי'!$B$2</definedName>
    <definedName name="ColumnTitle1">סכומים_כוללים[[#Headers],[סכומי תקציב כוללים]]</definedName>
    <definedName name="_xlnm.Print_Titles" localSheetId="2">'הוצאות כוח אדם'!$4:$4</definedName>
    <definedName name="_xlnm.Print_Titles" localSheetId="3">'הוצאות תפעוליות'!$4:$4</definedName>
    <definedName name="_xlnm.Print_Titles" localSheetId="1">הכנסות!$4:$4</definedName>
    <definedName name="כותרת1">_5_הוצאות_מובילות[[#Headers],[הוצאה]]</definedName>
    <definedName name="כותרת2">הכנסות[[#Headers],[הכנסה]]</definedName>
    <definedName name="כותרת3">הוצאות_כוח_אדם[[#Headers],[הוצאות כוח אדם]]</definedName>
    <definedName name="כותרת4">הוצאות_תפעוליות[[#Headers],[הוצאות תפעוליות]]</definedName>
    <definedName name="שם_החברה">'סיכום תקציב חודשי'!$B$1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5" i="5"/>
  <c r="E5" i="5"/>
  <c r="F22" i="5"/>
  <c r="E22" i="5"/>
  <c r="F13" i="5"/>
  <c r="E13" i="5"/>
  <c r="F14" i="5"/>
  <c r="E14" i="5"/>
  <c r="F19" i="5"/>
  <c r="E19" i="5"/>
  <c r="F15" i="5"/>
  <c r="E15" i="5"/>
  <c r="F10" i="5"/>
  <c r="E10" i="5"/>
  <c r="F23" i="5"/>
  <c r="E23" i="5"/>
  <c r="F8" i="5"/>
  <c r="E8" i="5"/>
  <c r="F20" i="5"/>
  <c r="E20" i="5"/>
  <c r="F24" i="5"/>
  <c r="E24" i="5"/>
  <c r="F7" i="5"/>
  <c r="E7" i="5"/>
  <c r="F21" i="5"/>
  <c r="E21" i="5"/>
  <c r="F6" i="5"/>
  <c r="E6" i="5"/>
  <c r="F9" i="5"/>
  <c r="E9" i="5"/>
  <c r="F17" i="5"/>
  <c r="E17" i="5"/>
  <c r="F16" i="5"/>
  <c r="E16" i="5"/>
  <c r="F11" i="5"/>
  <c r="E11" i="5"/>
  <c r="F12" i="5"/>
  <c r="E12" i="5"/>
  <c r="F18" i="5"/>
  <c r="E18" i="5"/>
  <c r="B1" i="5"/>
  <c r="D8" i="4"/>
  <c r="D6" i="1" s="1"/>
  <c r="C8" i="4"/>
  <c r="F7" i="4"/>
  <c r="E7" i="4"/>
  <c r="F6" i="4"/>
  <c r="E6" i="4"/>
  <c r="F5" i="4"/>
  <c r="E5" i="4"/>
  <c r="B1" i="4"/>
  <c r="C16" i="1" l="1"/>
  <c r="C15" i="1"/>
  <c r="C13" i="1"/>
  <c r="C12" i="1"/>
  <c r="B12" i="1" s="1"/>
  <c r="C14" i="1"/>
  <c r="C6" i="1"/>
  <c r="F25" i="5"/>
  <c r="F8" i="4"/>
  <c r="D8" i="3"/>
  <c r="E7" i="3"/>
  <c r="F6" i="3"/>
  <c r="E6" i="3"/>
  <c r="F5" i="3"/>
  <c r="E5" i="3"/>
  <c r="E6" i="1" l="1"/>
  <c r="B14" i="1"/>
  <c r="E14" i="1"/>
  <c r="B13" i="1"/>
  <c r="E13" i="1"/>
  <c r="B15" i="1"/>
  <c r="E15" i="1"/>
  <c r="B16" i="1"/>
  <c r="E16" i="1"/>
  <c r="B1" i="3"/>
  <c r="E12" i="1" l="1"/>
  <c r="E17" i="1" l="1"/>
  <c r="C17" i="1"/>
  <c r="D5" i="1"/>
  <c r="D7" i="1" l="1"/>
  <c r="D14" i="1"/>
  <c r="D15" i="1"/>
  <c r="D13" i="1"/>
  <c r="D16" i="1"/>
  <c r="D12" i="1"/>
  <c r="D17" i="1" l="1"/>
  <c r="C8" i="3" l="1"/>
  <c r="C5" i="1" s="1"/>
  <c r="F7" i="3"/>
  <c r="F8" i="3" s="1"/>
  <c r="C7" i="1" l="1"/>
  <c r="E7" i="1" s="1"/>
  <c r="E5" i="1"/>
</calcChain>
</file>

<file path=xl/sharedStrings.xml><?xml version="1.0" encoding="utf-8"?>
<sst xmlns="http://schemas.openxmlformats.org/spreadsheetml/2006/main" count="61" uniqueCount="50">
  <si>
    <t>שם החברה</t>
  </si>
  <si>
    <t>תקציב חודשי</t>
  </si>
  <si>
    <t>סכומי תקציב כוללים</t>
  </si>
  <si>
    <t>הכנסות</t>
  </si>
  <si>
    <t>הוצאות</t>
  </si>
  <si>
    <t>יתרה (הכנסות פחות הוצאות)</t>
  </si>
  <si>
    <t>התרשים 'מבט כולל על התקציב' מופיע בתא זה. 5 ההוצאות התפעוליות המובילות מתעדכנות באופן אוטומטי בטבלה '5 הוצאות מובילות', להלן.</t>
  </si>
  <si>
    <t>מהן 5 ההוצאות התפעוליות הגבוהות ביותר שלי?</t>
  </si>
  <si>
    <t>הוצאה</t>
  </si>
  <si>
    <t>משוער</t>
  </si>
  <si>
    <t>סכום</t>
  </si>
  <si>
    <t>בפועל</t>
  </si>
  <si>
    <t>% מההוצאות</t>
  </si>
  <si>
    <t>תאריך</t>
  </si>
  <si>
    <t>הפרש</t>
  </si>
  <si>
    <t>הפחתה של 15%</t>
  </si>
  <si>
    <t>הכנסה</t>
  </si>
  <si>
    <t>מכירות נטו</t>
  </si>
  <si>
    <t>הכנסה מריבית</t>
  </si>
  <si>
    <t>מכירות נכסים (רווח/הפסד)</t>
  </si>
  <si>
    <t>סה"כ הכנסות</t>
  </si>
  <si>
    <t>5 הסכומים המובילים</t>
  </si>
  <si>
    <t>הוצאות כוח אדם</t>
  </si>
  <si>
    <t>שכר</t>
  </si>
  <si>
    <t>הטבות לעובדים</t>
  </si>
  <si>
    <t>עמלה</t>
  </si>
  <si>
    <t>הוצאות כוח אדם כוללות</t>
  </si>
  <si>
    <t>הוצאות תפעוליות</t>
  </si>
  <si>
    <t>פרסום</t>
  </si>
  <si>
    <t>חובות אבודים</t>
  </si>
  <si>
    <t>הנחות במזומן</t>
  </si>
  <si>
    <t>עלויות משלוח</t>
  </si>
  <si>
    <t>פחת</t>
  </si>
  <si>
    <t>דמי חבר ומנויים</t>
  </si>
  <si>
    <t>ביטוח</t>
  </si>
  <si>
    <t>ריבית</t>
  </si>
  <si>
    <t>ביקורת והוצאות משפטיות</t>
  </si>
  <si>
    <t>תחזוקה ותיקונים</t>
  </si>
  <si>
    <t>ציוד משרדי</t>
  </si>
  <si>
    <t>דמי דואר</t>
  </si>
  <si>
    <t>שכירות או משכנתה</t>
  </si>
  <si>
    <t>הוצאות מכירה</t>
  </si>
  <si>
    <t>משלוח ואחסון</t>
  </si>
  <si>
    <t>ציוד</t>
  </si>
  <si>
    <t>מסים</t>
  </si>
  <si>
    <t>טלפון</t>
  </si>
  <si>
    <t>שירותים ציבוריים</t>
  </si>
  <si>
    <t>אחר</t>
  </si>
  <si>
    <t>סה"כ הוצאות תפעוליות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</si>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</sst>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mmmm\ yyyy"/>
    <numFmt numFmtId="166" formatCode="0.0%"/>
    <numFmt numFmtId="167" formatCode="#,##0.00_ ;[Red]\-#,##0.00\ "/>
  </numFmts>
  <fonts count="23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9" tint="-0.499984740745262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6"/>
      <color theme="3"/>
      <name val="Tahoma"/>
      <family val="2"/>
    </font>
    <font>
      <sz val="11"/>
      <color theme="1" tint="4.9989318521683403E-2"/>
      <name val="Tahoma"/>
      <family val="2"/>
    </font>
    <font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sz val="11"/>
      <color rgb="FFDA0000"/>
      <name val="Tahoma"/>
      <family val="2"/>
    </font>
    <font>
      <b/>
      <sz val="11"/>
      <color rgb="FF3F3F3F"/>
      <name val="Tahoma"/>
      <family val="2"/>
    </font>
    <font>
      <sz val="36"/>
      <color theme="3"/>
      <name val="Tahoma"/>
      <family val="2"/>
    </font>
    <font>
      <sz val="11"/>
      <color rgb="FF6C0000"/>
      <name val="Tahoma"/>
      <family val="2"/>
    </font>
    <font>
      <sz val="12"/>
      <color theme="3"/>
      <name val="Tahoma"/>
      <family val="2"/>
    </font>
    <font>
      <sz val="16"/>
      <color theme="0"/>
      <name val="Tahoma"/>
      <family val="2"/>
    </font>
    <font>
      <sz val="36"/>
      <color theme="0"/>
      <name val="Tahoma"/>
      <family val="2"/>
    </font>
    <font>
      <sz val="1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wrapText="1" indent="1" readingOrder="2"/>
    </xf>
    <xf numFmtId="0" fontId="17" fillId="0" borderId="0" applyNumberFormat="0" applyFill="0" applyBorder="0" applyAlignment="0" applyProtection="0">
      <alignment readingOrder="2"/>
    </xf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Alignment="0" applyProtection="0"/>
    <xf numFmtId="0" fontId="10" fillId="7" borderId="0" applyBorder="0" applyProtection="0">
      <alignment horizontal="left" vertical="center" indent="1"/>
    </xf>
    <xf numFmtId="0" fontId="10" fillId="7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Protection="0">
      <alignment horizontal="left" readingOrder="2"/>
    </xf>
    <xf numFmtId="166" fontId="1" fillId="0" borderId="0" applyFont="0" applyFill="0" applyBorder="0" applyProtection="0">
      <alignment horizontal="right"/>
    </xf>
    <xf numFmtId="165" fontId="11" fillId="4" borderId="0" applyFill="0" applyBorder="0">
      <alignment horizontal="left" readingOrder="2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1" applyNumberFormat="0" applyAlignment="0" applyProtection="0"/>
    <xf numFmtId="0" fontId="16" fillId="12" borderId="2" applyNumberFormat="0" applyAlignment="0" applyProtection="0"/>
    <xf numFmtId="0" fontId="5" fillId="12" borderId="1" applyNumberFormat="0" applyAlignment="0" applyProtection="0"/>
    <xf numFmtId="0" fontId="13" fillId="0" borderId="3" applyNumberFormat="0" applyFill="0" applyAlignment="0" applyProtection="0"/>
    <xf numFmtId="0" fontId="6" fillId="13" borderId="4" applyNumberFormat="0" applyAlignment="0" applyProtection="0"/>
    <xf numFmtId="0" fontId="1" fillId="14" borderId="5" applyNumberFormat="0" applyFont="0" applyAlignment="0" applyProtection="0"/>
    <xf numFmtId="0" fontId="7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8">
    <xf numFmtId="0" fontId="0" fillId="0" borderId="0" xfId="0">
      <alignment horizontal="left" wrapText="1" indent="1" readingOrder="2"/>
    </xf>
    <xf numFmtId="0" fontId="0" fillId="0" borderId="0" xfId="0" applyAlignment="1">
      <alignment vertical="center"/>
    </xf>
    <xf numFmtId="0" fontId="0" fillId="5" borderId="0" xfId="0" applyFill="1">
      <alignment horizontal="left" wrapText="1" indent="1" readingOrder="2"/>
    </xf>
    <xf numFmtId="0" fontId="0" fillId="4" borderId="0" xfId="0" applyFill="1" applyAlignment="1">
      <alignment horizontal="right" wrapText="1" indent="1" readingOrder="2"/>
    </xf>
    <xf numFmtId="0" fontId="9" fillId="4" borderId="0" xfId="4" applyFill="1" applyAlignment="1">
      <alignment horizontal="right" indent="1" readingOrder="2"/>
    </xf>
    <xf numFmtId="0" fontId="0" fillId="0" borderId="0" xfId="0" applyAlignment="1">
      <alignment horizontal="right" wrapText="1" indent="1" readingOrder="2"/>
    </xf>
    <xf numFmtId="0" fontId="10" fillId="7" borderId="0" xfId="5" applyAlignment="1">
      <alignment horizontal="right" vertical="center" indent="1" readingOrder="2"/>
    </xf>
    <xf numFmtId="0" fontId="10" fillId="7" borderId="0" xfId="6" applyAlignment="1">
      <alignment horizontal="right" vertical="center" indent="1" readingOrder="2"/>
    </xf>
    <xf numFmtId="0" fontId="0" fillId="0" borderId="0" xfId="0" applyFont="1" applyAlignment="1">
      <alignment horizontal="right" wrapText="1" indent="1" readingOrder="2"/>
    </xf>
    <xf numFmtId="167" fontId="0" fillId="6" borderId="0" xfId="9" applyFont="1" applyFill="1" applyAlignment="1">
      <alignment horizontal="left" readingOrder="2"/>
    </xf>
    <xf numFmtId="166" fontId="0" fillId="6" borderId="0" xfId="10" applyFont="1" applyFill="1" applyAlignment="1">
      <alignment horizontal="left" readingOrder="2"/>
    </xf>
    <xf numFmtId="167" fontId="0" fillId="0" borderId="0" xfId="9" applyFont="1" applyAlignment="1">
      <alignment horizontal="left" readingOrder="2"/>
    </xf>
    <xf numFmtId="166" fontId="0" fillId="0" borderId="0" xfId="10" applyFont="1" applyAlignment="1">
      <alignment horizontal="left" readingOrder="2"/>
    </xf>
    <xf numFmtId="0" fontId="0" fillId="5" borderId="0" xfId="0" applyFill="1" applyAlignment="1">
      <alignment horizontal="right" wrapText="1" indent="1" readingOrder="2"/>
    </xf>
    <xf numFmtId="0" fontId="0" fillId="5" borderId="0" xfId="0" applyFill="1" applyAlignment="1">
      <alignment horizontal="right" vertical="center" readingOrder="2"/>
    </xf>
    <xf numFmtId="0" fontId="0" fillId="0" borderId="0" xfId="0" applyAlignment="1">
      <alignment horizontal="right" indent="1" readingOrder="2"/>
    </xf>
    <xf numFmtId="167" fontId="0" fillId="0" borderId="0" xfId="0" applyNumberFormat="1" applyFont="1" applyAlignment="1">
      <alignment horizontal="left" readingOrder="2"/>
    </xf>
    <xf numFmtId="167" fontId="1" fillId="6" borderId="0" xfId="9" applyFont="1" applyFill="1" applyAlignment="1">
      <alignment horizontal="left" readingOrder="2"/>
    </xf>
    <xf numFmtId="167" fontId="15" fillId="0" borderId="0" xfId="9" applyFont="1" applyAlignment="1">
      <alignment horizontal="left" readingOrder="2"/>
    </xf>
    <xf numFmtId="40" fontId="0" fillId="2" borderId="0" xfId="0" applyNumberFormat="1" applyFont="1" applyFill="1" applyAlignment="1">
      <alignment horizontal="left" readingOrder="2"/>
    </xf>
    <xf numFmtId="0" fontId="19" fillId="2" borderId="0" xfId="0" applyFont="1" applyFill="1" applyAlignment="1">
      <alignment horizontal="right" vertical="center" readingOrder="2"/>
    </xf>
    <xf numFmtId="0" fontId="20" fillId="4" borderId="0" xfId="0" applyFont="1" applyFill="1" applyAlignment="1">
      <alignment horizontal="right" readingOrder="2"/>
    </xf>
    <xf numFmtId="0" fontId="20" fillId="4" borderId="0" xfId="0" applyFont="1" applyFill="1" applyAlignment="1"/>
    <xf numFmtId="0" fontId="21" fillId="4" borderId="0" xfId="0" applyFont="1" applyFill="1" applyAlignment="1">
      <alignment horizontal="right" vertical="center" readingOrder="2"/>
    </xf>
    <xf numFmtId="0" fontId="21" fillId="4" borderId="0" xfId="0" applyFont="1" applyFill="1" applyAlignment="1">
      <alignment vertical="center"/>
    </xf>
    <xf numFmtId="0" fontId="22" fillId="5" borderId="0" xfId="0" applyFont="1" applyFill="1">
      <alignment horizontal="left" wrapText="1" indent="1" readingOrder="2"/>
    </xf>
    <xf numFmtId="167" fontId="1" fillId="0" borderId="0" xfId="9" applyFont="1" applyAlignment="1">
      <alignment horizontal="left" readingOrder="2"/>
    </xf>
    <xf numFmtId="167" fontId="1" fillId="6" borderId="0" xfId="9" applyFont="1" applyFill="1">
      <alignment horizontal="left" readingOrder="2"/>
    </xf>
    <xf numFmtId="167" fontId="0" fillId="0" borderId="0" xfId="9" applyFont="1">
      <alignment horizontal="left" readingOrder="2"/>
    </xf>
    <xf numFmtId="167" fontId="1" fillId="0" borderId="0" xfId="9" applyFont="1">
      <alignment horizontal="left" readingOrder="2"/>
    </xf>
    <xf numFmtId="0" fontId="0" fillId="4" borderId="0" xfId="0" applyFont="1" applyFill="1" applyAlignment="1">
      <alignment horizontal="right" wrapText="1" indent="1" readingOrder="2"/>
    </xf>
    <xf numFmtId="0" fontId="9" fillId="4" borderId="0" xfId="4" applyFont="1" applyFill="1" applyAlignment="1">
      <alignment horizontal="right" indent="1" readingOrder="2"/>
    </xf>
    <xf numFmtId="0" fontId="0" fillId="0" borderId="0" xfId="0" applyFont="1">
      <alignment horizontal="left" wrapText="1" indent="1" readingOrder="2"/>
    </xf>
    <xf numFmtId="0" fontId="0" fillId="2" borderId="0" xfId="0" applyFont="1" applyFill="1" applyAlignment="1">
      <alignment horizontal="right" wrapText="1" indent="1" readingOrder="2"/>
    </xf>
    <xf numFmtId="0" fontId="0" fillId="2" borderId="0" xfId="0" applyFont="1" applyFill="1">
      <alignment horizontal="left" wrapText="1" indent="1" readingOrder="2"/>
    </xf>
    <xf numFmtId="0" fontId="0" fillId="2" borderId="0" xfId="0" applyFont="1" applyFill="1" applyAlignment="1">
      <alignment horizontal="right" vertical="center" readingOrder="2"/>
    </xf>
    <xf numFmtId="0" fontId="10" fillId="7" borderId="0" xfId="5" applyFont="1" applyAlignment="1">
      <alignment horizontal="right" vertical="center" indent="1" readingOrder="2"/>
    </xf>
    <xf numFmtId="0" fontId="10" fillId="7" borderId="0" xfId="6" applyFont="1" applyAlignment="1">
      <alignment horizontal="right" vertical="center" indent="1" readingOrder="2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indent="1" readingOrder="2"/>
    </xf>
    <xf numFmtId="0" fontId="0" fillId="0" borderId="0" xfId="0" applyFont="1" applyFill="1" applyAlignment="1">
      <alignment horizontal="right" wrapText="1" indent="1" readingOrder="2"/>
    </xf>
    <xf numFmtId="0" fontId="0" fillId="0" borderId="0" xfId="0" applyFont="1" applyFill="1">
      <alignment horizontal="left" wrapText="1" indent="1" readingOrder="2"/>
    </xf>
    <xf numFmtId="0" fontId="10" fillId="2" borderId="0" xfId="5" applyFont="1" applyFill="1" applyAlignment="1">
      <alignment horizontal="right" vertical="center" readingOrder="2"/>
    </xf>
    <xf numFmtId="0" fontId="17" fillId="4" borderId="0" xfId="1" applyFont="1" applyFill="1" applyAlignment="1">
      <alignment horizontal="right" indent="1" readingOrder="2"/>
    </xf>
    <xf numFmtId="0" fontId="3" fillId="0" borderId="0" xfId="0" applyFont="1" applyFill="1" applyAlignment="1">
      <alignment horizontal="center" readingOrder="2"/>
    </xf>
    <xf numFmtId="0" fontId="17" fillId="4" borderId="0" xfId="1" applyFill="1" applyAlignment="1">
      <alignment horizontal="right" indent="1" readingOrder="2"/>
    </xf>
    <xf numFmtId="165" fontId="11" fillId="4" borderId="0" xfId="11" applyAlignment="1">
      <alignment horizontal="left" readingOrder="2"/>
    </xf>
  </cellXfs>
  <cellStyles count="48">
    <cellStyle name="20% - הדגשה1" xfId="26" builtinId="30" customBuiltin="1"/>
    <cellStyle name="20% - הדגשה2" xfId="30" builtinId="34" customBuiltin="1"/>
    <cellStyle name="20% - הדגשה3" xfId="34" builtinId="38" customBuiltin="1"/>
    <cellStyle name="20% - הדגשה4" xfId="38" builtinId="42" customBuiltin="1"/>
    <cellStyle name="20% - הדגשה5" xfId="41" builtinId="46" customBuiltin="1"/>
    <cellStyle name="20% - הדגשה6" xfId="45" builtinId="50" customBuiltin="1"/>
    <cellStyle name="40% - הדגשה1" xfId="27" builtinId="31" customBuiltin="1"/>
    <cellStyle name="40% - הדגשה2" xfId="31" builtinId="35" customBuiltin="1"/>
    <cellStyle name="40% - הדגשה3" xfId="35" builtinId="39" customBuiltin="1"/>
    <cellStyle name="40% - הדגשה4" xfId="39" builtinId="43" customBuiltin="1"/>
    <cellStyle name="40% - הדגשה5" xfId="42" builtinId="47" customBuiltin="1"/>
    <cellStyle name="40% - הדגשה6" xfId="46" builtinId="51" customBuiltin="1"/>
    <cellStyle name="60% - הדגשה1" xfId="28" builtinId="32" customBuiltin="1"/>
    <cellStyle name="60% - הדגשה2" xfId="32" builtinId="36" customBuiltin="1"/>
    <cellStyle name="60% - הדגשה3" xfId="36" builtinId="40" customBuiltin="1"/>
    <cellStyle name="60% - הדגשה4" xfId="3" builtinId="44" customBuiltin="1"/>
    <cellStyle name="60% - הדגשה5" xfId="43" builtinId="48" customBuiltin="1"/>
    <cellStyle name="60% - הדגשה6" xfId="47" builtinId="52" customBuiltin="1"/>
    <cellStyle name="Comma" xfId="9" builtinId="3" customBuiltin="1"/>
    <cellStyle name="Currency" xfId="13" builtinId="4" customBuiltin="1"/>
    <cellStyle name="Normal" xfId="0" builtinId="0" customBuiltin="1"/>
    <cellStyle name="Percent" xfId="10" builtinId="5" customBuiltin="1"/>
    <cellStyle name="הדגשה1" xfId="25" builtinId="29" customBuiltin="1"/>
    <cellStyle name="הדגשה2" xfId="29" builtinId="33" customBuiltin="1"/>
    <cellStyle name="הדגשה3" xfId="33" builtinId="37" customBuiltin="1"/>
    <cellStyle name="הדגשה4" xfId="37" builtinId="41" customBuiltin="1"/>
    <cellStyle name="הדגשה5" xfId="40" builtinId="45" customBuiltin="1"/>
    <cellStyle name="הדגשה6" xfId="44" builtinId="49" customBuiltin="1"/>
    <cellStyle name="הערה" xfId="23" builtinId="10" customBuiltin="1"/>
    <cellStyle name="חישוב" xfId="20" builtinId="22" customBuiltin="1"/>
    <cellStyle name="טוב" xfId="15" builtinId="26" customBuiltin="1"/>
    <cellStyle name="טקסט אזהרה" xfId="8" builtinId="11" customBuiltin="1"/>
    <cellStyle name="טקסט הסברי" xfId="24" builtinId="53" customBuiltin="1"/>
    <cellStyle name="כותרת" xfId="1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2" builtinId="19" customBuiltin="1"/>
    <cellStyle name="מטבע [0]" xfId="14" builtinId="7" customBuiltin="1"/>
    <cellStyle name="ניטראלי" xfId="17" builtinId="28" customBuiltin="1"/>
    <cellStyle name="סה&quot;כ" xfId="7" builtinId="25" customBuiltin="1"/>
    <cellStyle name="פלט" xfId="19" builtinId="21" customBuiltin="1"/>
    <cellStyle name="פסיק [0]" xfId="12" builtinId="6" customBuiltin="1"/>
    <cellStyle name="קלט" xfId="18" builtinId="20" customBuiltin="1"/>
    <cellStyle name="רע" xfId="16" builtinId="27" customBuiltin="1"/>
    <cellStyle name="תא מסומן" xfId="22" builtinId="23" customBuiltin="1"/>
    <cellStyle name="תא מקושר" xfId="21" builtinId="24" customBuiltin="1"/>
    <cellStyle name="תאריך" xfId="11" xr:uid="{00000000-0005-0000-0000-000003000000}"/>
  </cellStyles>
  <dxfs count="72">
    <dxf>
      <alignment horizontal="left" vertical="bottom" textRotation="0" wrapText="0" indent="0" justifyLastLine="0" shrinkToFit="0" readingOrder="2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alignment horizontal="left" vertical="bottom" textRotation="0" wrapText="0" indent="0" justifyLastLine="0" shrinkToFit="0" readingOrder="2"/>
      <protection locked="1" hidden="0"/>
    </dxf>
    <dxf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protection locked="1" hidden="0"/>
    </dxf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  <protection locked="1" hidden="0"/>
    </dxf>
    <dxf>
      <alignment horizontal="lef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2"/>
      <protection locked="1" hidden="0"/>
    </dxf>
    <dxf>
      <alignment horizontal="left" vertical="bottom" textRotation="0" wrapText="0" indent="0" justifyLastLine="0" shrinkToFit="0" readingOrder="2"/>
    </dxf>
    <dxf>
      <alignment horizontal="right" vertical="bottom" textRotation="0" wrapText="0" indent="1" justifyLastLine="0" shrinkToFit="0" readingOrder="2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alignment horizontal="right" vertical="bottom" textRotation="0" wrapText="1" indent="0" justifyLastLine="0" shrinkToFit="0" readingOrder="2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protection locked="1" hidden="0"/>
    </dxf>
    <dxf>
      <protection locked="1" hidden="0"/>
    </dxf>
    <dxf>
      <alignment horizontal="right" vertical="bottom" textRotation="0" wrapText="1" indent="0" justifyLastLine="0" shrinkToFit="0" readingOrder="2"/>
      <protection locked="1" hidden="0"/>
    </dxf>
    <dxf>
      <protection locked="1" hidden="0"/>
    </dxf>
    <dxf>
      <alignment horizontal="right" vertical="bottom" textRotation="0" wrapText="1" indent="0" justifyLastLine="0" shrinkToFit="0" readingOrder="2"/>
      <protection locked="1" hidden="0"/>
    </dxf>
    <dxf>
      <protection locked="1" hidden="0"/>
    </dxf>
    <dxf>
      <alignment horizontal="right" vertical="bottom" textRotation="0" wrapText="1" indent="1" justifyLastLine="0" shrinkToFit="0" readingOrder="2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  <protection locked="1" hidden="0"/>
    </dxf>
    <dxf>
      <protection locked="1" hidden="0"/>
    </dxf>
    <dxf>
      <alignment horizontal="left" vertical="bottom" textRotation="0" wrapText="0" indent="0" justifyLastLine="0" shrinkToFit="0" readingOrder="2"/>
    </dxf>
    <dxf>
      <protection locked="1" hidden="0"/>
    </dxf>
    <dxf>
      <alignment horizontal="right" vertical="bottom" textRotation="0" wrapText="1" indent="1" justifyLastLine="0" shrinkToFit="0" readingOrder="2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.00_ ;[Red]\-#,##0.00\ 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DA0000"/>
        <name val="Tahoma"/>
        <family val="2"/>
        <scheme val="none"/>
      </font>
      <alignment horizontal="left" vertical="bottom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.00_ ;[Red]\-#,##0.00\ 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#,##0.00_ ;[Red]\-#,##0.00\ 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protection locked="1" hidden="0"/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תקציב חודשי" pivot="0" count="4" xr9:uid="{00000000-0011-0000-FFFF-FFFF00000000}">
      <tableStyleElement type="wholeTable" dxfId="71"/>
      <tableStyleElement type="headerRow" dxfId="70"/>
      <tableStyleElement type="totalRow" dxfId="69"/>
      <tableStyleElement type="lastColumn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accent1">
                    <a:lumMod val="75000"/>
                  </a:schemeClr>
                </a:solidFill>
              </a:rPr>
              <a:t>מבט כולל על התקציב</a:t>
            </a:r>
          </a:p>
        </c:rich>
      </c:tx>
      <c:layout>
        <c:manualLayout>
          <c:xMode val="edge"/>
          <c:yMode val="edge"/>
          <c:x val="0.68800796995465141"/>
          <c:y val="1.522698551569942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'סיכום תקציב חודשי'!$B$5</c:f>
              <c:strCache>
                <c:ptCount val="1"/>
                <c:pt idx="0">
                  <c:v>הכנסות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'סיכום תקציב חודשי'!$C$4:$D$4</c:f>
              <c:strCache>
                <c:ptCount val="2"/>
                <c:pt idx="0">
                  <c:v>משוער</c:v>
                </c:pt>
                <c:pt idx="1">
                  <c:v>בפועל</c:v>
                </c:pt>
              </c:strCache>
            </c:strRef>
          </c:cat>
          <c:val>
            <c:numRef>
              <c:f>'סיכום תקציב חודשי'!$C$5:$D$5</c:f>
              <c:numCache>
                <c:formatCode>#,##0.00_ ;[Red]\-#,##0.00\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'סיכום תקציב חודשי'!$B$6</c:f>
              <c:strCache>
                <c:ptCount val="1"/>
                <c:pt idx="0">
                  <c:v>הוצאות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'סיכום תקציב חודשי'!$C$4:$D$4</c:f>
              <c:strCache>
                <c:ptCount val="2"/>
                <c:pt idx="0">
                  <c:v>משוער</c:v>
                </c:pt>
                <c:pt idx="1">
                  <c:v>בפועל</c:v>
                </c:pt>
              </c:strCache>
            </c:strRef>
          </c:cat>
          <c:val>
            <c:numRef>
              <c:f>'סיכום תקציב חודשי'!$C$6:$D$6</c:f>
              <c:numCache>
                <c:formatCode>#,##0.00_ ;[Red]\-#,##0.00\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r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0.77243945000410941"/>
          <c:y val="9.5620686303100985E-2"/>
          <c:w val="0.20989941933420478"/>
          <c:h val="6.1405072993619622E-2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he-I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0</xdr:rowOff>
    </xdr:from>
    <xdr:to>
      <xdr:col>5</xdr:col>
      <xdr:colOff>0</xdr:colOff>
      <xdr:row>8</xdr:row>
      <xdr:rowOff>4114800</xdr:rowOff>
    </xdr:to>
    <xdr:graphicFrame macro="">
      <xdr:nvGraphicFramePr>
        <xdr:cNvPr id="3" name="מבט כולל על התקציב" descr="תרשים עמודות למבט כולל המציג הכנסות והוצאות משוערות לעומת הכנסות והוצאות בפועל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סכומים כוללים" displayName="סכומים_כוללים" ref="B4:E7" totalsRowCount="1" headerRowDxfId="67" dataDxfId="66" totalsRowDxfId="65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סכומי תקציב כוללים" totalsRowLabel="יתרה (הכנסות פחות הוצאות)" dataDxfId="64" totalsRowDxfId="63"/>
    <tableColumn id="2" xr3:uid="{00000000-0010-0000-0000-000002000000}" name="משוער" totalsRowFunction="custom" dataDxfId="62" totalsRowDxfId="61" dataCellStyle="Comma">
      <totalsRowFormula>C5-C6</totalsRowFormula>
    </tableColumn>
    <tableColumn id="3" xr3:uid="{00000000-0010-0000-0000-000003000000}" name="בפועל" totalsRowFunction="custom" dataDxfId="60" totalsRowDxfId="59" dataCellStyle="Comma">
      <totalsRowFormula>D5-D6</totalsRowFormula>
    </tableColumn>
    <tableColumn id="4" xr3:uid="{00000000-0010-0000-0000-000004000000}" name="הפרש" totalsRowFunction="custom" dataDxfId="58" totalsRowDxfId="57" dataCellStyle="Comma">
      <calculatedColumnFormula>סכומים_כוללים[[#This Row],[בפועל]]-סכומים_כוללים[[#This Row],[משוער]]</calculatedColumnFormula>
      <totalsRowFormula>סכומים_כוללים[[#Totals],[בפועל]]-סכומים_כוללים[[#Totals],[משוער]]</totalsRowFormula>
    </tableColumn>
  </tableColumns>
  <tableStyleInfo name="תקציב חודשי" showFirstColumn="0" showLastColumn="1" showRowStripes="0" showColumnStripes="0"/>
  <extLst>
    <ext xmlns:x14="http://schemas.microsoft.com/office/spreadsheetml/2009/9/main" uri="{504A1905-F514-4f6f-8877-14C23A59335A}">
      <x14:table altTextSummary="סכומי תקציב כוללים, הכנסות והוצאות משוערות ובפועל, וההפרש מתעדכן באופן אוטומטי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_5_הוצאות_מובילות" displayName="_5_הוצאות_מובילות" ref="B11:E17" totalsRowCount="1" headerRowDxfId="56" dataDxfId="55" totalsRowDxfId="54">
  <tableColumns count="4">
    <tableColumn id="1" xr3:uid="{00000000-0010-0000-0100-000001000000}" name="הוצאה" totalsRowLabel="סה&quot;כ" dataDxfId="53" totalsRowDxfId="52">
      <calculatedColumnFormula>INDEX(#REF!,MATCH(_5_הוצאות_מובילות[[#This Row],[סכום]],#REF!,0),1)</calculatedColumnFormula>
    </tableColumn>
    <tableColumn id="2" xr3:uid="{00000000-0010-0000-0100-000002000000}" name="סכום" totalsRowFunction="sum" dataDxfId="4" totalsRowDxfId="51" dataCellStyle="Comma" totalsRowCellStyle="Comma"/>
    <tableColumn id="3" xr3:uid="{00000000-0010-0000-0100-000003000000}" name="% מההוצאות" totalsRowFunction="sum" dataDxfId="2" totalsRowDxfId="50" dataCellStyle="Percent" totalsRowCellStyle="Percent">
      <calculatedColumnFormula>_5_הוצאות_מובילות[[#This Row],[סכום]]/$D$6</calculatedColumnFormula>
    </tableColumn>
    <tableColumn id="4" xr3:uid="{00000000-0010-0000-0100-000004000000}" name="הפחתה של 15%" totalsRowFunction="sum" dataDxfId="3" totalsRowDxfId="49" dataCellStyle="Comma" totalsRowCellStyle="Comma">
      <calculatedColumnFormula>_5_הוצאות_מובילות[[#This Row],[סכום]]*0.15</calculatedColumnFormula>
    </tableColumn>
  </tableColumns>
  <tableStyleInfo name="תקציב חודשי" showFirstColumn="0" showLastColumn="0" showRowStripes="0" showColumnStripes="0"/>
  <extLst>
    <ext xmlns:x14="http://schemas.microsoft.com/office/spreadsheetml/2009/9/main" uri="{504A1905-F514-4f6f-8877-14C23A59335A}">
      <x14:table altTextSummary="5 פריטי ההוצאות התפעוליות המובילים, סכומים, אחוזי הוצאות והפחתה של 15% מתעדכנים באופן אוטומטי בטבלה זו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הכנסות" displayName="הכנסות" ref="B4:F8" totalsRowCount="1" headerRowDxfId="47" dataDxfId="46" totalsRowDxfId="45">
  <autoFilter ref="B4:F7" xr:uid="{00000000-0009-0000-0100-000003000000}"/>
  <tableColumns count="5">
    <tableColumn id="1" xr3:uid="{00000000-0010-0000-0200-000001000000}" name="הכנסה" totalsRowLabel="סה&quot;כ הכנסות" totalsRowDxfId="44"/>
    <tableColumn id="2" xr3:uid="{00000000-0010-0000-0200-000002000000}" name="משוער" totalsRowFunction="sum" dataDxfId="43" totalsRowDxfId="42" dataCellStyle="Comma"/>
    <tableColumn id="3" xr3:uid="{00000000-0010-0000-0200-000003000000}" name="בפועל" totalsRowFunction="sum" dataDxfId="41" totalsRowDxfId="40" dataCellStyle="Comma"/>
    <tableColumn id="5" xr3:uid="{00000000-0010-0000-0200-000005000000}" name="5 הסכומים המובילים" dataDxfId="1" totalsRowDxfId="39" dataCellStyle="Comma">
      <calculatedColumnFormula>הכנסות[[#This Row],[בפועל]]+(10^-6)*ROW(הכנסות[[#This Row],[בפועל]])</calculatedColumnFormula>
    </tableColumn>
    <tableColumn id="4" xr3:uid="{00000000-0010-0000-0200-000004000000}" name="הפרש" totalsRowFunction="sum" dataDxfId="0" totalsRowDxfId="38" dataCellStyle="Comma">
      <calculatedColumnFormula>הכנסות[[#This Row],[בפועל]]-הכנסות[[#This Row],[משוער]]</calculatedColumnFormula>
    </tableColumn>
  </tableColumns>
  <tableStyleInfo name="תקציב חודשי" showFirstColumn="0" showLastColumn="1" showRowStripes="0" showColumnStripes="0"/>
  <extLst>
    <ext xmlns:x14="http://schemas.microsoft.com/office/spreadsheetml/2009/9/main" uri="{504A1905-F514-4f6f-8877-14C23A59335A}">
      <x14:table altTextSummary="הזן הכנסות חודשיות, ערכים משוערים וערכים בפועל בטבלה זו. ההפרש מחושב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הוצאות_כוח_אדם" displayName="הוצאות_כוח_אדם" ref="B4:F8" totalsRowCount="1" headerRowDxfId="36" dataDxfId="35" totalsRowDxfId="34">
  <autoFilter ref="B4:F7" xr:uid="{00000000-0009-0000-0100-000007000000}"/>
  <tableColumns count="5">
    <tableColumn id="1" xr3:uid="{00000000-0010-0000-0300-000001000000}" name="הוצאות כוח אדם" totalsRowLabel="הוצאות כוח אדם כוללות" totalsRowDxfId="33"/>
    <tableColumn id="2" xr3:uid="{00000000-0010-0000-0300-000002000000}" name="משוער" totalsRowFunction="sum" dataDxfId="32" totalsRowDxfId="31" dataCellStyle="Comma"/>
    <tableColumn id="3" xr3:uid="{00000000-0010-0000-0300-000003000000}" name="בפועל" totalsRowFunction="sum" dataDxfId="30" totalsRowDxfId="29" dataCellStyle="Comma"/>
    <tableColumn id="4" xr3:uid="{00000000-0010-0000-0300-000004000000}" name="5 הסכומים המובילים" dataDxfId="28" totalsRowDxfId="27" dataCellStyle="Comma">
      <calculatedColumnFormula>הוצאות_כוח_אדם[[#This Row],[בפועל]]+(10^-6)*ROW(הוצאות_כוח_אדם[[#This Row],[בפועל]])</calculatedColumnFormula>
    </tableColumn>
    <tableColumn id="5" xr3:uid="{00000000-0010-0000-0300-000005000000}" name="הפרש" totalsRowFunction="sum" dataDxfId="26" totalsRowDxfId="25" dataCellStyle="Comma">
      <calculatedColumnFormula>הוצאות_כוח_אדם[[#This Row],[משוער]]-הוצאות_כוח_אדם[[#This Row],[בפועל]]</calculatedColumnFormula>
    </tableColumn>
  </tableColumns>
  <tableStyleInfo name="תקציב חודשי" showFirstColumn="0" showLastColumn="1" showRowStripes="0" showColumnStripes="0"/>
  <extLst>
    <ext xmlns:x14="http://schemas.microsoft.com/office/spreadsheetml/2009/9/main" uri="{504A1905-F514-4f6f-8877-14C23A59335A}">
      <x14:table altTextSummary="הזן הכנסות אישיות, ערכים משוערים וערכים בפועל בטבלה זו. ההפרש מחושב באופן אוטומט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הוצאות_תפעוליות" displayName="הוצאות_תפעוליות" ref="B4:F25" totalsRowCount="1" headerRowDxfId="23" dataDxfId="22" totalsRowDxfId="21">
  <autoFilter ref="B4:F24" xr:uid="{00000000-0009-0000-0100-000009000000}"/>
  <sortState xmlns:xlrd2="http://schemas.microsoft.com/office/spreadsheetml/2017/richdata2" ref="B5:F24">
    <sortCondition ref="B4:B24"/>
  </sortState>
  <tableColumns count="5">
    <tableColumn id="1" xr3:uid="{00000000-0010-0000-0400-000001000000}" name="הוצאות תפעוליות" totalsRowLabel="סה&quot;כ הוצאות תפעוליות" totalsRowDxfId="20"/>
    <tableColumn id="2" xr3:uid="{00000000-0010-0000-0400-000002000000}" name="משוער" totalsRowFunction="sum" dataDxfId="19" totalsRowDxfId="18" dataCellStyle="Comma"/>
    <tableColumn id="3" xr3:uid="{00000000-0010-0000-0400-000003000000}" name="בפועל" totalsRowFunction="sum" dataDxfId="17" totalsRowDxfId="16" dataCellStyle="Comma"/>
    <tableColumn id="5" xr3:uid="{00000000-0010-0000-0400-000005000000}" name="5 הסכומים המובילים" dataDxfId="15" totalsRowDxfId="14" dataCellStyle="Comma">
      <calculatedColumnFormula>הוצאות_תפעוליות[[#This Row],[בפועל]]+(10^-6)*ROW(הוצאות_תפעוליות[[#This Row],[בפועל]])</calculatedColumnFormula>
    </tableColumn>
    <tableColumn id="4" xr3:uid="{00000000-0010-0000-0400-000004000000}" name="הפרש" totalsRowFunction="sum" dataDxfId="13" totalsRowDxfId="12" dataCellStyle="Comma">
      <calculatedColumnFormula>הוצאות_תפעוליות[[#This Row],[משוער]]-הוצאות_תפעוליות[[#This Row],[בפועל]]</calculatedColumnFormula>
    </tableColumn>
  </tableColumns>
  <tableStyleInfo name="תקציב חודשי" showFirstColumn="0" showLastColumn="1" showRowStripes="0" showColumnStripes="0"/>
  <extLst>
    <ext xmlns:x14="http://schemas.microsoft.com/office/spreadsheetml/2009/9/main" uri="{504A1905-F514-4f6f-8877-14C23A59335A}">
      <x14:table altTextSummary="הזן הוצאות תפעוליות, ערכים משוערים וערכים בפועל בטבלה זו. ההפרש מחושב באופן אוטומטי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L17"/>
  <sheetViews>
    <sheetView showGridLines="0" rightToLeft="1" tabSelected="1" zoomScaleNormal="100" workbookViewId="0"/>
  </sheetViews>
  <sheetFormatPr defaultColWidth="9" defaultRowHeight="16.5" customHeight="1" x14ac:dyDescent="0.2"/>
  <cols>
    <col min="1" max="1" width="4.125" style="34" customWidth="1"/>
    <col min="2" max="2" width="29.25" style="34" customWidth="1"/>
    <col min="3" max="5" width="19" style="34" customWidth="1"/>
    <col min="6" max="6" width="4.125" style="34" customWidth="1"/>
    <col min="7" max="7" width="4.125" style="32" customWidth="1"/>
    <col min="8" max="16384" width="9" style="32"/>
  </cols>
  <sheetData>
    <row r="1" spans="1:12" ht="31.5" customHeight="1" x14ac:dyDescent="0.25">
      <c r="A1" s="30"/>
      <c r="B1" s="31" t="s">
        <v>0</v>
      </c>
      <c r="C1" s="8"/>
      <c r="D1" s="8"/>
      <c r="E1" s="8"/>
      <c r="F1" s="32"/>
    </row>
    <row r="2" spans="1:12" ht="42" customHeight="1" x14ac:dyDescent="0.55000000000000004">
      <c r="A2" s="30"/>
      <c r="B2" s="44" t="s">
        <v>1</v>
      </c>
      <c r="C2" s="44"/>
      <c r="D2" s="44"/>
      <c r="E2" s="47" t="s">
        <v>13</v>
      </c>
      <c r="F2" s="47"/>
    </row>
    <row r="3" spans="1:12" ht="15" customHeight="1" x14ac:dyDescent="0.2">
      <c r="A3" s="33"/>
      <c r="B3" s="33"/>
      <c r="C3" s="33"/>
      <c r="D3" s="33"/>
      <c r="E3" s="33"/>
    </row>
    <row r="4" spans="1:12" s="39" customFormat="1" ht="21.75" customHeight="1" x14ac:dyDescent="0.2">
      <c r="A4" s="35"/>
      <c r="B4" s="36" t="s">
        <v>2</v>
      </c>
      <c r="C4" s="37" t="s">
        <v>9</v>
      </c>
      <c r="D4" s="37" t="s">
        <v>11</v>
      </c>
      <c r="E4" s="37" t="s">
        <v>14</v>
      </c>
      <c r="F4" s="38"/>
    </row>
    <row r="5" spans="1:12" ht="14.25" x14ac:dyDescent="0.2">
      <c r="A5" s="33"/>
      <c r="B5" s="8" t="s">
        <v>3</v>
      </c>
      <c r="C5" s="9">
        <f>הכנסות[[#Totals],[משוער]]</f>
        <v>63300</v>
      </c>
      <c r="D5" s="9">
        <f>הכנסות[[#Totals],[בפועל]]</f>
        <v>57450</v>
      </c>
      <c r="E5" s="18">
        <f>סכומים_כוללים[[#This Row],[בפועל]]-סכומים_כוללים[[#This Row],[משוער]]</f>
        <v>-5850</v>
      </c>
      <c r="L5" s="40"/>
    </row>
    <row r="6" spans="1:12" ht="14.25" x14ac:dyDescent="0.2">
      <c r="A6" s="33"/>
      <c r="B6" s="8" t="s">
        <v>4</v>
      </c>
      <c r="C6" s="9">
        <f>הוצאות_תפעוליות[[#Totals],[משוער]]+הוצאות_כוח_אדם[[#Totals],[משוער]]</f>
        <v>54500</v>
      </c>
      <c r="D6" s="9">
        <f>הוצאות_תפעוליות[[#Totals],[בפועל]]+הוצאות_כוח_אדם[[#Totals],[בפועל]]</f>
        <v>49630</v>
      </c>
      <c r="E6" s="18">
        <f>סכומים_כוללים[[#This Row],[בפועל]]-סכומים_כוללים[[#This Row],[משוער]]</f>
        <v>-4870</v>
      </c>
    </row>
    <row r="7" spans="1:12" ht="14.25" x14ac:dyDescent="0.2">
      <c r="A7" s="33"/>
      <c r="B7" s="8" t="s">
        <v>5</v>
      </c>
      <c r="C7" s="16">
        <f>C5-C6</f>
        <v>8800</v>
      </c>
      <c r="D7" s="16">
        <f>D5-D6</f>
        <v>7820</v>
      </c>
      <c r="E7" s="18">
        <f>סכומים_כוללים[[#Totals],[בפועל]]-סכומים_כוללים[[#Totals],[משוער]]</f>
        <v>-980</v>
      </c>
      <c r="L7" s="40"/>
    </row>
    <row r="8" spans="1:12" ht="16.5" customHeight="1" x14ac:dyDescent="0.2">
      <c r="A8" s="33"/>
      <c r="B8" s="33"/>
      <c r="C8" s="19"/>
      <c r="D8" s="19"/>
      <c r="E8" s="19"/>
    </row>
    <row r="9" spans="1:12" ht="335.45" customHeight="1" x14ac:dyDescent="0.2">
      <c r="A9" s="41"/>
      <c r="B9" s="45" t="s">
        <v>6</v>
      </c>
      <c r="C9" s="45"/>
      <c r="D9" s="45"/>
      <c r="E9" s="45"/>
      <c r="F9" s="42"/>
    </row>
    <row r="10" spans="1:12" ht="21.75" customHeight="1" x14ac:dyDescent="0.2">
      <c r="A10" s="33"/>
      <c r="B10" s="43" t="s">
        <v>7</v>
      </c>
      <c r="C10" s="20"/>
      <c r="D10" s="20"/>
      <c r="E10" s="20"/>
    </row>
    <row r="11" spans="1:12" ht="14.25" x14ac:dyDescent="0.2">
      <c r="A11" s="33"/>
      <c r="B11" s="36" t="s">
        <v>8</v>
      </c>
      <c r="C11" s="37" t="s">
        <v>10</v>
      </c>
      <c r="D11" s="37" t="s">
        <v>12</v>
      </c>
      <c r="E11" s="37" t="s">
        <v>15</v>
      </c>
    </row>
    <row r="12" spans="1:12" ht="14.25" x14ac:dyDescent="0.2">
      <c r="A12" s="33"/>
      <c r="B12" s="8" t="str">
        <f>INDEX(הוצאות_תפעוליות[],MATCH(_5_הוצאות_מובילות[[#This Row],[סכום]],הוצאות_תפעוליות[5 הסכומים המובילים],0),1)</f>
        <v>תחזוקה ותיקונים</v>
      </c>
      <c r="C12" s="9">
        <f>LARGE(הוצאות_תפעוליות[5 הסכומים המובילים],1)</f>
        <v>4600.0000239999999</v>
      </c>
      <c r="D12" s="10">
        <f>_5_הוצאות_מובילות[[#This Row],[סכום]]/$D$6</f>
        <v>9.268587596211969E-2</v>
      </c>
      <c r="E12" s="9">
        <f>_5_הוצאות_מובילות[[#This Row],[סכום]]*0.15</f>
        <v>690.00000360000001</v>
      </c>
    </row>
    <row r="13" spans="1:12" ht="14.25" x14ac:dyDescent="0.2">
      <c r="A13" s="33"/>
      <c r="B13" s="8" t="str">
        <f>INDEX(הוצאות_תפעוליות[],MATCH(_5_הוצאות_מובילות[[#This Row],[סכום]],הוצאות_תפעוליות[5 הסכומים המובילים],0),1)</f>
        <v>שכירות או משכנתה</v>
      </c>
      <c r="C13" s="9">
        <f>LARGE(הוצאות_תפעוליות[5 הסכומים המובילים],2)</f>
        <v>4500.0000229999996</v>
      </c>
      <c r="D13" s="10">
        <f>_5_הוצאות_מובילות[[#This Row],[סכום]]/$D$6</f>
        <v>9.0670965605480547E-2</v>
      </c>
      <c r="E13" s="9">
        <f>_5_הוצאות_מובילות[[#This Row],[סכום]]*0.15</f>
        <v>675.00000344999989</v>
      </c>
    </row>
    <row r="14" spans="1:12" ht="14.25" x14ac:dyDescent="0.2">
      <c r="A14" s="33"/>
      <c r="B14" s="8" t="str">
        <f>INDEX(הוצאות_תפעוליות[],MATCH(_5_הוצאות_מובילות[[#This Row],[סכום]],הוצאות_תפעוליות[5 הסכומים המובילים],0),1)</f>
        <v>ציוד</v>
      </c>
      <c r="C14" s="9">
        <f>LARGE(הוצאות_תפעוליות[5 הסכומים המובילים],3)</f>
        <v>4500.0000190000001</v>
      </c>
      <c r="D14" s="10">
        <f>_5_הוצאות_מובילות[[#This Row],[סכום]]/$D$6</f>
        <v>9.0670965524884142E-2</v>
      </c>
      <c r="E14" s="9">
        <f>_5_הוצאות_מובילות[[#This Row],[סכום]]*0.15</f>
        <v>675.00000284999999</v>
      </c>
    </row>
    <row r="15" spans="1:12" ht="14.25" x14ac:dyDescent="0.2">
      <c r="A15" s="33"/>
      <c r="B15" s="8" t="str">
        <f>INDEX(הוצאות_תפעוליות[],MATCH(_5_הוצאות_מובילות[[#This Row],[סכום]],הוצאות_תפעוליות[5 הסכומים המובילים],0),1)</f>
        <v>מסים</v>
      </c>
      <c r="C15" s="9">
        <f>LARGE(הוצאות_תפעוליות[5 הסכומים המובילים],4)</f>
        <v>3200.0000140000002</v>
      </c>
      <c r="D15" s="10">
        <f>_5_הוצאות_מובילות[[#This Row],[סכום]]/$D$6</f>
        <v>6.4477131049768294E-2</v>
      </c>
      <c r="E15" s="9">
        <f>_5_הוצאות_מובילות[[#This Row],[סכום]]*0.15</f>
        <v>480.00000210000002</v>
      </c>
    </row>
    <row r="16" spans="1:12" ht="14.25" x14ac:dyDescent="0.2">
      <c r="A16" s="33"/>
      <c r="B16" s="8" t="str">
        <f>INDEX(הוצאות_תפעוליות[],MATCH(_5_הוצאות_מובילות[[#This Row],[סכום]],הוצאות_תפעוליות[5 הסכומים המובילים],0),1)</f>
        <v>פרסום</v>
      </c>
      <c r="C16" s="9">
        <f>LARGE(הוצאות_תפעוליות[5 הסכומים המובילים],5)</f>
        <v>2500.0000180000002</v>
      </c>
      <c r="D16" s="10">
        <f>_5_הוצאות_מובילות[[#This Row],[סכום]]/$D$6</f>
        <v>5.0372758774934516E-2</v>
      </c>
      <c r="E16" s="9">
        <f>_5_הוצאות_מובילות[[#This Row],[סכום]]*0.15</f>
        <v>375.00000270000004</v>
      </c>
    </row>
    <row r="17" spans="2:5" ht="16.5" customHeight="1" x14ac:dyDescent="0.2">
      <c r="B17" s="8" t="s">
        <v>49</v>
      </c>
      <c r="C17" s="11">
        <f>SUBTOTAL(109,_5_הוצאות_מובילות[סכום])</f>
        <v>19300.000098</v>
      </c>
      <c r="D17" s="12">
        <f>SUBTOTAL(109,_5_הוצאות_מובילות[% מההוצאות])</f>
        <v>0.38887769691718721</v>
      </c>
      <c r="E17" s="11">
        <f>SUBTOTAL(109,_5_הוצאות_מובילות[הפחתה של 15%])</f>
        <v>2895.0000147000001</v>
      </c>
    </row>
  </sheetData>
  <sheetProtection insertColumns="0" insertRows="0" deleteColumns="0" deleteRows="0" selectLockedCells="1" autoFilter="0"/>
  <mergeCells count="3">
    <mergeCell ref="E2:F2"/>
    <mergeCell ref="B2:D2"/>
    <mergeCell ref="B9:E9"/>
  </mergeCells>
  <conditionalFormatting sqref="C10:E65 C5:E8">
    <cfRule type="cellIs" dxfId="8" priority="3" operator="lessThan">
      <formula>0</formula>
    </cfRule>
  </conditionalFormatting>
  <conditionalFormatting sqref="D12:E17">
    <cfRule type="cellIs" dxfId="7" priority="2" operator="lessThan">
      <formula>0</formula>
    </cfRule>
  </conditionalFormatting>
  <dataValidations count="20"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D13 D15:D16 C5:E6" xr:uid="{00000000-0002-0000-0000-000000000000}">
      <formula1>LEN(C5)=""</formula1>
    </dataValidation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E16" xr:uid="{00000000-0002-0000-0000-000001000000}">
      <formula1>LEN(E16:E17)=""</formula1>
    </dataValidation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C12:E12 C13:C16" xr:uid="{00000000-0002-0000-0000-000002000000}">
      <formula1>LEN(C12:C17)=""</formula1>
    </dataValidation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D14" xr:uid="{00000000-0002-0000-0000-000004000000}">
      <formula1>LEN(D13:D17)=""</formula1>
    </dataValidation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E13" xr:uid="{00000000-0002-0000-0000-000005000000}">
      <formula1>LEN(E13:E17)=""</formula1>
    </dataValidation>
    <dataValidation allowBlank="1" showInputMessage="1" showErrorMessage="1" prompt="צור תקציב עסקי חודשי בחוברת עבודה זו. 'מבט כולל' נמצא בגליון עבודה זה. הזן פרטי הכנסה ב'הכנסות חודשיות', 'כוח אדם' ו'הוצאות תפעוליות' בגליונות העבודה בהתאמה" sqref="A1" xr:uid="{00000000-0002-0000-0000-000006000000}"/>
    <dataValidation allowBlank="1" showInputMessage="1" showErrorMessage="1" prompt="הזן את שם החברה בתא זה" sqref="B1" xr:uid="{00000000-0002-0000-0000-000007000000}"/>
    <dataValidation allowBlank="1" showInputMessage="1" showErrorMessage="1" prompt="הזן תאריך בתא זה. התרשים 'מבט כולל על התקציב' מופיע בתא B9" sqref="E2:F2" xr:uid="{00000000-0002-0000-0000-000008000000}"/>
    <dataValidation allowBlank="1" showInputMessage="1" showErrorMessage="1" prompt="סכומי תקציב כוללים עבור הכנסות והוצאות, משוערות ובפועל, מחושבים באופן אוטומטי מהסכומים המוזנים בגליונות עבודה אחרים. היתרה וההפרש מותאמים באופן אוטומטי" sqref="B4" xr:uid="{00000000-0002-0000-0000-000009000000}"/>
    <dataValidation allowBlank="1" showInputMessage="1" showErrorMessage="1" prompt="הסכומים המשוערים מחושבים באופן אוטומטי בעמודה זו תחת כותרת זו" sqref="C4" xr:uid="{00000000-0002-0000-0000-00000A000000}"/>
    <dataValidation allowBlank="1" showInputMessage="1" showErrorMessage="1" prompt="הסכומים בפועל מחושבים באופן אוטומטי בעמודה זו תחת כותרת זו" sqref="D4" xr:uid="{00000000-0002-0000-0000-00000B000000}"/>
    <dataValidation allowBlank="1" showInputMessage="1" showErrorMessage="1" prompt="ההפרש בין הסכומים המשוערים לסכומים בפועל מחושב באופן אוטומטי בעמודה זו תחת כותרת זו" sqref="E4" xr:uid="{00000000-0002-0000-0000-00000C000000}"/>
    <dataValidation allowBlank="1" showInputMessage="1" showErrorMessage="1" prompt="5 ההוצאות התפעוליות המובילות מתעדכנות באופן אוטומטי בטבלה שמתחת" sqref="B10" xr:uid="{00000000-0002-0000-0000-00000D000000}"/>
    <dataValidation allowBlank="1" showInputMessage="1" showErrorMessage="1" prompt="5 פריטי ההוצאות המובילים מתעדכנים באופן אוטומטי בעמודה זו תחת כותרת זו" sqref="B11" xr:uid="{00000000-0002-0000-0000-00000E000000}"/>
    <dataValidation allowBlank="1" showInputMessage="1" showErrorMessage="1" prompt="הסכום מתעדכן באופן אוטומטי בעמודה זו תחת כותרת זו" sqref="C11" xr:uid="{00000000-0002-0000-0000-00000F000000}"/>
    <dataValidation allowBlank="1" showInputMessage="1" showErrorMessage="1" prompt="אחוז ההוצאות מחושב באופן אוטומטי בעמודה זו תחת כותרת זו" sqref="D11" xr:uid="{00000000-0002-0000-0000-000010000000}"/>
    <dataValidation allowBlank="1" showInputMessage="1" showErrorMessage="1" prompt="הפחתה של 15 אחוזים מחושבת באופן אוטומטי בעמודה זו תחת כותרת זו" sqref="E11" xr:uid="{00000000-0002-0000-0000-000011000000}"/>
    <dataValidation allowBlank="1" showInputMessage="1" showErrorMessage="1" prompt="הכותרת של גליון עבודה זה מופיעה בתא זה. הזן תאריך בתא משמאל. סכומי התקציב מחושבים באופן אוטומטי בטבלה 'סכומים' החל מתא B4" sqref="B2:D2" xr:uid="{00000000-0002-0000-0000-000012000000}"/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E14" xr:uid="{4633D676-D981-4DB4-98C8-83D77BED0EA4}">
      <formula1>LEN(E14:E17)=""</formula1>
    </dataValidation>
    <dataValidation type="custom" allowBlank="1" showInputMessage="1" showErrorMessage="1" errorTitle="התראה" error="תא זה מאוכלס באופן אוטומטי, ואין להחליף אותו. החלפה של תא זה תעצור את החישובים בגליון עבודה זה." sqref="E15" xr:uid="{80513436-45C2-40B5-88AE-77AE6FA2352F}">
      <formula1>LEN(E15:E17)=""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D5 D16 C6:D6 D12 D13 D14 D15 E12:E16 E5:E6" listDataValidation="1"/>
    <ignoredError sqref="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rightToLeft="1" zoomScaleNormal="100" workbookViewId="0"/>
  </sheetViews>
  <sheetFormatPr defaultColWidth="9" defaultRowHeight="30" customHeight="1" x14ac:dyDescent="0.2"/>
  <cols>
    <col min="1" max="1" width="4.125" style="2" customWidth="1"/>
    <col min="2" max="2" width="29.25" style="2" customWidth="1"/>
    <col min="3" max="3" width="19" style="2" customWidth="1"/>
    <col min="4" max="4" width="18.875" style="2" customWidth="1"/>
    <col min="5" max="5" width="26" style="2" hidden="1" customWidth="1"/>
    <col min="6" max="6" width="19" style="2" customWidth="1"/>
    <col min="7" max="7" width="4.125" style="2" customWidth="1"/>
    <col min="8" max="8" width="4.125" customWidth="1"/>
  </cols>
  <sheetData>
    <row r="1" spans="1:7" ht="31.5" customHeight="1" x14ac:dyDescent="0.25">
      <c r="A1" s="3"/>
      <c r="B1" s="4" t="str">
        <f>שם_החברה</f>
        <v>שם החברה</v>
      </c>
      <c r="C1" s="21"/>
      <c r="D1" s="21"/>
      <c r="E1" s="21"/>
      <c r="F1" s="21"/>
      <c r="G1" s="22"/>
    </row>
    <row r="2" spans="1:7" ht="42" customHeight="1" x14ac:dyDescent="0.55000000000000004">
      <c r="A2" s="3"/>
      <c r="B2" s="46" t="str">
        <f>BUDGET_Title</f>
        <v>תקציב חודשי</v>
      </c>
      <c r="C2" s="46"/>
      <c r="D2" s="46"/>
      <c r="E2" s="23"/>
      <c r="F2" s="23"/>
      <c r="G2" s="24"/>
    </row>
    <row r="3" spans="1:7" ht="15" customHeight="1" x14ac:dyDescent="0.2">
      <c r="A3" s="13"/>
      <c r="B3" s="13"/>
      <c r="C3" s="13"/>
      <c r="D3" s="13"/>
      <c r="E3" s="13"/>
      <c r="F3" s="13"/>
      <c r="G3" s="25"/>
    </row>
    <row r="4" spans="1:7" s="1" customFormat="1" ht="30" customHeight="1" x14ac:dyDescent="0.2">
      <c r="A4" s="14"/>
      <c r="B4" s="6" t="s">
        <v>16</v>
      </c>
      <c r="C4" s="7" t="s">
        <v>9</v>
      </c>
      <c r="D4" s="7" t="s">
        <v>11</v>
      </c>
      <c r="E4" s="6" t="s">
        <v>21</v>
      </c>
      <c r="F4" s="7" t="s">
        <v>14</v>
      </c>
      <c r="G4" s="2"/>
    </row>
    <row r="5" spans="1:7" ht="30" customHeight="1" x14ac:dyDescent="0.2">
      <c r="A5" s="13"/>
      <c r="B5" s="5" t="s">
        <v>17</v>
      </c>
      <c r="C5" s="27">
        <v>60000</v>
      </c>
      <c r="D5" s="27">
        <v>54000</v>
      </c>
      <c r="E5" s="28">
        <f>הכנסות[[#This Row],[בפועל]]+(10^-6)*ROW(הכנסות[[#This Row],[בפועל]])</f>
        <v>54000.000005000002</v>
      </c>
      <c r="F5" s="26">
        <f>הכנסות[[#This Row],[בפועל]]-הכנסות[[#This Row],[משוער]]</f>
        <v>-6000</v>
      </c>
    </row>
    <row r="6" spans="1:7" ht="30" customHeight="1" x14ac:dyDescent="0.2">
      <c r="A6" s="13"/>
      <c r="B6" s="5" t="s">
        <v>18</v>
      </c>
      <c r="C6" s="27">
        <v>3000</v>
      </c>
      <c r="D6" s="27">
        <v>3000</v>
      </c>
      <c r="E6" s="28">
        <f>הכנסות[[#This Row],[בפועל]]+(10^-6)*ROW(הכנסות[[#This Row],[בפועל]])</f>
        <v>3000.0000060000002</v>
      </c>
      <c r="F6" s="26">
        <f>הכנסות[[#This Row],[בפועל]]-הכנסות[[#This Row],[משוער]]</f>
        <v>0</v>
      </c>
    </row>
    <row r="7" spans="1:7" ht="30" customHeight="1" x14ac:dyDescent="0.2">
      <c r="A7" s="13"/>
      <c r="B7" s="5" t="s">
        <v>19</v>
      </c>
      <c r="C7" s="27">
        <v>300</v>
      </c>
      <c r="D7" s="27">
        <v>450</v>
      </c>
      <c r="E7" s="28">
        <f>הכנסות[[#This Row],[בפועל]]+(10^-6)*ROW(הכנסות[[#This Row],[בפועל]])</f>
        <v>450.00000699999998</v>
      </c>
      <c r="F7" s="26">
        <f>הכנסות[[#This Row],[בפועל]]-הכנסות[[#This Row],[משוער]]</f>
        <v>150</v>
      </c>
    </row>
    <row r="8" spans="1:7" ht="30" customHeight="1" x14ac:dyDescent="0.2">
      <c r="A8" s="13"/>
      <c r="B8" s="5" t="s">
        <v>20</v>
      </c>
      <c r="C8" s="28">
        <f>SUBTOTAL(109,הכנסות[משוער])</f>
        <v>63300</v>
      </c>
      <c r="D8" s="28">
        <f>SUBTOTAL(109,הכנסות[בפועל])</f>
        <v>57450</v>
      </c>
      <c r="E8" s="28"/>
      <c r="F8" s="11">
        <f>SUBTOTAL(109,הכנסות[הפרש])</f>
        <v>-5850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8">
    <cfRule type="cellIs" dxfId="48" priority="3" operator="lessThan">
      <formula>0</formula>
    </cfRule>
  </conditionalFormatting>
  <dataValidations count="8">
    <dataValidation allowBlank="1" showInputMessage="1" showErrorMessage="1" errorTitle="התראה" error="תא זה מאוכלס באופן אוטומטי, ואין להחליף אותו. החלפה של תא זה תעצור את החישובים בגליון עבודה זה." sqref="F5:F7" xr:uid="{00000000-0002-0000-0100-000001000000}"/>
    <dataValidation allowBlank="1" showInputMessage="1" showErrorMessage="1" prompt="הזן הכנסות חודשיות בגליון עבודה זה" sqref="A1" xr:uid="{00000000-0002-0000-0100-000002000000}"/>
    <dataValidation allowBlank="1" showInputMessage="1" showErrorMessage="1" prompt="שם החברה מתעדכן באופן אוטומטי בתא זה" sqref="B1" xr:uid="{00000000-0002-0000-0100-000003000000}"/>
    <dataValidation allowBlank="1" showInputMessage="1" showErrorMessage="1" prompt="הכותרת מתעדכנת באופן אוטומטי בתא זה. הזן פרטי הכנסה חודשית בטבלה שמתחת" sqref="B2" xr:uid="{00000000-0002-0000-0100-000004000000}"/>
    <dataValidation allowBlank="1" showInputMessage="1" showErrorMessage="1" prompt="הזן פרטי הכנסה בעמודה זו תחת כותרת זו. השתמש במסנני כותרות כדי למצוא ערכים ספציפיים" sqref="B4" xr:uid="{00000000-0002-0000-0100-000005000000}"/>
    <dataValidation allowBlank="1" showInputMessage="1" showErrorMessage="1" prompt="הזן סכום משוער בעמודה זו תחת כותרת זו" sqref="C4" xr:uid="{00000000-0002-0000-0100-000006000000}"/>
    <dataValidation allowBlank="1" showInputMessage="1" showErrorMessage="1" prompt="הזן סכום בפועל בעמודה זו תחת כותרת זו" sqref="D4" xr:uid="{00000000-0002-0000-0100-000007000000}"/>
    <dataValidation allowBlank="1" showInputMessage="1" showErrorMessage="1" prompt="ההפרש בין ההכנסה המשוערת להכנסה בפועל מחושב באופן אוטומטי בעמודה זו תחת כותרת זו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rightToLeft="1" zoomScaleNormal="100" workbookViewId="0"/>
  </sheetViews>
  <sheetFormatPr defaultColWidth="9" defaultRowHeight="30" customHeight="1" x14ac:dyDescent="0.2"/>
  <cols>
    <col min="1" max="1" width="4.125" style="2" customWidth="1"/>
    <col min="2" max="2" width="29.25" style="2" customWidth="1"/>
    <col min="3" max="3" width="19" style="2" customWidth="1"/>
    <col min="4" max="4" width="18.875" style="2" customWidth="1"/>
    <col min="5" max="5" width="22.125" style="2" hidden="1" customWidth="1"/>
    <col min="6" max="6" width="19" style="2" customWidth="1"/>
    <col min="7" max="7" width="4.125" style="2" customWidth="1"/>
    <col min="8" max="8" width="4.125" customWidth="1"/>
  </cols>
  <sheetData>
    <row r="1" spans="1:7" ht="31.5" customHeight="1" x14ac:dyDescent="0.25">
      <c r="A1" s="3"/>
      <c r="B1" s="4" t="str">
        <f>שם_החברה</f>
        <v>שם החברה</v>
      </c>
      <c r="C1" s="21"/>
      <c r="D1" s="21"/>
      <c r="E1" s="21"/>
      <c r="F1" s="21"/>
      <c r="G1" s="22"/>
    </row>
    <row r="2" spans="1:7" ht="42" customHeight="1" x14ac:dyDescent="0.55000000000000004">
      <c r="A2" s="3"/>
      <c r="B2" s="46" t="str">
        <f>BUDGET_Title</f>
        <v>תקציב חודשי</v>
      </c>
      <c r="C2" s="46"/>
      <c r="D2" s="46"/>
      <c r="E2" s="23"/>
      <c r="F2" s="23"/>
      <c r="G2" s="24"/>
    </row>
    <row r="3" spans="1:7" ht="15" customHeight="1" x14ac:dyDescent="0.2">
      <c r="A3" s="13"/>
      <c r="B3" s="13"/>
      <c r="C3" s="13"/>
      <c r="D3" s="13"/>
      <c r="E3" s="13"/>
      <c r="F3" s="13"/>
    </row>
    <row r="4" spans="1:7" ht="30" customHeight="1" x14ac:dyDescent="0.2">
      <c r="A4" s="14"/>
      <c r="B4" s="6" t="s">
        <v>22</v>
      </c>
      <c r="C4" s="7" t="s">
        <v>9</v>
      </c>
      <c r="D4" s="7" t="s">
        <v>11</v>
      </c>
      <c r="E4" s="6" t="s">
        <v>21</v>
      </c>
      <c r="F4" s="7" t="s">
        <v>14</v>
      </c>
    </row>
    <row r="5" spans="1:7" ht="30" customHeight="1" x14ac:dyDescent="0.2">
      <c r="A5" s="13"/>
      <c r="B5" s="5" t="s">
        <v>23</v>
      </c>
      <c r="C5" s="27">
        <v>9500</v>
      </c>
      <c r="D5" s="27">
        <v>9600</v>
      </c>
      <c r="E5" s="28">
        <f>הוצאות_כוח_אדם[[#This Row],[בפועל]]+(10^-6)*ROW(הוצאות_כוח_אדם[[#This Row],[בפועל]])</f>
        <v>9600.0000049999999</v>
      </c>
      <c r="F5" s="29">
        <f>הוצאות_כוח_אדם[[#This Row],[משוער]]-הוצאות_כוח_אדם[[#This Row],[בפועל]]</f>
        <v>-100</v>
      </c>
    </row>
    <row r="6" spans="1:7" ht="30" customHeight="1" x14ac:dyDescent="0.2">
      <c r="A6" s="13"/>
      <c r="B6" s="5" t="s">
        <v>24</v>
      </c>
      <c r="C6" s="27">
        <v>4000</v>
      </c>
      <c r="D6" s="27">
        <v>0</v>
      </c>
      <c r="E6" s="28">
        <f>הוצאות_כוח_אדם[[#This Row],[בפועל]]+(10^-6)*ROW(הוצאות_כוח_אדם[[#This Row],[בפועל]])</f>
        <v>6.0000000000000002E-6</v>
      </c>
      <c r="F6" s="29">
        <f>הוצאות_כוח_אדם[[#This Row],[משוער]]-הוצאות_כוח_אדם[[#This Row],[בפועל]]</f>
        <v>4000</v>
      </c>
    </row>
    <row r="7" spans="1:7" ht="30" customHeight="1" x14ac:dyDescent="0.2">
      <c r="A7" s="13"/>
      <c r="B7" s="5" t="s">
        <v>25</v>
      </c>
      <c r="C7" s="27">
        <v>5000</v>
      </c>
      <c r="D7" s="27">
        <v>4500</v>
      </c>
      <c r="E7" s="28">
        <f>הוצאות_כוח_אדם[[#This Row],[בפועל]]+(10^-6)*ROW(הוצאות_כוח_אדם[[#This Row],[בפועל]])</f>
        <v>4500.0000069999996</v>
      </c>
      <c r="F7" s="29">
        <f>הוצאות_כוח_אדם[[#This Row],[משוער]]-הוצאות_כוח_אדם[[#This Row],[בפועל]]</f>
        <v>500</v>
      </c>
    </row>
    <row r="8" spans="1:7" ht="30" customHeight="1" x14ac:dyDescent="0.2">
      <c r="A8" s="13"/>
      <c r="B8" s="5" t="s">
        <v>26</v>
      </c>
      <c r="C8" s="28">
        <f>SUBTOTAL(109,הוצאות_כוח_אדם[משוער])</f>
        <v>18500</v>
      </c>
      <c r="D8" s="28">
        <f>SUBTOTAL(109,הוצאות_כוח_אדם[בפועל])</f>
        <v>14100</v>
      </c>
      <c r="E8" s="28"/>
      <c r="F8" s="28">
        <f>SUBTOTAL(109,הוצאות_כוח_אדם[הפרש])</f>
        <v>4400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8">
    <cfRule type="cellIs" dxfId="37" priority="1" operator="lessThan">
      <formula>0</formula>
    </cfRule>
  </conditionalFormatting>
  <dataValidations count="8">
    <dataValidation allowBlank="1" showInputMessage="1" showErrorMessage="1" errorTitle="התראה" error="תא זה מאוכלס באופן אוטומטי, ואין להחליף אותו. החלפה של תא זה תעצור את החישובים בגליון עבודה זה." sqref="F5:F7" xr:uid="{00000000-0002-0000-0200-000000000000}"/>
    <dataValidation allowBlank="1" showInputMessage="1" showErrorMessage="1" prompt="הזן הוצאות כוח אדם חודשיות בגליון עבודה זה" sqref="A1" xr:uid="{00000000-0002-0000-0200-000002000000}"/>
    <dataValidation allowBlank="1" showInputMessage="1" showErrorMessage="1" prompt="שם החברה מתעדכן באופן אוטומטי בתא זה" sqref="B1" xr:uid="{00000000-0002-0000-0200-000003000000}"/>
    <dataValidation allowBlank="1" showInputMessage="1" showErrorMessage="1" prompt="הכותרת מתעדכנת באופן אוטומטי בתא זה. הזן פרטי הוצאות אישיות חודשיות בטבלה שמתחת" sqref="B2" xr:uid="{00000000-0002-0000-0200-000004000000}"/>
    <dataValidation allowBlank="1" showInputMessage="1" showErrorMessage="1" prompt="הזן הוצאות כוח אדם בעמודה זו תחת כותרת זו. השתמש במסנני כותרות כדי למצוא ערכים ספציפיים" sqref="B4" xr:uid="{00000000-0002-0000-0200-000005000000}"/>
    <dataValidation allowBlank="1" showInputMessage="1" showErrorMessage="1" prompt="הזן סכום משוער בעמודה זו תחת כותרת זו" sqref="C4" xr:uid="{00000000-0002-0000-0200-000006000000}"/>
    <dataValidation allowBlank="1" showInputMessage="1" showErrorMessage="1" prompt="הזן סכום בפועל בעמודה זו תחת כותרת זו" sqref="D4" xr:uid="{00000000-0002-0000-0200-000007000000}"/>
    <dataValidation allowBlank="1" showInputMessage="1" showErrorMessage="1" prompt="ההפרש בין הוצאות כוח האדם המשוערות להוצאות כוח האדם בפועל מחושב באופן אוטומטי בעמודה זו תחת כותרת זו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rightToLeft="1" zoomScaleNormal="100" workbookViewId="0"/>
  </sheetViews>
  <sheetFormatPr defaultColWidth="9" defaultRowHeight="30" customHeight="1" x14ac:dyDescent="0.2"/>
  <cols>
    <col min="1" max="1" width="4.125" style="2" customWidth="1"/>
    <col min="2" max="2" width="29.25" style="2" customWidth="1"/>
    <col min="3" max="3" width="19" style="2" customWidth="1"/>
    <col min="4" max="4" width="18.875" style="2" customWidth="1"/>
    <col min="5" max="5" width="21.875" style="2" hidden="1" customWidth="1"/>
    <col min="6" max="6" width="19" style="2" customWidth="1"/>
    <col min="7" max="7" width="4.125" style="2" customWidth="1"/>
    <col min="8" max="8" width="4.125" customWidth="1"/>
  </cols>
  <sheetData>
    <row r="1" spans="1:7" ht="31.5" customHeight="1" x14ac:dyDescent="0.25">
      <c r="A1" s="3"/>
      <c r="B1" s="4" t="str">
        <f>שם_החברה</f>
        <v>שם החברה</v>
      </c>
      <c r="C1" s="21"/>
      <c r="D1" s="21"/>
      <c r="E1" s="21"/>
      <c r="F1" s="21"/>
      <c r="G1" s="22"/>
    </row>
    <row r="2" spans="1:7" ht="42" customHeight="1" x14ac:dyDescent="0.55000000000000004">
      <c r="A2" s="3"/>
      <c r="B2" s="46" t="str">
        <f>BUDGET_Title</f>
        <v>תקציב חודשי</v>
      </c>
      <c r="C2" s="46"/>
      <c r="D2" s="46"/>
      <c r="E2" s="23"/>
      <c r="F2" s="23"/>
      <c r="G2" s="24"/>
    </row>
    <row r="3" spans="1:7" ht="15" customHeight="1" x14ac:dyDescent="0.2">
      <c r="A3" s="13"/>
      <c r="B3" s="13"/>
      <c r="C3" s="13"/>
      <c r="D3" s="13"/>
      <c r="E3" s="13"/>
      <c r="F3" s="13"/>
    </row>
    <row r="4" spans="1:7" ht="30" customHeight="1" x14ac:dyDescent="0.2">
      <c r="A4" s="13"/>
      <c r="B4" s="6" t="s">
        <v>27</v>
      </c>
      <c r="C4" s="7" t="s">
        <v>9</v>
      </c>
      <c r="D4" s="7" t="s">
        <v>11</v>
      </c>
      <c r="E4" s="6" t="s">
        <v>21</v>
      </c>
      <c r="F4" s="7" t="s">
        <v>14</v>
      </c>
    </row>
    <row r="5" spans="1:7" ht="30" customHeight="1" x14ac:dyDescent="0.2">
      <c r="A5" s="13"/>
      <c r="B5" s="5" t="s">
        <v>47</v>
      </c>
      <c r="C5" s="17">
        <v>1000</v>
      </c>
      <c r="D5" s="17">
        <v>750</v>
      </c>
      <c r="E5" s="11">
        <f>הוצאות_תפעוליות[[#This Row],[בפועל]]+(10^-6)*ROW(הוצאות_תפעוליות[[#This Row],[בפועל]])</f>
        <v>750.00000499999999</v>
      </c>
      <c r="F5" s="26">
        <f>הוצאות_תפעוליות[[#This Row],[משוער]]-הוצאות_תפעוליות[[#This Row],[בפועל]]</f>
        <v>250</v>
      </c>
    </row>
    <row r="6" spans="1:7" ht="30" customHeight="1" x14ac:dyDescent="0.2">
      <c r="A6" s="13"/>
      <c r="B6" s="5" t="s">
        <v>34</v>
      </c>
      <c r="C6" s="17">
        <v>1300</v>
      </c>
      <c r="D6" s="17">
        <v>1275</v>
      </c>
      <c r="E6" s="11">
        <f>הוצאות_תפעוליות[[#This Row],[בפועל]]+(10^-6)*ROW(הוצאות_תפעוליות[[#This Row],[בפועל]])</f>
        <v>1275.000006</v>
      </c>
      <c r="F6" s="26">
        <f>הוצאות_תפעוליות[[#This Row],[משוער]]-הוצאות_תפעוליות[[#This Row],[בפועל]]</f>
        <v>25</v>
      </c>
    </row>
    <row r="7" spans="1:7" ht="30" customHeight="1" x14ac:dyDescent="0.2">
      <c r="A7" s="13"/>
      <c r="B7" s="5" t="s">
        <v>36</v>
      </c>
      <c r="C7" s="17">
        <v>1000</v>
      </c>
      <c r="D7" s="17">
        <v>800</v>
      </c>
      <c r="E7" s="11">
        <f>הוצאות_תפעוליות[[#This Row],[בפועל]]+(10^-6)*ROW(הוצאות_תפעוליות[[#This Row],[בפועל]])</f>
        <v>800.00000699999998</v>
      </c>
      <c r="F7" s="26">
        <f>הוצאות_תפעוליות[[#This Row],[משוער]]-הוצאות_תפעוליות[[#This Row],[בפועל]]</f>
        <v>200</v>
      </c>
    </row>
    <row r="8" spans="1:7" ht="30" customHeight="1" x14ac:dyDescent="0.2">
      <c r="A8" s="13"/>
      <c r="B8" s="5" t="s">
        <v>39</v>
      </c>
      <c r="C8" s="17">
        <v>400</v>
      </c>
      <c r="D8" s="17">
        <v>350</v>
      </c>
      <c r="E8" s="11">
        <f>הוצאות_תפעוליות[[#This Row],[בפועל]]+(10^-6)*ROW(הוצאות_תפעוליות[[#This Row],[בפועל]])</f>
        <v>350.00000799999998</v>
      </c>
      <c r="F8" s="26">
        <f>הוצאות_תפעוליות[[#This Row],[משוער]]-הוצאות_תפעוליות[[#This Row],[בפועל]]</f>
        <v>50</v>
      </c>
    </row>
    <row r="9" spans="1:7" ht="30" customHeight="1" x14ac:dyDescent="0.2">
      <c r="A9" s="13"/>
      <c r="B9" s="5" t="s">
        <v>33</v>
      </c>
      <c r="C9" s="17">
        <v>500</v>
      </c>
      <c r="D9" s="17">
        <v>525</v>
      </c>
      <c r="E9" s="11">
        <f>הוצאות_תפעוליות[[#This Row],[בפועל]]+(10^-6)*ROW(הוצאות_תפעוליות[[#This Row],[בפועל]])</f>
        <v>525.00000899999998</v>
      </c>
      <c r="F9" s="26">
        <f>הוצאות_תפעוליות[[#This Row],[משוער]]-הוצאות_תפעוליות[[#This Row],[בפועל]]</f>
        <v>-25</v>
      </c>
    </row>
    <row r="10" spans="1:7" ht="30" customHeight="1" x14ac:dyDescent="0.2">
      <c r="A10" s="13"/>
      <c r="B10" s="5" t="s">
        <v>41</v>
      </c>
      <c r="C10" s="17">
        <v>350</v>
      </c>
      <c r="D10" s="17">
        <v>400</v>
      </c>
      <c r="E10" s="11">
        <f>הוצאות_תפעוליות[[#This Row],[בפועל]]+(10^-6)*ROW(הוצאות_תפעוליות[[#This Row],[בפועל]])</f>
        <v>400.00000999999997</v>
      </c>
      <c r="F10" s="26">
        <f>הוצאות_תפעוליות[[#This Row],[משוער]]-הוצאות_תפעוליות[[#This Row],[בפועל]]</f>
        <v>-50</v>
      </c>
    </row>
    <row r="11" spans="1:7" ht="30" customHeight="1" x14ac:dyDescent="0.2">
      <c r="A11" s="13"/>
      <c r="B11" s="5" t="s">
        <v>30</v>
      </c>
      <c r="C11" s="17">
        <v>1500</v>
      </c>
      <c r="D11" s="17">
        <v>2175</v>
      </c>
      <c r="E11" s="11">
        <f>הוצאות_תפעוליות[[#This Row],[בפועל]]+(10^-6)*ROW(הוצאות_תפעוליות[[#This Row],[בפועל]])</f>
        <v>2175.0000110000001</v>
      </c>
      <c r="F11" s="26">
        <f>הוצאות_תפעוליות[[#This Row],[משוער]]-הוצאות_תפעוליות[[#This Row],[בפועל]]</f>
        <v>-675</v>
      </c>
    </row>
    <row r="12" spans="1:7" ht="30" customHeight="1" x14ac:dyDescent="0.2">
      <c r="A12" s="13"/>
      <c r="B12" s="5" t="s">
        <v>29</v>
      </c>
      <c r="C12" s="17">
        <v>2000</v>
      </c>
      <c r="D12" s="17">
        <v>2000</v>
      </c>
      <c r="E12" s="11">
        <f>הוצאות_תפעוליות[[#This Row],[בפועל]]+(10^-6)*ROW(הוצאות_תפעוליות[[#This Row],[בפועל]])</f>
        <v>2000.000012</v>
      </c>
      <c r="F12" s="26">
        <f>הוצאות_תפעוליות[[#This Row],[משוער]]-הוצאות_תפעוליות[[#This Row],[בפועל]]</f>
        <v>0</v>
      </c>
    </row>
    <row r="13" spans="1:7" ht="30" customHeight="1" x14ac:dyDescent="0.2">
      <c r="A13" s="13"/>
      <c r="B13" s="5" t="s">
        <v>45</v>
      </c>
      <c r="C13" s="17">
        <v>250</v>
      </c>
      <c r="D13" s="17">
        <v>280</v>
      </c>
      <c r="E13" s="11">
        <f>הוצאות_תפעוליות[[#This Row],[בפועל]]+(10^-6)*ROW(הוצאות_תפעוליות[[#This Row],[בפועל]])</f>
        <v>280.00001300000002</v>
      </c>
      <c r="F13" s="26">
        <f>הוצאות_תפעוליות[[#This Row],[משוער]]-הוצאות_תפעוליות[[#This Row],[בפועל]]</f>
        <v>-30</v>
      </c>
    </row>
    <row r="14" spans="1:7" ht="30" customHeight="1" x14ac:dyDescent="0.2">
      <c r="A14" s="13"/>
      <c r="B14" s="5" t="s">
        <v>44</v>
      </c>
      <c r="C14" s="17">
        <v>3000</v>
      </c>
      <c r="D14" s="17">
        <v>3200</v>
      </c>
      <c r="E14" s="11">
        <f>הוצאות_תפעוליות[[#This Row],[בפועל]]+(10^-6)*ROW(הוצאות_תפעוליות[[#This Row],[בפועל]])</f>
        <v>3200.0000140000002</v>
      </c>
      <c r="F14" s="26">
        <f>הוצאות_תפעוליות[[#This Row],[משוער]]-הוצאות_תפעוליות[[#This Row],[בפועל]]</f>
        <v>-200</v>
      </c>
    </row>
    <row r="15" spans="1:7" ht="30" customHeight="1" x14ac:dyDescent="0.2">
      <c r="A15" s="13"/>
      <c r="B15" s="5" t="s">
        <v>42</v>
      </c>
      <c r="C15" s="17">
        <v>900</v>
      </c>
      <c r="D15" s="17">
        <v>840</v>
      </c>
      <c r="E15" s="11">
        <f>הוצאות_תפעוליות[[#This Row],[בפועל]]+(10^-6)*ROW(הוצאות_תפעוליות[[#This Row],[בפועל]])</f>
        <v>840.00001499999996</v>
      </c>
      <c r="F15" s="26">
        <f>הוצאות_תפעוליות[[#This Row],[משוער]]-הוצאות_תפעוליות[[#This Row],[בפועל]]</f>
        <v>60</v>
      </c>
    </row>
    <row r="16" spans="1:7" ht="30" customHeight="1" x14ac:dyDescent="0.2">
      <c r="A16" s="13"/>
      <c r="B16" s="5" t="s">
        <v>31</v>
      </c>
      <c r="C16" s="17">
        <v>2000</v>
      </c>
      <c r="D16" s="17">
        <v>1500</v>
      </c>
      <c r="E16" s="11">
        <f>הוצאות_תפעוליות[[#This Row],[בפועל]]+(10^-6)*ROW(הוצאות_תפעוליות[[#This Row],[בפועל]])</f>
        <v>1500.000016</v>
      </c>
      <c r="F16" s="26">
        <f>הוצאות_תפעוליות[[#This Row],[משוער]]-הוצאות_תפעוליות[[#This Row],[בפועל]]</f>
        <v>500</v>
      </c>
    </row>
    <row r="17" spans="1:6" ht="30" customHeight="1" x14ac:dyDescent="0.2">
      <c r="A17" s="13"/>
      <c r="B17" s="5" t="s">
        <v>32</v>
      </c>
      <c r="C17" s="17">
        <v>1000</v>
      </c>
      <c r="D17" s="17">
        <v>1000</v>
      </c>
      <c r="E17" s="11">
        <f>הוצאות_תפעוליות[[#This Row],[בפועל]]+(10^-6)*ROW(הוצאות_תפעוליות[[#This Row],[בפועל]])</f>
        <v>1000.000017</v>
      </c>
      <c r="F17" s="26">
        <f>הוצאות_תפעוליות[[#This Row],[משוער]]-הוצאות_תפעוליות[[#This Row],[בפועל]]</f>
        <v>0</v>
      </c>
    </row>
    <row r="18" spans="1:6" ht="30" customHeight="1" x14ac:dyDescent="0.2">
      <c r="A18" s="13"/>
      <c r="B18" s="5" t="s">
        <v>28</v>
      </c>
      <c r="C18" s="17">
        <v>3000</v>
      </c>
      <c r="D18" s="17">
        <v>2500</v>
      </c>
      <c r="E18" s="11">
        <f>הוצאות_תפעוליות[[#This Row],[בפועל]]+(10^-6)*ROW(הוצאות_תפעוליות[[#This Row],[בפועל]])</f>
        <v>2500.0000180000002</v>
      </c>
      <c r="F18" s="26">
        <f>הוצאות_תפעוליות[[#This Row],[משוער]]-הוצאות_תפעוליות[[#This Row],[בפועל]]</f>
        <v>500</v>
      </c>
    </row>
    <row r="19" spans="1:6" ht="30" customHeight="1" x14ac:dyDescent="0.2">
      <c r="A19" s="13"/>
      <c r="B19" s="5" t="s">
        <v>43</v>
      </c>
      <c r="C19" s="17">
        <v>5000</v>
      </c>
      <c r="D19" s="17">
        <v>4500</v>
      </c>
      <c r="E19" s="11">
        <f>הוצאות_תפעוליות[[#This Row],[בפועל]]+(10^-6)*ROW(הוצאות_תפעוליות[[#This Row],[בפועל]])</f>
        <v>4500.0000190000001</v>
      </c>
      <c r="F19" s="26">
        <f>הוצאות_תפעוליות[[#This Row],[משוער]]-הוצאות_תפעוליות[[#This Row],[בפועל]]</f>
        <v>500</v>
      </c>
    </row>
    <row r="20" spans="1:6" ht="30" customHeight="1" x14ac:dyDescent="0.2">
      <c r="A20" s="13"/>
      <c r="B20" s="5" t="s">
        <v>38</v>
      </c>
      <c r="C20" s="17">
        <v>800</v>
      </c>
      <c r="D20" s="17">
        <v>750</v>
      </c>
      <c r="E20" s="11">
        <f>הוצאות_תפעוליות[[#This Row],[בפועל]]+(10^-6)*ROW(הוצאות_תפעוליות[[#This Row],[בפועל]])</f>
        <v>750.00001999999995</v>
      </c>
      <c r="F20" s="26">
        <f>הוצאות_תפעוליות[[#This Row],[משוער]]-הוצאות_תפעוליות[[#This Row],[בפועל]]</f>
        <v>50</v>
      </c>
    </row>
    <row r="21" spans="1:6" ht="30" customHeight="1" x14ac:dyDescent="0.2">
      <c r="A21" s="13"/>
      <c r="B21" s="5" t="s">
        <v>35</v>
      </c>
      <c r="C21" s="17">
        <v>2000</v>
      </c>
      <c r="D21" s="17">
        <v>2200</v>
      </c>
      <c r="E21" s="11">
        <f>הוצאות_תפעוליות[[#This Row],[בפועל]]+(10^-6)*ROW(הוצאות_תפעוליות[[#This Row],[בפועל]])</f>
        <v>2200.0000209999998</v>
      </c>
      <c r="F21" s="26">
        <f>הוצאות_תפעוליות[[#This Row],[משוער]]-הוצאות_תפעוליות[[#This Row],[בפועל]]</f>
        <v>-200</v>
      </c>
    </row>
    <row r="22" spans="1:6" ht="30" customHeight="1" x14ac:dyDescent="0.2">
      <c r="A22" s="13"/>
      <c r="B22" s="5" t="s">
        <v>46</v>
      </c>
      <c r="C22" s="17">
        <v>1400</v>
      </c>
      <c r="D22" s="17">
        <v>1385</v>
      </c>
      <c r="E22" s="11">
        <f>הוצאות_תפעוליות[[#This Row],[בפועל]]+(10^-6)*ROW(הוצאות_תפעוליות[[#This Row],[בפועל]])</f>
        <v>1385.0000219999999</v>
      </c>
      <c r="F22" s="26">
        <f>הוצאות_תפעוליות[[#This Row],[משוער]]-הוצאות_תפעוליות[[#This Row],[בפועל]]</f>
        <v>15</v>
      </c>
    </row>
    <row r="23" spans="1:6" ht="30" customHeight="1" x14ac:dyDescent="0.2">
      <c r="A23" s="13"/>
      <c r="B23" s="5" t="s">
        <v>40</v>
      </c>
      <c r="C23" s="17">
        <v>4100</v>
      </c>
      <c r="D23" s="17">
        <v>4500</v>
      </c>
      <c r="E23" s="11">
        <f>הוצאות_תפעוליות[[#This Row],[בפועל]]+(10^-6)*ROW(הוצאות_תפעוליות[[#This Row],[בפועל]])</f>
        <v>4500.0000229999996</v>
      </c>
      <c r="F23" s="26">
        <f>הוצאות_תפעוליות[[#This Row],[משוער]]-הוצאות_תפעוליות[[#This Row],[בפועל]]</f>
        <v>-400</v>
      </c>
    </row>
    <row r="24" spans="1:6" ht="30" customHeight="1" x14ac:dyDescent="0.2">
      <c r="A24" s="13"/>
      <c r="B24" s="5" t="s">
        <v>37</v>
      </c>
      <c r="C24" s="17">
        <v>4500</v>
      </c>
      <c r="D24" s="17">
        <v>4600</v>
      </c>
      <c r="E24" s="11">
        <f>הוצאות_תפעוליות[[#This Row],[בפועל]]+(10^-6)*ROW(הוצאות_תפעוליות[[#This Row],[בפועל]])</f>
        <v>4600.0000239999999</v>
      </c>
      <c r="F24" s="26">
        <f>הוצאות_תפעוליות[[#This Row],[משוער]]-הוצאות_תפעוליות[[#This Row],[בפועל]]</f>
        <v>-100</v>
      </c>
    </row>
    <row r="25" spans="1:6" ht="30" customHeight="1" x14ac:dyDescent="0.2">
      <c r="A25" s="13"/>
      <c r="B25" s="15" t="s">
        <v>48</v>
      </c>
      <c r="C25" s="11">
        <f>SUBTOTAL(109,הוצאות_תפעוליות[משוער])</f>
        <v>36000</v>
      </c>
      <c r="D25" s="11">
        <f>SUBTOTAL(109,הוצאות_תפעוליות[בפועל])</f>
        <v>35530</v>
      </c>
      <c r="E25" s="11"/>
      <c r="F25" s="11">
        <f>SUBTOTAL(109,הוצאות_תפעוליות[הפרש])</f>
        <v>470</v>
      </c>
    </row>
  </sheetData>
  <sheetProtection insertColumns="0" insertRows="0" deleteColumns="0" deleteRows="0" selectLockedCells="1" autoFilter="0"/>
  <dataConsolidate/>
  <mergeCells count="1">
    <mergeCell ref="B2:D2"/>
  </mergeCells>
  <conditionalFormatting sqref="F25">
    <cfRule type="cellIs" dxfId="24" priority="1" operator="lessThan">
      <formula>0</formula>
    </cfRule>
  </conditionalFormatting>
  <dataValidations count="8">
    <dataValidation allowBlank="1" showInputMessage="1" showErrorMessage="1" errorTitle="התראה" error="תא זה מאוכלס באופן אוטומטי, ואין להחליף אותו. החלפה של תא זה תעצור את החישובים בגליון עבודה זה." sqref="F5:F24" xr:uid="{00000000-0002-0000-0300-000001000000}"/>
    <dataValidation allowBlank="1" showInputMessage="1" showErrorMessage="1" prompt="הזן הוצאות תפעוליות חודשיות בגליון עבודה זה" sqref="A1" xr:uid="{00000000-0002-0000-0300-000002000000}"/>
    <dataValidation allowBlank="1" showInputMessage="1" showErrorMessage="1" prompt="שם החברה מתעדכן באופן אוטומטי בתא זה" sqref="B1" xr:uid="{00000000-0002-0000-0300-000003000000}"/>
    <dataValidation allowBlank="1" showInputMessage="1" showErrorMessage="1" prompt="הכותרת מתעדכנת באופן אוטומטי בתא זה. הזן פרטי הוצאות תפעוליות חודשיות בטבלה שמתחת" sqref="B2" xr:uid="{00000000-0002-0000-0300-000004000000}"/>
    <dataValidation allowBlank="1" showInputMessage="1" showErrorMessage="1" prompt="הזן הוצאות תפעוליות בעמודה זו תחת כותרת זו. השתמש במסנני כותרות כדי למצוא ערכים ספציפיים" sqref="B4" xr:uid="{00000000-0002-0000-0300-000005000000}"/>
    <dataValidation allowBlank="1" showInputMessage="1" showErrorMessage="1" prompt="הזן סכום משוער בעמודה זו תחת כותרת זו" sqref="C4" xr:uid="{00000000-0002-0000-0300-000006000000}"/>
    <dataValidation allowBlank="1" showInputMessage="1" showErrorMessage="1" prompt="הזן סכום בפועל בעמודה זו תחת כותרת זו" sqref="D4" xr:uid="{00000000-0002-0000-0300-000007000000}"/>
    <dataValidation allowBlank="1" showInputMessage="1" showErrorMessage="1" prompt="ההפרש בין ההוצאות התפעוליות המשוערות להוצאות התפעוליות בפועל מחושב באופן אוטומטי בעמודה זו תחת כותרת זו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AD89A-B1E7-4A71-B0D2-6CB0135F2A7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10</vt:i4>
      </vt:variant>
    </vt:vector>
  </HeadingPairs>
  <TitlesOfParts>
    <vt:vector size="14" baseType="lpstr">
      <vt:lpstr>סיכום תקציב חודשי</vt:lpstr>
      <vt:lpstr>הכנסות</vt:lpstr>
      <vt:lpstr>הוצאות כוח אדם</vt:lpstr>
      <vt:lpstr>הוצאות תפעוליות</vt:lpstr>
      <vt:lpstr>BUDGET_Title</vt:lpstr>
      <vt:lpstr>ColumnTitle1</vt:lpstr>
      <vt:lpstr>'הוצאות כוח אדם'!WPrint_TitlesW</vt:lpstr>
      <vt:lpstr>'הוצאות תפעוליות'!WPrint_TitlesW</vt:lpstr>
      <vt:lpstr>הכנסות!WPrint_TitlesW</vt:lpstr>
      <vt:lpstr>כותרת1</vt:lpstr>
      <vt:lpstr>כותרת2</vt:lpstr>
      <vt:lpstr>כותרת3</vt:lpstr>
      <vt:lpstr>כותרת4</vt:lpstr>
      <vt:lpstr>שם_החברה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2019-07-12T06:45:06Z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