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5C4E3035-A5DF-4DAF-B06B-58726948A72D}" xr6:coauthVersionLast="36" xr6:coauthVersionMax="43" xr10:uidLastSave="{00000000-0000-0000-0000-000000000000}"/>
  <bookViews>
    <workbookView xWindow="810" yWindow="-120" windowWidth="28950" windowHeight="14355" xr2:uid="{00000000-000D-0000-FFFF-FFFF00000000}"/>
  </bookViews>
  <sheets>
    <sheet name="Зведення місячного бюджету" sheetId="1" r:id="rId1"/>
    <sheet name="Доходи" sheetId="3" r:id="rId2"/>
    <sheet name="Витрати на персонал" sheetId="4" r:id="rId3"/>
    <sheet name="Операційні витрати" sheetId="5" r:id="rId4"/>
  </sheets>
  <definedNames>
    <definedName name="_xlnm._FilterDatabase" localSheetId="2" hidden="1">'Витрати на персонал'!#REF!</definedName>
    <definedName name="_xlnm._FilterDatabase" localSheetId="1" hidden="1">Доходи!#REF!</definedName>
    <definedName name="_xlnm._FilterDatabase" localSheetId="0" hidden="1">Доходи!#REF!</definedName>
    <definedName name="_xlnm._FilterDatabase" localSheetId="3" hidden="1">'Операційні витрати'!#REF!</definedName>
    <definedName name="_xlnm.Print_Titles" localSheetId="2">'Витрати на персонал'!$4:$4</definedName>
    <definedName name="_xlnm.Print_Titles" localSheetId="1">Доходи!$4:$4</definedName>
    <definedName name="_xlnm.Print_Titles" localSheetId="3">'Операційні витрати'!$4:$4</definedName>
    <definedName name="БЮДЖЕТ_Заголовок">'Зведення місячного бюджету'!$B$2</definedName>
    <definedName name="ЗаголовкаСтовпця1">Підсумки[[#Headers],[ЗАГАЛЬНИЙ БЮДЖЕТ]]</definedName>
    <definedName name="Заголовок1">ПятьНайбільшихСтатейВитрат[[#Headers],[ВИТРАТИ]]</definedName>
    <definedName name="Заголовок2">Доходи[[#Headers],[ДОХОДИ]]</definedName>
    <definedName name="Заголовок3">ВитратиНаПерсонал[[#Headers],[ВИТРАТИ НА ПЕРСОНАЛ]]</definedName>
    <definedName name="Заголовок4">ОпераційніВитрати[[#Headers],[ОПЕРАЦІЙНІ ВИТРАТИ]]</definedName>
    <definedName name="НАЗВА_КОМПАНІЇ">'Зведення місячного бюджету'!$B$1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C15" i="1"/>
  <c r="C13" i="1"/>
  <c r="C12" i="1"/>
  <c r="B12" i="1" s="1"/>
  <c r="C14" i="1"/>
  <c r="C6" i="1"/>
  <c r="E6" i="1" s="1"/>
  <c r="F25" i="5"/>
  <c r="F8" i="4"/>
  <c r="D8" i="3"/>
  <c r="E7" i="3"/>
  <c r="F6" i="3"/>
  <c r="E6" i="3"/>
  <c r="F5" i="3"/>
  <c r="E5" i="3"/>
  <c r="B13" i="1" l="1"/>
  <c r="E13" i="1"/>
  <c r="B15" i="1"/>
  <c r="E15" i="1"/>
  <c r="B14" i="1"/>
  <c r="E14" i="1"/>
  <c r="B16" i="1"/>
  <c r="E16" i="1"/>
  <c r="B1" i="3"/>
  <c r="E12" i="1" l="1"/>
  <c r="E17" i="1" l="1"/>
  <c r="C17" i="1"/>
  <c r="D5" i="1"/>
  <c r="D14" i="1" l="1"/>
  <c r="D7" i="1"/>
  <c r="D15" i="1"/>
  <c r="D13" i="1"/>
  <c r="D16" i="1"/>
  <c r="D12" i="1"/>
  <c r="D17" i="1" l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<sst xmlns="http://schemas.openxmlformats.org/spreadsheetml/2006/main" count="61" uniqueCount="50">
  <si>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НАЗВА УСТАНОВИ</t>
  </si>
  <si>
    <t>МІСЯЧНИЙ БЮДЖЕТ</t>
  </si>
  <si>
    <t>ЗАГАЛЬНИЙ БЮДЖЕТ</t>
  </si>
  <si>
    <t>Доходи</t>
  </si>
  <si>
    <t>Витрати</t>
  </si>
  <si>
    <t>Баланс (різниця доходів і витрат)</t>
  </si>
  <si>
    <t>У цій клітинці наведено діаграму "Огляд бюджету". П’ять найбільших статей операційних витрат автоматично оновлюються в таблиці "П’ятьНайбільшихСтатейВитрат" нижче.</t>
  </si>
  <si>
    <t>П’ЯТЬ НАЙБІЛЬШИХ СТАТЕЙ ОПЕРАЦІЙНИХ ВИТРАТ</t>
  </si>
  <si>
    <t>ВИТРАТИ</t>
  </si>
  <si>
    <t>ОРІЄНТОВНО</t>
  </si>
  <si>
    <t>СУМА</t>
  </si>
  <si>
    <t>ФАКТИЧНО</t>
  </si>
  <si>
    <t>Відсоток витрат</t>
  </si>
  <si>
    <t>Дата</t>
  </si>
  <si>
    <t>РІЗНИЦЯ</t>
  </si>
  <si>
    <t>ЗНИЖКА 15%</t>
  </si>
  <si>
    <t>ДОХОДИ</t>
  </si>
  <si>
    <t>Доходи від реалізації</t>
  </si>
  <si>
    <t>Дохід від відсотків</t>
  </si>
  <si>
    <t>Продаж активів (виграш/програш)</t>
  </si>
  <si>
    <t>Сумарний дохід</t>
  </si>
  <si>
    <t>П’ЯТЬ НАЙБІЛЬШИХ СУМ</t>
  </si>
  <si>
    <t>ВИТРАТИ НА ПЕРСОНАЛ</t>
  </si>
  <si>
    <t>Заробітна плата</t>
  </si>
  <si>
    <t>ДОДАТКОВІ ВИПЛАТИ ПРАЦІВНИКАМ</t>
  </si>
  <si>
    <t>Комісія</t>
  </si>
  <si>
    <t>ЗАГАЛЬНА СУМА ВИТРАТ НА ПЕРСОНАЛ</t>
  </si>
  <si>
    <t>ОПЕРАЦІЙНІ ВИТРАТИ</t>
  </si>
  <si>
    <t>Реклама</t>
  </si>
  <si>
    <t>Безнадійна заборгованість</t>
  </si>
  <si>
    <t>Знижка за оплату готівкою</t>
  </si>
  <si>
    <t>Витрати на доставку</t>
  </si>
  <si>
    <t>Амортизація</t>
  </si>
  <si>
    <t>Збір і передплати</t>
  </si>
  <si>
    <t>Страхування</t>
  </si>
  <si>
    <t>Відсоткова ставка</t>
  </si>
  <si>
    <t>Юридичні послуги та аудит</t>
  </si>
  <si>
    <t>Обслуговування та ремонт</t>
  </si>
  <si>
    <t>Матеріально-технічне забезпечення офісу</t>
  </si>
  <si>
    <t>Поштові витрати</t>
  </si>
  <si>
    <t>Оренда або іпотека</t>
  </si>
  <si>
    <t>Витрати на збут</t>
  </si>
  <si>
    <t>Доставка та зберігання</t>
  </si>
  <si>
    <t>Матеріали</t>
  </si>
  <si>
    <t>Податки</t>
  </si>
  <si>
    <t>Телефон</t>
  </si>
  <si>
    <t>Комунальні послуги</t>
  </si>
  <si>
    <t>Інше</t>
  </si>
  <si>
    <t>Загальна сума операційних витрат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</si>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</sst>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mmmm\ yyyy"/>
    <numFmt numFmtId="165" formatCode="0.0%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#,##0.00_ ;[Red]\-#,##0.00\ "/>
  </numFmts>
  <fonts count="26">
    <font>
      <sz val="11"/>
      <color theme="1"/>
      <name val="Gill Sans MT"/>
      <family val="2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Calibri"/>
      <family val="2"/>
    </font>
    <font>
      <sz val="11"/>
      <color theme="9" tint="-0.499984740745262"/>
      <name val="Calibri"/>
      <family val="2"/>
    </font>
    <font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6C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color theme="1"/>
      <name val="Gill Sans MT"/>
      <family val="2"/>
    </font>
    <font>
      <sz val="16"/>
      <color theme="3"/>
      <name val="Gill Sans MT"/>
      <family val="2"/>
    </font>
    <font>
      <sz val="36"/>
      <color theme="3"/>
      <name val="Gill Sans MT"/>
      <family val="2"/>
    </font>
    <font>
      <sz val="11"/>
      <color theme="1" tint="4.9989318521683403E-2"/>
      <name val="Gill Sans MT"/>
      <family val="2"/>
    </font>
    <font>
      <sz val="11"/>
      <color theme="3"/>
      <name val="Gill Sans MT"/>
      <family val="2"/>
    </font>
    <font>
      <sz val="11"/>
      <color theme="1"/>
      <name val="Підсумок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/>
    </xf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0" borderId="0" applyNumberFormat="0" applyFill="0" applyAlignment="0" applyProtection="0"/>
    <xf numFmtId="0" fontId="23" fillId="7" borderId="0" applyBorder="0" applyProtection="0">
      <alignment horizontal="left" vertical="center" indent="1"/>
    </xf>
    <xf numFmtId="0" fontId="23" fillId="7" borderId="0" applyNumberFormat="0" applyBorder="0" applyProtection="0">
      <alignment horizontal="left" vertical="center"/>
    </xf>
    <xf numFmtId="0" fontId="6" fillId="0" borderId="0" applyNumberFormat="0" applyFill="0" applyAlignment="0" applyProtection="0"/>
    <xf numFmtId="0" fontId="14" fillId="0" borderId="0" applyNumberFormat="0" applyFill="0" applyBorder="0" applyAlignment="0" applyProtection="0"/>
    <xf numFmtId="168" fontId="20" fillId="0" borderId="0" applyFill="0" applyBorder="0" applyProtection="0">
      <alignment horizontal="right"/>
    </xf>
    <xf numFmtId="165" fontId="25" fillId="0" borderId="0" applyFill="0" applyBorder="0" applyProtection="0">
      <alignment horizontal="right"/>
    </xf>
    <xf numFmtId="164" fontId="24" fillId="4" borderId="0" applyFill="0" applyBorder="0">
      <alignment horizontal="right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8" fillId="10" borderId="0" applyNumberFormat="0" applyBorder="0" applyAlignment="0" applyProtection="0"/>
    <xf numFmtId="0" fontId="16" fillId="11" borderId="1" applyNumberFormat="0" applyAlignment="0" applyProtection="0"/>
    <xf numFmtId="0" fontId="17" fillId="12" borderId="2" applyNumberFormat="0" applyAlignment="0" applyProtection="0"/>
    <xf numFmtId="0" fontId="15" fillId="12" borderId="1" applyNumberFormat="0" applyAlignment="0" applyProtection="0"/>
    <xf numFmtId="0" fontId="19" fillId="0" borderId="3" applyNumberFormat="0" applyFill="0" applyAlignment="0" applyProtection="0"/>
    <xf numFmtId="0" fontId="11" fillId="13" borderId="4" applyNumberFormat="0" applyAlignment="0" applyProtection="0"/>
    <xf numFmtId="0" fontId="6" fillId="14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</cellStyleXfs>
  <cellXfs count="24">
    <xf numFmtId="0" fontId="0" fillId="0" borderId="0" xfId="0">
      <alignment horizontal="left" wrapText="1" indent="1"/>
    </xf>
    <xf numFmtId="0" fontId="21" fillId="4" borderId="0" xfId="4" applyFill="1" applyAlignment="1">
      <alignment horizontal="left" indent="1"/>
    </xf>
    <xf numFmtId="0" fontId="0" fillId="4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23" fillId="2" borderId="0" xfId="5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Alignment="1"/>
    <xf numFmtId="0" fontId="3" fillId="4" borderId="0" xfId="0" applyFont="1" applyFill="1" applyAlignment="1">
      <alignment vertical="center"/>
    </xf>
    <xf numFmtId="0" fontId="0" fillId="5" borderId="0" xfId="0" applyFill="1">
      <alignment horizontal="left" wrapText="1" indent="1"/>
    </xf>
    <xf numFmtId="0" fontId="4" fillId="5" borderId="0" xfId="0" applyFont="1" applyFill="1">
      <alignment horizontal="left" wrapText="1" indent="1"/>
    </xf>
    <xf numFmtId="0" fontId="0" fillId="5" borderId="0" xfId="0" applyFill="1" applyAlignment="1">
      <alignment vertical="center"/>
    </xf>
    <xf numFmtId="0" fontId="23" fillId="7" borderId="0" xfId="5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Font="1">
      <alignment horizontal="left" wrapText="1" indent="1"/>
    </xf>
    <xf numFmtId="0" fontId="23" fillId="7" borderId="0" xfId="6" applyAlignment="1">
      <alignment horizontal="left" vertical="center" indent="1"/>
    </xf>
    <xf numFmtId="168" fontId="20" fillId="0" borderId="0" xfId="9">
      <alignment horizontal="right"/>
    </xf>
    <xf numFmtId="168" fontId="20" fillId="6" borderId="0" xfId="9" applyFill="1">
      <alignment horizontal="right"/>
    </xf>
    <xf numFmtId="165" fontId="25" fillId="6" borderId="0" xfId="10" applyFill="1">
      <alignment horizontal="right"/>
    </xf>
    <xf numFmtId="165" fontId="25" fillId="0" borderId="0" xfId="10">
      <alignment horizontal="right"/>
    </xf>
    <xf numFmtId="164" fontId="24" fillId="4" borderId="0" xfId="11">
      <alignment horizontal="right"/>
    </xf>
    <xf numFmtId="0" fontId="22" fillId="4" borderId="0" xfId="1" applyFill="1" applyAlignment="1">
      <alignment horizontal="left" indent="1"/>
    </xf>
    <xf numFmtId="0" fontId="5" fillId="0" borderId="0" xfId="0" applyFont="1" applyAlignment="1">
      <alignment horizontal="center"/>
    </xf>
  </cellXfs>
  <cellStyles count="48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1" builtinId="46" customBuiltin="1"/>
    <cellStyle name="20% - 着色 6" xfId="45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2" builtinId="47" customBuiltin="1"/>
    <cellStyle name="40% - 着色 6" xfId="46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3" builtinId="44" customBuiltin="1"/>
    <cellStyle name="60% - 着色 5" xfId="43" builtinId="48" customBuiltin="1"/>
    <cellStyle name="60% - 着色 6" xfId="47" builtinId="52" customBuiltin="1"/>
    <cellStyle name="Дата" xfId="11" xr:uid="{00000000-0005-0000-0000-000003000000}"/>
    <cellStyle name="千位分隔" xfId="9" builtinId="3" customBuiltin="1"/>
    <cellStyle name="千位分隔[0]" xfId="12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2" builtinId="19" customBuiltin="1"/>
    <cellStyle name="检查单元格" xfId="22" builtinId="23" customBuiltin="1"/>
    <cellStyle name="汇总" xfId="7" builtinId="25" customBuiltin="1"/>
    <cellStyle name="注释" xfId="23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0" builtinId="45" customBuiltin="1"/>
    <cellStyle name="着色 6" xfId="44" builtinId="49" customBuiltin="1"/>
    <cellStyle name="解释性文本" xfId="24" builtinId="53" customBuiltin="1"/>
    <cellStyle name="警告文本" xfId="8" builtinId="11" customBuiltin="1"/>
    <cellStyle name="计算" xfId="20" builtinId="22" customBuiltin="1"/>
    <cellStyle name="货币" xfId="13" builtinId="4" customBuiltin="1"/>
    <cellStyle name="货币[0]" xfId="14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54">
    <dxf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right" vertical="bottom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right" vertical="bottom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Місячний бюджет" pivot="0" count="4" xr9:uid="{00000000-0011-0000-FFFF-FFFF00000000}">
      <tableStyleElement type="wholeTable" dxfId="53"/>
      <tableStyleElement type="headerRow" dxfId="52"/>
      <tableStyleElement type="totalRow" dxfId="51"/>
      <tableStyleElement type="lastColumn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ОГЛЯД БЮДЖЕТУ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'Зведення місячного бюджету'!$B$5</c:f>
              <c:strCache>
                <c:ptCount val="1"/>
                <c:pt idx="0">
                  <c:v>Доходи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'Зведення місячного бюджету'!$C$4:$D$4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'Зведення місячного бюджету'!$C$5:$D$5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'Зведення місячного бюджету'!$B$6</c:f>
              <c:strCache>
                <c:ptCount val="1"/>
                <c:pt idx="0">
                  <c:v>Витрати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'Зведення місячного бюджету'!$C$4:$D$4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'Зведення місячного бюджету'!$C$6:$D$6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681682224488829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ОглядБюджету" descr="Панель діаграми огляду, на якій порівнюються орієнтовні та фактичні доходи й витрат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Підсумки" displayName="Підсумки" ref="B4:E7" totalsRowCount="1" headerRowDxfId="47" dataDxfId="46" totalsRowDxfId="45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ЗАГАЛЬНИЙ БЮДЖЕТ" totalsRowLabel="Баланс (різниця доходів і витрат)"/>
    <tableColumn id="2" xr3:uid="{00000000-0010-0000-0000-000002000000}" name="ОРІЄНТОВНО" totalsRowFunction="custom" totalsRowDxfId="44">
      <totalsRowFormula>C5-C6</totalsRowFormula>
    </tableColumn>
    <tableColumn id="3" xr3:uid="{00000000-0010-0000-0000-000003000000}" name="ФАКТИЧНО" totalsRowFunction="custom" dataDxfId="43" totalsRowDxfId="42">
      <totalsRowFormula>D5-D6</totalsRowFormula>
    </tableColumn>
    <tableColumn id="4" xr3:uid="{00000000-0010-0000-0000-000004000000}" name="РІЗНИЦЯ" totalsRowFunction="custom" dataDxfId="41">
      <calculatedColumnFormula>Підсумки[[#This Row],[ФАКТИЧНО]]-Підсумки[[#This Row],[ОРІЄНТОВНО]]</calculatedColumnFormula>
      <totalsRowFormula>Підсумки[[#Totals],[ФАКТИЧНО]]-Підсумки[[#Totals],[ОРІЄНТОВНО]]</totalsRowFormula>
    </tableColumn>
  </tableColumns>
  <tableStyleInfo name="Місячний бюджет" showFirstColumn="0" showLastColumn="1" showRowStripes="0" showColumnStripes="0"/>
  <extLst>
    <ext xmlns:x14="http://schemas.microsoft.com/office/spreadsheetml/2009/9/main" uri="{504A1905-F514-4f6f-8877-14C23A59335A}">
      <x14:table altTextSummary="Загальний бюджет, орієнтовні та фактичні доходи й витрати, а також різниця автоматично оновлюються в цій таблиці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ПятьНайбільшихСтатейВитрат" displayName="ПятьНайбільшихСтатейВитрат" ref="B11:E17" totalsRowCount="1" headerRowDxfId="40" dataDxfId="39" totalsRowDxfId="38">
  <tableColumns count="4">
    <tableColumn id="1" xr3:uid="{00000000-0010-0000-0100-000001000000}" name="ВИТРАТИ" totalsRowLabel="Підсумок" dataDxfId="37">
      <calculatedColumnFormula>INDEX(#REF!,MATCH(ПятьНайбільшихСтатейВитрат[[#This Row],[СУМА]],#REF!,0),1)</calculatedColumnFormula>
    </tableColumn>
    <tableColumn id="2" xr3:uid="{00000000-0010-0000-0100-000002000000}" name="СУМА" totalsRowFunction="sum" totalsRowDxfId="36"/>
    <tableColumn id="3" xr3:uid="{00000000-0010-0000-0100-000003000000}" name="Відсоток витрат" totalsRowFunction="sum" dataDxfId="35" totalsRowDxfId="34">
      <calculatedColumnFormula>ПятьНайбільшихСтатейВитрат[[#This Row],[СУМА]]/$D$6</calculatedColumnFormula>
    </tableColumn>
    <tableColumn id="4" xr3:uid="{00000000-0010-0000-0100-000004000000}" name="ЗНИЖКА 15%" totalsRowFunction="sum" dataDxfId="33" totalsRowDxfId="32">
      <calculatedColumnFormula>ПятьНайбільшихСтатейВитрат[[#This Row],[СУМА]]*0.15</calculatedColumnFormula>
    </tableColumn>
  </tableColumns>
  <tableStyleInfo name="Місячний бюджет" showFirstColumn="0" showLastColumn="0" showRowStripes="0" showColumnStripes="0"/>
  <extLst>
    <ext xmlns:x14="http://schemas.microsoft.com/office/spreadsheetml/2009/9/main" uri="{504A1905-F514-4f6f-8877-14C23A59335A}">
      <x14:table altTextSummary="П’ять найбільших статей операційних витрат, суми, відсоток витрат і знижка 15% автоматично оновлюються в цій таблиці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Доходи" displayName="Доходи" ref="B4:F8" totalsRowCount="1" headerRowDxfId="30" dataDxfId="29" totalsRowDxfId="28">
  <autoFilter ref="B4:F7" xr:uid="{00000000-0009-0000-0100-000003000000}"/>
  <tableColumns count="5">
    <tableColumn id="1" xr3:uid="{00000000-0010-0000-0200-000001000000}" name="ДОХОДИ" totalsRowLabel="Сумарний дохід"/>
    <tableColumn id="2" xr3:uid="{00000000-0010-0000-0200-000002000000}" name="ОРІЄНТОВНО" totalsRowFunction="sum" dataDxfId="27"/>
    <tableColumn id="3" xr3:uid="{00000000-0010-0000-0200-000003000000}" name="ФАКТИЧНО" totalsRowFunction="sum" dataDxfId="26" totalsRowDxfId="25"/>
    <tableColumn id="5" xr3:uid="{00000000-0010-0000-0200-000005000000}" name="П’ЯТЬ НАЙБІЛЬШИХ СУМ" dataDxfId="24" totalsRowDxfId="23">
      <calculatedColumnFormula>Доходи[[#This Row],[ФАКТИЧНО]]+(10^-6)*ROW(Доходи[[#This Row],[ФАКТИЧНО]])</calculatedColumnFormula>
    </tableColumn>
    <tableColumn id="4" xr3:uid="{00000000-0010-0000-0200-000004000000}" name="РІЗНИЦЯ" totalsRowFunction="sum" dataDxfId="22" totalsRowDxfId="21">
      <calculatedColumnFormula>Доходи[[#This Row],[ФАКТИЧНО]]-Доходи[[#This Row],[ОРІЄНТОВНО]]</calculatedColumnFormula>
    </tableColumn>
  </tableColumns>
  <tableStyleInfo name="Місячний бюджет" showFirstColumn="0" showLastColumn="1" showRowStripes="0" showColumnStripes="0"/>
  <extLst>
    <ext xmlns:x14="http://schemas.microsoft.com/office/spreadsheetml/2009/9/main" uri="{504A1905-F514-4f6f-8877-14C23A59335A}">
      <x14:table altTextSummary="Введіть щомісячний дохід, орієнтовні та фактичні значення в цю таблицю. Різниця обчислюється автоматично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ВитратиНаПерсонал" displayName="ВитратиНаПерсонал" ref="B4:F8" totalsRowCount="1" headerRowDxfId="19" dataDxfId="18" totalsRowDxfId="17">
  <autoFilter ref="B4:F7" xr:uid="{00000000-0009-0000-0100-000007000000}"/>
  <tableColumns count="5">
    <tableColumn id="1" xr3:uid="{00000000-0010-0000-0300-000001000000}" name="ВИТРАТИ НА ПЕРСОНАЛ" totalsRowLabel="ЗАГАЛЬНА СУМА ВИТРАТ НА ПЕРСОНАЛ"/>
    <tableColumn id="2" xr3:uid="{00000000-0010-0000-0300-000002000000}" name="ОРІЄНТОВНО" totalsRowFunction="sum" dataDxfId="16" totalsRowDxfId="15"/>
    <tableColumn id="3" xr3:uid="{00000000-0010-0000-0300-000003000000}" name="ФАКТИЧНО" totalsRowFunction="sum" dataDxfId="14" totalsRowDxfId="13"/>
    <tableColumn id="4" xr3:uid="{00000000-0010-0000-0300-000004000000}" name="П’ЯТЬ НАЙБІЛЬШИХ СУМ" dataDxfId="12" totalsRowDxfId="11">
      <calculatedColumnFormula>ВитратиНаПерсонал[[#This Row],[ФАКТИЧНО]]+(10^-6)*ROW(ВитратиНаПерсонал[[#This Row],[ФАКТИЧНО]])</calculatedColumnFormula>
    </tableColumn>
    <tableColumn id="5" xr3:uid="{00000000-0010-0000-0300-000005000000}" name="РІЗНИЦЯ" totalsRowFunction="sum" dataDxfId="10" totalsRowDxfId="9">
      <calculatedColumnFormula>ВитратиНаПерсонал[[#This Row],[ОРІЄНТОВНО]]-ВитратиНаПерсонал[[#This Row],[ФАКТИЧНО]]</calculatedColumnFormula>
    </tableColumn>
  </tableColumns>
  <tableStyleInfo name="Місячний бюджет" showFirstColumn="0" showLastColumn="1" showRowStripes="0" showColumnStripes="0"/>
  <extLst>
    <ext xmlns:x14="http://schemas.microsoft.com/office/spreadsheetml/2009/9/main" uri="{504A1905-F514-4f6f-8877-14C23A59335A}">
      <x14:table altTextSummary="Введіть витрати на персонал, орієнтовні та фактичні значення в цю таблицю. Різниця обчислюється автоматично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пераційніВитрати" displayName="ОпераційніВитрати" ref="B4:F25" totalsRowCount="1" headerRowDxfId="7" dataDxfId="6" totalsRowDxfId="5">
  <autoFilter ref="B4:F24" xr:uid="{00000000-0009-0000-0100-000009000000}"/>
  <sortState ref="B12:F32">
    <sortCondition ref="B16:B37"/>
  </sortState>
  <tableColumns count="5">
    <tableColumn id="1" xr3:uid="{00000000-0010-0000-0400-000001000000}" name="ОПЕРАЦІЙНІ ВИТРАТИ" totalsRowLabel="Загальна сума операційних витрат" totalsRowDxfId="4"/>
    <tableColumn id="2" xr3:uid="{00000000-0010-0000-0400-000002000000}" name="ОРІЄНТОВНО" totalsRowFunction="sum" totalsRowDxfId="3"/>
    <tableColumn id="3" xr3:uid="{00000000-0010-0000-0400-000003000000}" name="ФАКТИЧНО" totalsRowFunction="sum" totalsRowDxfId="2"/>
    <tableColumn id="5" xr3:uid="{00000000-0010-0000-0400-000005000000}" name="П’ЯТЬ НАЙБІЛЬШИХ СУМ" totalsRowDxfId="1">
      <calculatedColumnFormula>ОпераційніВитрати[[#This Row],[ФАКТИЧНО]]+(10^-6)*ROW(ОпераційніВитрати[[#This Row],[ФАКТИЧНО]])</calculatedColumnFormula>
    </tableColumn>
    <tableColumn id="4" xr3:uid="{00000000-0010-0000-0400-000004000000}" name="РІЗНИЦЯ" totalsRowFunction="sum" totalsRowDxfId="0">
      <calculatedColumnFormula>ОпераційніВитрати[[#This Row],[ОРІЄНТОВНО]]-ОпераційніВитрати[[#This Row],[ФАКТИЧНО]]</calculatedColumnFormula>
    </tableColumn>
  </tableColumns>
  <tableStyleInfo name="Місячний бюджет" showFirstColumn="0" showLastColumn="1" showRowStripes="0" showColumnStripes="0"/>
  <extLst>
    <ext xmlns:x14="http://schemas.microsoft.com/office/spreadsheetml/2009/9/main" uri="{504A1905-F514-4f6f-8877-14C23A59335A}">
      <x14:table altTextSummary="Введіть операційні витрати, орієнтовні та фактичні значення в цю таблицю. Різниця обчислюється автоматично.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8.875" defaultRowHeight="16.5" customHeight="1"/>
  <cols>
    <col min="1" max="1" width="4" style="5" customWidth="1"/>
    <col min="2" max="2" width="40.625" style="5" customWidth="1"/>
    <col min="3" max="5" width="18.875" style="5" customWidth="1"/>
    <col min="6" max="6" width="4" style="5" customWidth="1"/>
    <col min="7" max="7" width="4" customWidth="1"/>
  </cols>
  <sheetData>
    <row r="1" spans="1:6" ht="31.5" customHeight="1">
      <c r="A1" s="2"/>
      <c r="B1" s="1" t="s">
        <v>0</v>
      </c>
      <c r="C1"/>
      <c r="D1"/>
      <c r="E1"/>
      <c r="F1"/>
    </row>
    <row r="2" spans="1:6" ht="54" customHeight="1">
      <c r="A2" s="2"/>
      <c r="B2" s="22" t="s">
        <v>1</v>
      </c>
      <c r="C2" s="22"/>
      <c r="D2" s="22"/>
      <c r="E2" s="21" t="s">
        <v>13</v>
      </c>
      <c r="F2" s="21"/>
    </row>
    <row r="3" spans="1:6" ht="15" customHeight="1"/>
    <row r="4" spans="1:6" s="4" customFormat="1" ht="21.75" customHeight="1">
      <c r="A4" s="3"/>
      <c r="B4" s="13" t="s">
        <v>2</v>
      </c>
      <c r="C4" s="16" t="s">
        <v>9</v>
      </c>
      <c r="D4" s="16" t="s">
        <v>11</v>
      </c>
      <c r="E4" s="16" t="s">
        <v>14</v>
      </c>
      <c r="F4" s="3"/>
    </row>
    <row r="5" spans="1:6" ht="17.25">
      <c r="B5" t="s">
        <v>3</v>
      </c>
      <c r="C5" s="18">
        <f>Доходи[[#Totals],[ОРІЄНТОВНО]]</f>
        <v>63300</v>
      </c>
      <c r="D5" s="18">
        <f>Доходи[[#Totals],[ФАКТИЧНО]]</f>
        <v>57450</v>
      </c>
      <c r="E5" s="17">
        <f>Підсумки[[#This Row],[ФАКТИЧНО]]-Підсумки[[#This Row],[ОРІЄНТОВНО]]</f>
        <v>-5850</v>
      </c>
    </row>
    <row r="6" spans="1:6" ht="17.25" customHeight="1">
      <c r="B6" t="s">
        <v>4</v>
      </c>
      <c r="C6" s="18">
        <f>ОпераційніВитрати[[#Totals],[ОРІЄНТОВНО]]+ВитратиНаПерсонал[[#Totals],[ОРІЄНТОВНО]]</f>
        <v>54500</v>
      </c>
      <c r="D6" s="18">
        <f>ОпераційніВитрати[[#Totals],[ФАКТИЧНО]]+ВитратиНаПерсонал[[#Totals],[ФАКТИЧНО]]</f>
        <v>49630</v>
      </c>
      <c r="E6" s="17">
        <f>Підсумки[[#This Row],[ФАКТИЧНО]]-Підсумки[[#This Row],[ОРІЄНТОВНО]]</f>
        <v>-4870</v>
      </c>
    </row>
    <row r="7" spans="1:6" ht="17.25" customHeight="1">
      <c r="B7" t="s">
        <v>5</v>
      </c>
      <c r="C7" s="17">
        <f>C5-C6</f>
        <v>8800</v>
      </c>
      <c r="D7" s="17">
        <f>D5-D6</f>
        <v>7820</v>
      </c>
      <c r="E7" s="17">
        <f>Підсумки[[#Totals],[ФАКТИЧНО]]-Підсумки[[#Totals],[ОРІЄНТОВНО]]</f>
        <v>-980</v>
      </c>
    </row>
    <row r="9" spans="1:6" ht="335.45" customHeight="1">
      <c r="A9"/>
      <c r="B9" s="23" t="s">
        <v>6</v>
      </c>
      <c r="C9" s="23"/>
      <c r="D9" s="23"/>
      <c r="E9" s="23"/>
      <c r="F9"/>
    </row>
    <row r="10" spans="1:6" ht="16.5" customHeight="1">
      <c r="B10" s="6" t="s">
        <v>7</v>
      </c>
      <c r="C10" s="7"/>
      <c r="D10" s="7"/>
      <c r="E10" s="7"/>
    </row>
    <row r="11" spans="1:6" ht="21.75" customHeight="1">
      <c r="B11" s="13" t="s">
        <v>8</v>
      </c>
      <c r="C11" s="16" t="s">
        <v>10</v>
      </c>
      <c r="D11" s="16" t="s">
        <v>12</v>
      </c>
      <c r="E11" s="16" t="s">
        <v>15</v>
      </c>
    </row>
    <row r="12" spans="1:6" ht="17.25">
      <c r="B12" s="15" t="str">
        <f>INDEX(ОпераційніВитрати[],MATCH(ПятьНайбільшихСтатейВитрат[[#This Row],[СУМА]],ОпераційніВитрати[П’ЯТЬ НАЙБІЛЬШИХ СУМ],0),1)</f>
        <v>Обслуговування та ремонт</v>
      </c>
      <c r="C12" s="18">
        <f>LARGE(ОпераційніВитрати[П’ЯТЬ НАЙБІЛЬШИХ СУМ],1)</f>
        <v>4600.0000140000002</v>
      </c>
      <c r="D12" s="19">
        <f>ПятьНайбільшихСтатейВитрат[[#This Row],[СУМА]]/$D$6</f>
        <v>9.2685875760628658E-2</v>
      </c>
      <c r="E12" s="18">
        <f>ПятьНайбільшихСтатейВитрат[[#This Row],[СУМА]]*0.15</f>
        <v>690.00000209999996</v>
      </c>
    </row>
    <row r="13" spans="1:6" ht="17.25">
      <c r="B13" s="15" t="str">
        <f>INDEX(ОпераційніВитрати[],MATCH(ПятьНайбільшихСтатейВитрат[[#This Row],[СУМА]],ОпераційніВитрати[П’ЯТЬ НАЙБІЛЬШИХ СУМ],0),1)</f>
        <v>Матеріали</v>
      </c>
      <c r="C13" s="18">
        <f>LARGE(ОпераційніВитрати[П’ЯТЬ НАЙБІЛЬШИХ СУМ],2)</f>
        <v>4500.0000200000004</v>
      </c>
      <c r="D13" s="19">
        <f>ПятьНайбільшихСтатейВитрат[[#This Row],[СУМА]]/$D$6</f>
        <v>9.0670965545033261E-2</v>
      </c>
      <c r="E13" s="18">
        <f>ПятьНайбільшихСтатейВитрат[[#This Row],[СУМА]]*0.15</f>
        <v>675.00000299999999</v>
      </c>
    </row>
    <row r="14" spans="1:6" ht="17.25">
      <c r="B14" s="15" t="str">
        <f>INDEX(ОпераційніВитрати[],MATCH(ПятьНайбільшихСтатейВитрат[[#This Row],[СУМА]],ОпераційніВитрати[П’ЯТЬ НАЙБІЛЬШИХ СУМ],0),1)</f>
        <v>Оренда або іпотека</v>
      </c>
      <c r="C14" s="18">
        <f>LARGE(ОпераційніВитрати[П’ЯТЬ НАЙБІЛЬШИХ СУМ],3)</f>
        <v>4500.0000170000003</v>
      </c>
      <c r="D14" s="19">
        <f>ПятьНайбільшихСтатейВитрат[[#This Row],[СУМА]]/$D$6</f>
        <v>9.0670965484585947E-2</v>
      </c>
      <c r="E14" s="18">
        <f>ПятьНайбільшихСтатейВитрат[[#This Row],[СУМА]]*0.15</f>
        <v>675.00000254999998</v>
      </c>
    </row>
    <row r="15" spans="1:6" ht="17.25">
      <c r="B15" s="15" t="str">
        <f>INDEX(ОпераційніВитрати[],MATCH(ПятьНайбільшихСтатейВитрат[[#This Row],[СУМА]],ОпераційніВитрати[П’ЯТЬ НАЙБІЛЬШИХ СУМ],0),1)</f>
        <v>Податки</v>
      </c>
      <c r="C15" s="18">
        <f>LARGE(ОпераційніВитрати[П’ЯТЬ НАЙБІЛЬШИХ СУМ],4)</f>
        <v>3200.0000209999998</v>
      </c>
      <c r="D15" s="19">
        <f>ПятьНайбільшихСтатейВитрат[[#This Row],[СУМА]]/$D$6</f>
        <v>6.4477131190812012E-2</v>
      </c>
      <c r="E15" s="18">
        <f>ПятьНайбільшихСтатейВитрат[[#This Row],[СУМА]]*0.15</f>
        <v>480.00000314999994</v>
      </c>
    </row>
    <row r="16" spans="1:6" ht="17.25">
      <c r="B16" s="15" t="str">
        <f>INDEX(ОпераційніВитрати[],MATCH(ПятьНайбільшихСтатейВитрат[[#This Row],[СУМА]],ОпераційніВитрати[П’ЯТЬ НАЙБІЛЬШИХ СУМ],0),1)</f>
        <v>Реклама</v>
      </c>
      <c r="C16" s="18">
        <f>LARGE(ОпераційніВитрати[П’ЯТЬ НАЙБІЛЬШИХ СУМ],5)</f>
        <v>2500.0000049999999</v>
      </c>
      <c r="D16" s="19">
        <f>ПятьНайбільшихСтатейВитрат[[#This Row],[СУМА]]/$D$6</f>
        <v>5.037275851299617E-2</v>
      </c>
      <c r="E16" s="18">
        <f>ПятьНайбільшихСтатейВитрат[[#This Row],[СУМА]]*0.15</f>
        <v>375.00000074999997</v>
      </c>
    </row>
    <row r="17" spans="2:5" ht="17.25">
      <c r="B17" t="s">
        <v>49</v>
      </c>
      <c r="C17" s="17">
        <f>SUBTOTAL(109,ПятьНайбільшихСтатейВитрат[СУМА])</f>
        <v>19300.000077000004</v>
      </c>
      <c r="D17" s="20">
        <f>SUBTOTAL(109,ПятьНайбільшихСтатейВитрат[Відсоток витрат])</f>
        <v>0.38887769649405601</v>
      </c>
      <c r="E17" s="17">
        <f>SUBTOTAL(109,ПятьНайбільшихСтатейВитрат[ЗНИЖКА 15%])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conditionalFormatting sqref="C10:E65 C5:E8">
    <cfRule type="cellIs" dxfId="49" priority="2" operator="lessThan">
      <formula>0</formula>
    </cfRule>
  </conditionalFormatting>
  <conditionalFormatting sqref="D12:E17">
    <cfRule type="cellIs" dxfId="48" priority="1" operator="lessThan">
      <formula>0</formula>
    </cfRule>
  </conditionalFormatting>
  <dataValidations count="20"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D13 D15:D16 C5:E6" xr:uid="{00000000-0002-0000-0000-000000000000}">
      <formula1>LEN(C5)=""</formula1>
    </dataValidation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16" xr:uid="{00000000-0002-0000-0000-000001000000}">
      <formula1>LEN(E16:E17)=""</formula1>
    </dataValidation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C12:E12 C13:C16" xr:uid="{00000000-0002-0000-0000-000002000000}">
      <formula1>LEN(C12:C17)=""</formula1>
    </dataValidation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D14" xr:uid="{00000000-0002-0000-0000-000004000000}">
      <formula1>LEN(D13:D17)=""</formula1>
    </dataValidation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13" xr:uid="{00000000-0002-0000-0000-000005000000}">
      <formula1>LEN(E13:E17)=""</formula1>
    </dataValidation>
    <dataValidation allowBlank="1" showInputMessage="1" showErrorMessage="1" prompt="Створіть у цій книзі місячний бюджет організації. Огляд міститься на цьому аркуші. Введіть відомості про доходи в клітинки &quot;Щомісячний дохід&quot;. &quot;Персонал&quot; і &quot;Операційні витрати&quot; на відповідних аркушах." sqref="A1" xr:uid="{00000000-0002-0000-0000-000006000000}"/>
    <dataValidation allowBlank="1" showInputMessage="1" showErrorMessage="1" prompt="Введіть назву компанії в цю клітинку." sqref="B1" xr:uid="{00000000-0002-0000-0000-000007000000}"/>
    <dataValidation allowBlank="1" showInputMessage="1" showErrorMessage="1" prompt="Введіть дату в цю клітинку. Оглядову діаграму бюджету наведено в клітинці B9." sqref="E2:F2" xr:uid="{00000000-0002-0000-0000-000008000000}"/>
    <dataValidation allowBlank="1" showInputMessage="1" showErrorMessage="1" prompt="Орієнтовні й фактичні загальні витрати та доходи бюджету автоматично обчислюються на основі введених на цих аркушах сум. Баланс і різниця коригуються автоматично." sqref="B4" xr:uid="{00000000-0002-0000-0000-000009000000}"/>
    <dataValidation allowBlank="1" showInputMessage="1" showErrorMessage="1" prompt="У стовпці під цим заголовком автоматично обчислюються орієнтовні загальні суми." sqref="C4" xr:uid="{00000000-0002-0000-0000-00000A000000}"/>
    <dataValidation allowBlank="1" showInputMessage="1" showErrorMessage="1" prompt="У стовпці під цим заголовком автоматично обчислюються фактичні загальні суми." sqref="D4" xr:uid="{00000000-0002-0000-0000-00000B000000}"/>
    <dataValidation allowBlank="1" showInputMessage="1" showErrorMessage="1" prompt="Різниця орієнтовних і фактичних загальних сум автоматично обчислюється в стовпці під цим заголовком." sqref="E4" xr:uid="{00000000-0002-0000-0000-00000C000000}"/>
    <dataValidation allowBlank="1" showInputMessage="1" showErrorMessage="1" prompt="П’ять найбільших статей операційних витрат автоматично оновлюються в таблиці нижче." sqref="B10" xr:uid="{00000000-0002-0000-0000-00000D000000}"/>
    <dataValidation allowBlank="1" showInputMessage="1" showErrorMessage="1" prompt="П’ять найбільших статей операційних витрат автоматично оновлюються в стовпці під цим заголовком." sqref="B11" xr:uid="{00000000-0002-0000-0000-00000E000000}"/>
    <dataValidation allowBlank="1" showInputMessage="1" showErrorMessage="1" prompt="Кількість автоматично оновлюється в стовпці під цим заголовком." sqref="C11" xr:uid="{00000000-0002-0000-0000-00000F000000}"/>
    <dataValidation allowBlank="1" showInputMessage="1" showErrorMessage="1" prompt="Відсоток витрат автоматично обчислюється в стовпці під цим заголовком." sqref="D11" xr:uid="{00000000-0002-0000-0000-000010000000}"/>
    <dataValidation allowBlank="1" showInputMessage="1" showErrorMessage="1" prompt="П’ятнадцятивідсоткова знижка автоматично обчислюється в стовпці під цим заголовком." sqref="E11" xr:uid="{00000000-0002-0000-0000-000011000000}"/>
    <dataValidation allowBlank="1" showInputMessage="1" showErrorMessage="1" prompt="Назва аркуша міститься в цій клітинці. Введіть дату в клітинку праворуч. Підсумкові значення бюджету автоматично обчислюються в таблиці &quot;Підсумки&quot; починаючи з клітинки B4." sqref="B2:D2" xr:uid="{00000000-0002-0000-0000-000012000000}"/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14" xr:uid="{4633D676-D981-4DB4-98C8-83D77BED0EA4}">
      <formula1>LEN(E14:E17)=""</formula1>
    </dataValidation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15" xr:uid="{80513436-45C2-40B5-88AE-77AE6FA2352F}">
      <formula1>LEN(E15:E17)=""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6 C6:E6 D12 D13 D14 D15 E12:E16" listDataValidation="1"/>
    <ignoredError sqref="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/>
  <cols>
    <col min="1" max="1" width="4" style="10" customWidth="1"/>
    <col min="2" max="2" width="40.625" style="10" customWidth="1"/>
    <col min="3" max="3" width="18.875" style="10" customWidth="1"/>
    <col min="4" max="4" width="18.75" style="10" customWidth="1"/>
    <col min="5" max="5" width="24.625" style="10" hidden="1" customWidth="1"/>
    <col min="6" max="6" width="18.875" style="10" customWidth="1"/>
    <col min="7" max="7" width="4" style="10" customWidth="1"/>
    <col min="8" max="8" width="4" customWidth="1"/>
  </cols>
  <sheetData>
    <row r="1" spans="1:7" ht="31.5" customHeight="1">
      <c r="A1" s="2"/>
      <c r="B1" s="1" t="str">
        <f>НАЗВА_КОМПАНІЇ</f>
        <v>НАЗВА УСТАНОВИ</v>
      </c>
      <c r="C1" s="8"/>
      <c r="D1" s="8"/>
      <c r="E1" s="8"/>
      <c r="F1" s="8"/>
      <c r="G1" s="8"/>
    </row>
    <row r="2" spans="1:7" ht="54" customHeight="1">
      <c r="A2" s="2"/>
      <c r="B2" s="22" t="str">
        <f>БЮДЖЕТ_Заголовок</f>
        <v>МІСЯЧНИЙ БЮДЖЕТ</v>
      </c>
      <c r="C2" s="22"/>
      <c r="D2" s="22"/>
      <c r="E2" s="9"/>
      <c r="F2" s="9"/>
      <c r="G2" s="9"/>
    </row>
    <row r="3" spans="1:7" ht="15" customHeight="1">
      <c r="G3" s="11"/>
    </row>
    <row r="4" spans="1:7" s="4" customFormat="1" ht="30" customHeight="1">
      <c r="A4" s="12"/>
      <c r="B4" s="13" t="s">
        <v>16</v>
      </c>
      <c r="C4" s="16" t="s">
        <v>9</v>
      </c>
      <c r="D4" s="16" t="s">
        <v>11</v>
      </c>
      <c r="E4" s="13" t="s">
        <v>21</v>
      </c>
      <c r="F4" s="16" t="s">
        <v>14</v>
      </c>
      <c r="G4" s="10"/>
    </row>
    <row r="5" spans="1:7" ht="30" customHeight="1">
      <c r="B5" t="s">
        <v>17</v>
      </c>
      <c r="C5" s="18">
        <v>60000</v>
      </c>
      <c r="D5" s="18">
        <v>54000</v>
      </c>
      <c r="E5" s="17">
        <f>Доходи[[#This Row],[ФАКТИЧНО]]+(10^-6)*ROW(Доходи[[#This Row],[ФАКТИЧНО]])</f>
        <v>54000.000005000002</v>
      </c>
      <c r="F5" s="17">
        <f>Доходи[[#This Row],[ФАКТИЧНО]]-Доходи[[#This Row],[ОРІЄНТОВНО]]</f>
        <v>-6000</v>
      </c>
    </row>
    <row r="6" spans="1:7" ht="30" customHeight="1">
      <c r="B6" t="s">
        <v>18</v>
      </c>
      <c r="C6" s="18">
        <v>3000</v>
      </c>
      <c r="D6" s="18">
        <v>3000</v>
      </c>
      <c r="E6" s="17">
        <f>Доходи[[#This Row],[ФАКТИЧНО]]+(10^-6)*ROW(Доходи[[#This Row],[ФАКТИЧНО]])</f>
        <v>3000.0000060000002</v>
      </c>
      <c r="F6" s="17">
        <f>Доходи[[#This Row],[ФАКТИЧНО]]-Доходи[[#This Row],[ОРІЄНТОВНО]]</f>
        <v>0</v>
      </c>
    </row>
    <row r="7" spans="1:7" ht="30" customHeight="1">
      <c r="B7" t="s">
        <v>19</v>
      </c>
      <c r="C7" s="18">
        <v>300</v>
      </c>
      <c r="D7" s="18">
        <v>450</v>
      </c>
      <c r="E7" s="17">
        <f>Доходи[[#This Row],[ФАКТИЧНО]]+(10^-6)*ROW(Доходи[[#This Row],[ФАКТИЧНО]])</f>
        <v>450.00000699999998</v>
      </c>
      <c r="F7" s="17">
        <f>Доходи[[#This Row],[ФАКТИЧНО]]-Доходи[[#This Row],[ОРІЄНТОВНО]]</f>
        <v>150</v>
      </c>
    </row>
    <row r="8" spans="1:7" ht="30" customHeight="1">
      <c r="B8" t="s">
        <v>20</v>
      </c>
      <c r="C8" s="17">
        <f>SUBTOTAL(109,Доходи[ОРІЄНТОВНО])</f>
        <v>63300</v>
      </c>
      <c r="D8" s="17">
        <f>SUBTOTAL(109,Доходи[ФАКТИЧНО])</f>
        <v>57450</v>
      </c>
      <c r="E8" s="17"/>
      <c r="F8" s="17">
        <f>SUBTOTAL(109,Доходи[РІЗНИЦЯ])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31" priority="3" operator="lessThan">
      <formula>0</formula>
    </cfRule>
  </conditionalFormatting>
  <dataValidations count="8"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F5:F7" xr:uid="{00000000-0002-0000-0100-000001000000}"/>
    <dataValidation allowBlank="1" showInputMessage="1" showErrorMessage="1" prompt="Введіть щомісячний дохід на цьому аркуші." sqref="A1" xr:uid="{00000000-0002-0000-0100-000002000000}"/>
    <dataValidation allowBlank="1" showInputMessage="1" showErrorMessage="1" prompt="Назва компанії автоматично оновлюється в цій клітинці." sqref="B1" xr:uid="{00000000-0002-0000-0100-000003000000}"/>
    <dataValidation allowBlank="1" showInputMessage="1" showErrorMessage="1" prompt="Назва автоматично оновлюється в цій клітинці. Введіть відомості про щомісячний дохід у таблицю нижче." sqref="B2" xr:uid="{00000000-0002-0000-0100-000004000000}"/>
    <dataValidation allowBlank="1" showInputMessage="1" showErrorMessage="1" prompt="У стовпець під цим заголовком введіть відомості про доходи. Шукайте певні записи за допомогою фільтрів у заголовку." sqref="B4" xr:uid="{00000000-0002-0000-0100-000005000000}"/>
    <dataValidation allowBlank="1" showInputMessage="1" showErrorMessage="1" prompt="У стовпець під цим заголовком введіть орієнтовну суму." sqref="C4" xr:uid="{00000000-0002-0000-0100-000006000000}"/>
    <dataValidation allowBlank="1" showInputMessage="1" showErrorMessage="1" prompt="У стовпець під цим заголовком введіть фактичну суму." sqref="D4" xr:uid="{00000000-0002-0000-0100-000007000000}"/>
    <dataValidation allowBlank="1" showInputMessage="1" showErrorMessage="1" prompt="Різниця орієнтовного та фактичного доходів автоматично обчислюється в стовпці під цим заголовком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8.875" defaultRowHeight="30" customHeight="1"/>
  <cols>
    <col min="1" max="1" width="4" style="10" customWidth="1"/>
    <col min="2" max="2" width="40.625" style="10" customWidth="1"/>
    <col min="3" max="3" width="18.875" style="10" customWidth="1"/>
    <col min="4" max="4" width="18.75" style="10" customWidth="1"/>
    <col min="5" max="5" width="24.625" style="10" hidden="1" customWidth="1"/>
    <col min="6" max="6" width="18.875" style="10" customWidth="1"/>
    <col min="7" max="7" width="4" style="10" customWidth="1"/>
    <col min="8" max="8" width="4" customWidth="1"/>
  </cols>
  <sheetData>
    <row r="1" spans="1:7" ht="31.5" customHeight="1">
      <c r="A1" s="2"/>
      <c r="B1" s="1" t="str">
        <f>НАЗВА_КОМПАНІЇ</f>
        <v>НАЗВА УСТАНОВИ</v>
      </c>
      <c r="C1" s="8"/>
      <c r="D1" s="8"/>
      <c r="E1" s="8"/>
      <c r="F1" s="8"/>
      <c r="G1" s="8"/>
    </row>
    <row r="2" spans="1:7" ht="54" customHeight="1">
      <c r="A2" s="2"/>
      <c r="B2" s="22" t="str">
        <f>БЮДЖЕТ_Заголовок</f>
        <v>МІСЯЧНИЙ БЮДЖЕТ</v>
      </c>
      <c r="C2" s="22"/>
      <c r="D2" s="22"/>
      <c r="E2" s="9"/>
      <c r="F2" s="9"/>
      <c r="G2" s="9"/>
    </row>
    <row r="3" spans="1:7" ht="15" customHeight="1"/>
    <row r="4" spans="1:7" ht="30" customHeight="1">
      <c r="A4" s="12"/>
      <c r="B4" s="13" t="s">
        <v>22</v>
      </c>
      <c r="C4" s="16" t="s">
        <v>9</v>
      </c>
      <c r="D4" s="16" t="s">
        <v>11</v>
      </c>
      <c r="E4" s="13" t="s">
        <v>21</v>
      </c>
      <c r="F4" s="16" t="s">
        <v>14</v>
      </c>
    </row>
    <row r="5" spans="1:7" ht="30" customHeight="1">
      <c r="B5" t="s">
        <v>23</v>
      </c>
      <c r="C5" s="18">
        <v>9500</v>
      </c>
      <c r="D5" s="18">
        <v>9600</v>
      </c>
      <c r="E5" s="17">
        <f>ВитратиНаПерсонал[[#This Row],[ФАКТИЧНО]]+(10^-6)*ROW(ВитратиНаПерсонал[[#This Row],[ФАКТИЧНО]])</f>
        <v>9600.0000049999999</v>
      </c>
      <c r="F5" s="17">
        <f>ВитратиНаПерсонал[[#This Row],[ОРІЄНТОВНО]]-ВитратиНаПерсонал[[#This Row],[ФАКТИЧНО]]</f>
        <v>-100</v>
      </c>
    </row>
    <row r="6" spans="1:7" ht="30" customHeight="1">
      <c r="B6" t="s">
        <v>24</v>
      </c>
      <c r="C6" s="18">
        <v>4000</v>
      </c>
      <c r="D6" s="18">
        <v>0</v>
      </c>
      <c r="E6" s="17">
        <f>ВитратиНаПерсонал[[#This Row],[ФАКТИЧНО]]+(10^-6)*ROW(ВитратиНаПерсонал[[#This Row],[ФАКТИЧНО]])</f>
        <v>6.0000000000000002E-6</v>
      </c>
      <c r="F6" s="17">
        <f>ВитратиНаПерсонал[[#This Row],[ОРІЄНТОВНО]]-ВитратиНаПерсонал[[#This Row],[ФАКТИЧНО]]</f>
        <v>4000</v>
      </c>
    </row>
    <row r="7" spans="1:7" ht="30" customHeight="1">
      <c r="B7" t="s">
        <v>25</v>
      </c>
      <c r="C7" s="18">
        <v>5000</v>
      </c>
      <c r="D7" s="18">
        <v>4500</v>
      </c>
      <c r="E7" s="17">
        <f>ВитратиНаПерсонал[[#This Row],[ФАКТИЧНО]]+(10^-6)*ROW(ВитратиНаПерсонал[[#This Row],[ФАКТИЧНО]])</f>
        <v>4500.0000069999996</v>
      </c>
      <c r="F7" s="17">
        <f>ВитратиНаПерсонал[[#This Row],[ОРІЄНТОВНО]]-ВитратиНаПерсонал[[#This Row],[ФАКТИЧНО]]</f>
        <v>500</v>
      </c>
    </row>
    <row r="8" spans="1:7" ht="30" customHeight="1">
      <c r="B8" t="s">
        <v>26</v>
      </c>
      <c r="C8" s="17">
        <f>SUBTOTAL(109,ВитратиНаПерсонал[ОРІЄНТОВНО])</f>
        <v>18500</v>
      </c>
      <c r="D8" s="17">
        <f>SUBTOTAL(109,ВитратиНаПерсонал[ФАКТИЧНО])</f>
        <v>14100</v>
      </c>
      <c r="E8" s="17"/>
      <c r="F8" s="17">
        <f>SUBTOTAL(109,ВитратиНаПерсонал[РІЗНИЦЯ])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20" priority="1" operator="lessThan">
      <formula>0</formula>
    </cfRule>
  </conditionalFormatting>
  <dataValidations count="8"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F5:F7" xr:uid="{00000000-0002-0000-0200-000000000000}"/>
    <dataValidation allowBlank="1" showInputMessage="1" showErrorMessage="1" prompt="Введіть на цьому аркуші щомісячні витрати на персонал." sqref="A1" xr:uid="{00000000-0002-0000-0200-000002000000}"/>
    <dataValidation allowBlank="1" showInputMessage="1" showErrorMessage="1" prompt="Назва компанії автоматично оновлюється в цій клітинці." sqref="B1" xr:uid="{00000000-0002-0000-0200-000003000000}"/>
    <dataValidation allowBlank="1" showInputMessage="1" showErrorMessage="1" prompt="Назва автоматично оновлюється в цій клітинці. Введіть відомості про щомісячні витрати на персонал у таблицю нижче." sqref="B2" xr:uid="{00000000-0002-0000-0200-000004000000}"/>
    <dataValidation allowBlank="1" showInputMessage="1" showErrorMessage="1" prompt="У стовпець під цим заголовком введіть витрати на персонал. Шукайте певні записи за допомогою фільтрів у заголовку." sqref="B4" xr:uid="{00000000-0002-0000-0200-000005000000}"/>
    <dataValidation allowBlank="1" showInputMessage="1" showErrorMessage="1" prompt="У стовпець під цим заголовком введіть орієнтовну суму." sqref="C4" xr:uid="{00000000-0002-0000-0200-000006000000}"/>
    <dataValidation allowBlank="1" showInputMessage="1" showErrorMessage="1" prompt="У стовпець під цим заголовком введіть фактичну суму." sqref="D4" xr:uid="{00000000-0002-0000-0200-000007000000}"/>
    <dataValidation allowBlank="1" showInputMessage="1" showErrorMessage="1" prompt="Різниця орієнтовних і фактичних витрат на персонал автоматично обчислюється в стовпці під цим заголовком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8.875" defaultRowHeight="30" customHeight="1"/>
  <cols>
    <col min="1" max="1" width="4" style="10" customWidth="1"/>
    <col min="2" max="2" width="40.625" style="10" customWidth="1"/>
    <col min="3" max="3" width="18.875" style="10" customWidth="1"/>
    <col min="4" max="4" width="18.75" style="10" customWidth="1"/>
    <col min="5" max="5" width="24.5" style="10" hidden="1" customWidth="1"/>
    <col min="6" max="6" width="18.875" style="10" customWidth="1"/>
    <col min="7" max="7" width="4" style="10" customWidth="1"/>
    <col min="8" max="8" width="4" customWidth="1"/>
  </cols>
  <sheetData>
    <row r="1" spans="1:7" ht="31.5" customHeight="1">
      <c r="A1" s="2"/>
      <c r="B1" s="1" t="str">
        <f>НАЗВА_КОМПАНІЇ</f>
        <v>НАЗВА УСТАНОВИ</v>
      </c>
      <c r="C1" s="8"/>
      <c r="D1" s="8"/>
      <c r="E1" s="8"/>
      <c r="F1" s="8"/>
      <c r="G1" s="8"/>
    </row>
    <row r="2" spans="1:7" ht="54" customHeight="1">
      <c r="A2" s="2"/>
      <c r="B2" s="22" t="str">
        <f>БЮДЖЕТ_Заголовок</f>
        <v>МІСЯЧНИЙ БЮДЖЕТ</v>
      </c>
      <c r="C2" s="22"/>
      <c r="D2" s="22"/>
      <c r="E2" s="9"/>
      <c r="F2" s="9"/>
      <c r="G2" s="9"/>
    </row>
    <row r="3" spans="1:7" ht="15" customHeight="1"/>
    <row r="4" spans="1:7" ht="30" customHeight="1">
      <c r="B4" s="13" t="s">
        <v>27</v>
      </c>
      <c r="C4" s="16" t="s">
        <v>9</v>
      </c>
      <c r="D4" s="16" t="s">
        <v>11</v>
      </c>
      <c r="E4" s="13" t="s">
        <v>21</v>
      </c>
      <c r="F4" s="16" t="s">
        <v>14</v>
      </c>
    </row>
    <row r="5" spans="1:7" ht="30" customHeight="1">
      <c r="B5" t="s">
        <v>28</v>
      </c>
      <c r="C5" s="18">
        <v>3000</v>
      </c>
      <c r="D5" s="18">
        <v>2500</v>
      </c>
      <c r="E5" s="17">
        <f>ОпераційніВитрати[[#This Row],[ФАКТИЧНО]]+(10^-6)*ROW(ОпераційніВитрати[[#This Row],[ФАКТИЧНО]])</f>
        <v>2500.0000049999999</v>
      </c>
      <c r="F5" s="17">
        <f>ОпераційніВитрати[[#This Row],[ОРІЄНТОВНО]]-ОпераційніВитрати[[#This Row],[ФАКТИЧНО]]</f>
        <v>500</v>
      </c>
    </row>
    <row r="6" spans="1:7" ht="30" customHeight="1">
      <c r="B6" t="s">
        <v>29</v>
      </c>
      <c r="C6" s="18">
        <v>2000</v>
      </c>
      <c r="D6" s="18">
        <v>2000</v>
      </c>
      <c r="E6" s="17">
        <f>ОпераційніВитрати[[#This Row],[ФАКТИЧНО]]+(10^-6)*ROW(ОпераційніВитрати[[#This Row],[ФАКТИЧНО]])</f>
        <v>2000.000006</v>
      </c>
      <c r="F6" s="17">
        <f>ОпераційніВитрати[[#This Row],[ОРІЄНТОВНО]]-ОпераційніВитрати[[#This Row],[ФАКТИЧНО]]</f>
        <v>0</v>
      </c>
    </row>
    <row r="7" spans="1:7" ht="30" customHeight="1">
      <c r="B7" t="s">
        <v>30</v>
      </c>
      <c r="C7" s="18">
        <v>1500</v>
      </c>
      <c r="D7" s="18">
        <v>2175</v>
      </c>
      <c r="E7" s="17">
        <f>ОпераційніВитрати[[#This Row],[ФАКТИЧНО]]+(10^-6)*ROW(ОпераційніВитрати[[#This Row],[ФАКТИЧНО]])</f>
        <v>2175.0000070000001</v>
      </c>
      <c r="F7" s="17">
        <f>ОпераційніВитрати[[#This Row],[ОРІЄНТОВНО]]-ОпераційніВитрати[[#This Row],[ФАКТИЧНО]]</f>
        <v>-675</v>
      </c>
    </row>
    <row r="8" spans="1:7" ht="30" customHeight="1">
      <c r="B8" t="s">
        <v>31</v>
      </c>
      <c r="C8" s="18">
        <v>2000</v>
      </c>
      <c r="D8" s="18">
        <v>1500</v>
      </c>
      <c r="E8" s="17">
        <f>ОпераційніВитрати[[#This Row],[ФАКТИЧНО]]+(10^-6)*ROW(ОпераційніВитрати[[#This Row],[ФАКТИЧНО]])</f>
        <v>1500.000008</v>
      </c>
      <c r="F8" s="17">
        <f>ОпераційніВитрати[[#This Row],[ОРІЄНТОВНО]]-ОпераційніВитрати[[#This Row],[ФАКТИЧНО]]</f>
        <v>500</v>
      </c>
    </row>
    <row r="9" spans="1:7" ht="30" customHeight="1">
      <c r="B9" t="s">
        <v>32</v>
      </c>
      <c r="C9" s="18">
        <v>1000</v>
      </c>
      <c r="D9" s="18">
        <v>1000</v>
      </c>
      <c r="E9" s="17">
        <f>ОпераційніВитрати[[#This Row],[ФАКТИЧНО]]+(10^-6)*ROW(ОпераційніВитрати[[#This Row],[ФАКТИЧНО]])</f>
        <v>1000.000009</v>
      </c>
      <c r="F9" s="17">
        <f>ОпераційніВитрати[[#This Row],[ОРІЄНТОВНО]]-ОпераційніВитрати[[#This Row],[ФАКТИЧНО]]</f>
        <v>0</v>
      </c>
    </row>
    <row r="10" spans="1:7" ht="30" customHeight="1">
      <c r="B10" t="s">
        <v>33</v>
      </c>
      <c r="C10" s="18">
        <v>500</v>
      </c>
      <c r="D10" s="18">
        <v>525</v>
      </c>
      <c r="E10" s="17">
        <f>ОпераційніВитрати[[#This Row],[ФАКТИЧНО]]+(10^-6)*ROW(ОпераційніВитрати[[#This Row],[ФАКТИЧНО]])</f>
        <v>525.00000999999997</v>
      </c>
      <c r="F10" s="17">
        <f>ОпераційніВитрати[[#This Row],[ОРІЄНТОВНО]]-ОпераційніВитрати[[#This Row],[ФАКТИЧНО]]</f>
        <v>-25</v>
      </c>
    </row>
    <row r="11" spans="1:7" ht="30" customHeight="1">
      <c r="B11" t="s">
        <v>34</v>
      </c>
      <c r="C11" s="18">
        <v>1300</v>
      </c>
      <c r="D11" s="18">
        <v>1275</v>
      </c>
      <c r="E11" s="17">
        <f>ОпераційніВитрати[[#This Row],[ФАКТИЧНО]]+(10^-6)*ROW(ОпераційніВитрати[[#This Row],[ФАКТИЧНО]])</f>
        <v>1275.0000110000001</v>
      </c>
      <c r="F11" s="17">
        <f>ОпераційніВитрати[[#This Row],[ОРІЄНТОВНО]]-ОпераційніВитрати[[#This Row],[ФАКТИЧНО]]</f>
        <v>25</v>
      </c>
    </row>
    <row r="12" spans="1:7" ht="30" customHeight="1">
      <c r="B12" t="s">
        <v>35</v>
      </c>
      <c r="C12" s="18">
        <v>2000</v>
      </c>
      <c r="D12" s="18">
        <v>2200</v>
      </c>
      <c r="E12" s="17">
        <f>ОпераційніВитрати[[#This Row],[ФАКТИЧНО]]+(10^-6)*ROW(ОпераційніВитрати[[#This Row],[ФАКТИЧНО]])</f>
        <v>2200.000012</v>
      </c>
      <c r="F12" s="17">
        <f>ОпераційніВитрати[[#This Row],[ОРІЄНТОВНО]]-ОпераційніВитрати[[#This Row],[ФАКТИЧНО]]</f>
        <v>-200</v>
      </c>
    </row>
    <row r="13" spans="1:7" ht="30" customHeight="1">
      <c r="B13" t="s">
        <v>36</v>
      </c>
      <c r="C13" s="18">
        <v>1000</v>
      </c>
      <c r="D13" s="18">
        <v>800</v>
      </c>
      <c r="E13" s="17">
        <f>ОпераційніВитрати[[#This Row],[ФАКТИЧНО]]+(10^-6)*ROW(ОпераційніВитрати[[#This Row],[ФАКТИЧНО]])</f>
        <v>800.00001299999997</v>
      </c>
      <c r="F13" s="17">
        <f>ОпераційніВитрати[[#This Row],[ОРІЄНТОВНО]]-ОпераційніВитрати[[#This Row],[ФАКТИЧНО]]</f>
        <v>200</v>
      </c>
    </row>
    <row r="14" spans="1:7" ht="30" customHeight="1">
      <c r="B14" t="s">
        <v>37</v>
      </c>
      <c r="C14" s="18">
        <v>4500</v>
      </c>
      <c r="D14" s="18">
        <v>4600</v>
      </c>
      <c r="E14" s="17">
        <f>ОпераційніВитрати[[#This Row],[ФАКТИЧНО]]+(10^-6)*ROW(ОпераційніВитрати[[#This Row],[ФАКТИЧНО]])</f>
        <v>4600.0000140000002</v>
      </c>
      <c r="F14" s="17">
        <f>ОпераційніВитрати[[#This Row],[ОРІЄНТОВНО]]-ОпераційніВитрати[[#This Row],[ФАКТИЧНО]]</f>
        <v>-100</v>
      </c>
    </row>
    <row r="15" spans="1:7" ht="30" customHeight="1">
      <c r="B15" t="s">
        <v>38</v>
      </c>
      <c r="C15" s="18">
        <v>800</v>
      </c>
      <c r="D15" s="18">
        <v>750</v>
      </c>
      <c r="E15" s="17">
        <f>ОпераційніВитрати[[#This Row],[ФАКТИЧНО]]+(10^-6)*ROW(ОпераційніВитрати[[#This Row],[ФАКТИЧНО]])</f>
        <v>750.00001499999996</v>
      </c>
      <c r="F15" s="17">
        <f>ОпераційніВитрати[[#This Row],[ОРІЄНТОВНО]]-ОпераційніВитрати[[#This Row],[ФАКТИЧНО]]</f>
        <v>50</v>
      </c>
    </row>
    <row r="16" spans="1:7" ht="30" customHeight="1">
      <c r="B16" t="s">
        <v>39</v>
      </c>
      <c r="C16" s="18">
        <v>400</v>
      </c>
      <c r="D16" s="18">
        <v>350</v>
      </c>
      <c r="E16" s="17">
        <f>ОпераційніВитрати[[#This Row],[ФАКТИЧНО]]+(10^-6)*ROW(ОпераційніВитрати[[#This Row],[ФАКТИЧНО]])</f>
        <v>350.00001600000002</v>
      </c>
      <c r="F16" s="17">
        <f>ОпераційніВитрати[[#This Row],[ОРІЄНТОВНО]]-ОпераційніВитрати[[#This Row],[ФАКТИЧНО]]</f>
        <v>50</v>
      </c>
    </row>
    <row r="17" spans="2:6" ht="30" customHeight="1">
      <c r="B17" t="s">
        <v>40</v>
      </c>
      <c r="C17" s="18">
        <v>4100</v>
      </c>
      <c r="D17" s="18">
        <v>4500</v>
      </c>
      <c r="E17" s="17">
        <f>ОпераційніВитрати[[#This Row],[ФАКТИЧНО]]+(10^-6)*ROW(ОпераційніВитрати[[#This Row],[ФАКТИЧНО]])</f>
        <v>4500.0000170000003</v>
      </c>
      <c r="F17" s="17">
        <f>ОпераційніВитрати[[#This Row],[ОРІЄНТОВНО]]-ОпераційніВитрати[[#This Row],[ФАКТИЧНО]]</f>
        <v>-400</v>
      </c>
    </row>
    <row r="18" spans="2:6" ht="30" customHeight="1">
      <c r="B18" t="s">
        <v>41</v>
      </c>
      <c r="C18" s="18">
        <v>350</v>
      </c>
      <c r="D18" s="18">
        <v>400</v>
      </c>
      <c r="E18" s="17">
        <f>ОпераційніВитрати[[#This Row],[ФАКТИЧНО]]+(10^-6)*ROW(ОпераційніВитрати[[#This Row],[ФАКТИЧНО]])</f>
        <v>400.00001800000001</v>
      </c>
      <c r="F18" s="17">
        <f>ОпераційніВитрати[[#This Row],[ОРІЄНТОВНО]]-ОпераційніВитрати[[#This Row],[ФАКТИЧНО]]</f>
        <v>-50</v>
      </c>
    </row>
    <row r="19" spans="2:6" ht="30" customHeight="1">
      <c r="B19" t="s">
        <v>42</v>
      </c>
      <c r="C19" s="18">
        <v>900</v>
      </c>
      <c r="D19" s="18">
        <v>840</v>
      </c>
      <c r="E19" s="17">
        <f>ОпераційніВитрати[[#This Row],[ФАКТИЧНО]]+(10^-6)*ROW(ОпераційніВитрати[[#This Row],[ФАКТИЧНО]])</f>
        <v>840.00001899999995</v>
      </c>
      <c r="F19" s="17">
        <f>ОпераційніВитрати[[#This Row],[ОРІЄНТОВНО]]-ОпераційніВитрати[[#This Row],[ФАКТИЧНО]]</f>
        <v>60</v>
      </c>
    </row>
    <row r="20" spans="2:6" ht="30" customHeight="1">
      <c r="B20" t="s">
        <v>43</v>
      </c>
      <c r="C20" s="18">
        <v>5000</v>
      </c>
      <c r="D20" s="18">
        <v>4500</v>
      </c>
      <c r="E20" s="17">
        <f>ОпераційніВитрати[[#This Row],[ФАКТИЧНО]]+(10^-6)*ROW(ОпераційніВитрати[[#This Row],[ФАКТИЧНО]])</f>
        <v>4500.0000200000004</v>
      </c>
      <c r="F20" s="17">
        <f>ОпераційніВитрати[[#This Row],[ОРІЄНТОВНО]]-ОпераційніВитрати[[#This Row],[ФАКТИЧНО]]</f>
        <v>500</v>
      </c>
    </row>
    <row r="21" spans="2:6" ht="30" customHeight="1">
      <c r="B21" t="s">
        <v>44</v>
      </c>
      <c r="C21" s="18">
        <v>3000</v>
      </c>
      <c r="D21" s="18">
        <v>3200</v>
      </c>
      <c r="E21" s="17">
        <f>ОпераційніВитрати[[#This Row],[ФАКТИЧНО]]+(10^-6)*ROW(ОпераційніВитрати[[#This Row],[ФАКТИЧНО]])</f>
        <v>3200.0000209999998</v>
      </c>
      <c r="F21" s="17">
        <f>ОпераційніВитрати[[#This Row],[ОРІЄНТОВНО]]-ОпераційніВитрати[[#This Row],[ФАКТИЧНО]]</f>
        <v>-200</v>
      </c>
    </row>
    <row r="22" spans="2:6" ht="30" customHeight="1">
      <c r="B22" t="s">
        <v>45</v>
      </c>
      <c r="C22" s="18">
        <v>250</v>
      </c>
      <c r="D22" s="18">
        <v>280</v>
      </c>
      <c r="E22" s="17">
        <f>ОпераційніВитрати[[#This Row],[ФАКТИЧНО]]+(10^-6)*ROW(ОпераційніВитрати[[#This Row],[ФАКТИЧНО]])</f>
        <v>280.000022</v>
      </c>
      <c r="F22" s="17">
        <f>ОпераційніВитрати[[#This Row],[ОРІЄНТОВНО]]-ОпераційніВитрати[[#This Row],[ФАКТИЧНО]]</f>
        <v>-30</v>
      </c>
    </row>
    <row r="23" spans="2:6" ht="30" customHeight="1">
      <c r="B23" t="s">
        <v>46</v>
      </c>
      <c r="C23" s="18">
        <v>1400</v>
      </c>
      <c r="D23" s="18">
        <v>1385</v>
      </c>
      <c r="E23" s="17">
        <f>ОпераційніВитрати[[#This Row],[ФАКТИЧНО]]+(10^-6)*ROW(ОпераційніВитрати[[#This Row],[ФАКТИЧНО]])</f>
        <v>1385.0000230000001</v>
      </c>
      <c r="F23" s="17">
        <f>ОпераційніВитрати[[#This Row],[ОРІЄНТОВНО]]-ОпераційніВитрати[[#This Row],[ФАКТИЧНО]]</f>
        <v>15</v>
      </c>
    </row>
    <row r="24" spans="2:6" ht="30" customHeight="1">
      <c r="B24" t="s">
        <v>47</v>
      </c>
      <c r="C24" s="18">
        <v>1000</v>
      </c>
      <c r="D24" s="18">
        <v>750</v>
      </c>
      <c r="E24" s="17">
        <f>ОпераційніВитрати[[#This Row],[ФАКТИЧНО]]+(10^-6)*ROW(ОпераційніВитрати[[#This Row],[ФАКТИЧНО]])</f>
        <v>750.00002400000005</v>
      </c>
      <c r="F24" s="17">
        <f>ОпераційніВитрати[[#This Row],[ОРІЄНТОВНО]]-ОпераційніВитрати[[#This Row],[ФАКТИЧНО]]</f>
        <v>250</v>
      </c>
    </row>
    <row r="25" spans="2:6" ht="30" customHeight="1">
      <c r="B25" s="14" t="s">
        <v>48</v>
      </c>
      <c r="C25" s="17">
        <f>SUBTOTAL(109,ОпераційніВитрати[ОРІЄНТОВНО])</f>
        <v>36000</v>
      </c>
      <c r="D25" s="17">
        <f>SUBTOTAL(109,ОпераційніВитрати[ФАКТИЧНО])</f>
        <v>35530</v>
      </c>
      <c r="E25" s="17"/>
      <c r="F25" s="17">
        <f>SUBTOTAL(109,ОпераційніВитрати[РІЗНИЦЯ])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25">
    <cfRule type="cellIs" dxfId="8" priority="1" operator="lessThan">
      <formula>0</formula>
    </cfRule>
  </conditionalFormatting>
  <dataValidations count="8"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F5:F24" xr:uid="{00000000-0002-0000-0300-000001000000}"/>
    <dataValidation allowBlank="1" showInputMessage="1" showErrorMessage="1" prompt="Введіть на цьому аркуші щомісячні операційні витрати." sqref="A1" xr:uid="{00000000-0002-0000-0300-000002000000}"/>
    <dataValidation allowBlank="1" showInputMessage="1" showErrorMessage="1" prompt="Назва компанії автоматично оновлюється в цій клітинці." sqref="B1" xr:uid="{00000000-0002-0000-0300-000003000000}"/>
    <dataValidation allowBlank="1" showInputMessage="1" showErrorMessage="1" prompt="Назва автоматично оновлюється в цій клітинці. Введіть відомості про щомісячні операційні витрати в таблицю нижче." sqref="B2" xr:uid="{00000000-0002-0000-0300-000004000000}"/>
    <dataValidation allowBlank="1" showInputMessage="1" showErrorMessage="1" prompt="У стовпець під цим заголовком введіть операційні витрати. Шукайте певні записи за допомогою фільтрів у заголовку." sqref="B4" xr:uid="{00000000-0002-0000-0300-000005000000}"/>
    <dataValidation allowBlank="1" showInputMessage="1" showErrorMessage="1" prompt="У стовпець під цим заголовком введіть орієнтовну суму." sqref="C4" xr:uid="{00000000-0002-0000-0300-000006000000}"/>
    <dataValidation allowBlank="1" showInputMessage="1" showErrorMessage="1" prompt="У стовпець під цим заголовком введіть фактичну суму." sqref="D4" xr:uid="{00000000-0002-0000-0300-000007000000}"/>
    <dataValidation allowBlank="1" showInputMessage="1" showErrorMessage="1" prompt="Різниця орієнтовних і фактичних операційних витрат автоматично обчислюється в стовпці під цим заголовком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Зведення місячного бюджету</vt:lpstr>
      <vt:lpstr>Доходи</vt:lpstr>
      <vt:lpstr>Витрати на персонал</vt:lpstr>
      <vt:lpstr>Операційні витрати</vt:lpstr>
      <vt:lpstr>'Витрати на персонал'!Print_Titles</vt:lpstr>
      <vt:lpstr>Доходи!Print_Titles</vt:lpstr>
      <vt:lpstr>'Операційні витрати'!Print_Titles</vt:lpstr>
      <vt:lpstr>БЮДЖЕТ_Заголовок</vt:lpstr>
      <vt:lpstr>ЗаголовкаСтовпця1</vt:lpstr>
      <vt:lpstr>Заголовок1</vt:lpstr>
      <vt:lpstr>Заголовок2</vt:lpstr>
      <vt:lpstr>Заголовок3</vt:lpstr>
      <vt:lpstr>Заголовок4</vt:lpstr>
      <vt:lpstr>НАЗВА_КОМПАНІЇ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2019-07-12T07:14:54Z</dcterms:created>
  <dcterms:modified xsi:type="dcterms:W3CDTF">2019-07-12T07:14:54Z</dcterms:modified>
</cp:coreProperties>
</file>