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5B71D21-837C-40EF-8BEE-1142AC83B7AC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Реєстр платіжних документів" sheetId="7" r:id="rId1"/>
  </sheets>
  <definedNames>
    <definedName name="_xlnm.Print_Titles" localSheetId="0">'Реєстр платіжних документів'!$B:$C,'Реєстр платіжних документів'!$2:$2</definedName>
    <definedName name="Заголовок_1">Зведення[[#Headers],[Категорія]]</definedName>
    <definedName name="Заголовок_стовпця_1">Реєстр[[#Headers],[Номер платіжного документа]]</definedName>
    <definedName name="Область_заголовка_рядка_1..I1">'Реєстр платіжних документів'!$D$1</definedName>
    <definedName name="Підстановка_категорій">Зведення[Категорія]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<sst xmlns="http://schemas.openxmlformats.org/spreadsheetml/2006/main" count="33" uniqueCount="24">
  <si>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Реєстр платіжних документів</t>
  </si>
  <si>
    <t>Зведення витрат</t>
  </si>
  <si>
    <t>Категорія</t>
  </si>
  <si>
    <t>Поповнення</t>
  </si>
  <si>
    <t>Продукти</t>
  </si>
  <si>
    <t>Розваги</t>
  </si>
  <si>
    <t>Школа</t>
  </si>
  <si>
    <t>Комунальні послуги</t>
  </si>
  <si>
    <t>Інше</t>
  </si>
  <si>
    <t>Підсумок</t>
  </si>
  <si>
    <t>Поточний баланс</t>
  </si>
  <si>
    <t>Номер платіжного документа</t>
  </si>
  <si>
    <t>Дебетова картка</t>
  </si>
  <si>
    <t>Дата</t>
  </si>
  <si>
    <t>Опис</t>
  </si>
  <si>
    <t>Початковий баланс</t>
  </si>
  <si>
    <t>Реєстрація в школі</t>
  </si>
  <si>
    <t>Плата за електроенергію</t>
  </si>
  <si>
    <t>Шкільне приладдя</t>
  </si>
  <si>
    <t>Продуктовий магазин</t>
  </si>
  <si>
    <t>Студія відеозапису</t>
  </si>
  <si>
    <t>Зняття готівки в банкоматі (-)</t>
  </si>
  <si>
    <t>Поповнення (+)</t>
  </si>
  <si>
    <t>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</si>
</sst>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&quot;₴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5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6" fillId="2" borderId="1" xfId="10" applyNumberFormat="1">
      <alignment horizontal="right" vertical="center"/>
    </xf>
  </cellXfs>
  <cellStyles count="12">
    <cellStyle name="Грошовий" xfId="6" builtinId="4" customBuiltin="1"/>
    <cellStyle name="Грошовий [0]" xfId="5" builtinId="7" customBuiltin="1"/>
    <cellStyle name="Дата" xfId="7" xr:uid="{00000000-0005-0000-0000-000003000000}"/>
    <cellStyle name="Заголовок &quot;Баланс&quot;" xfId="11" xr:uid="{00000000-0005-0000-0000-00000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8" builtinId="19" customBuiltin="1"/>
    <cellStyle name="Звичайний" xfId="0" builtinId="0" customBuiltin="1"/>
    <cellStyle name="Назва" xfId="1" builtinId="15" customBuiltin="1"/>
    <cellStyle name="Підсумок" xfId="10" builtinId="25" customBuiltin="1"/>
    <cellStyle name="Текст пояснення" xfId="9" builtinId="53" customBuiltin="1"/>
  </cellStyles>
  <dxfs count="12">
    <dxf>
      <numFmt numFmtId="165" formatCode="#,##0.00&quot;₴&quot;"/>
    </dxf>
    <dxf>
      <numFmt numFmtId="165" formatCode="#,##0.00&quot;₴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Реєстр_платіжних_документів" defaultPivotStyle="PivotStyleLight16">
    <tableStyle name="Зведення реєстру платіжних документів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  <tableStyle name="Реєстр_платіжних_документів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еєстр" displayName="Реєстр" ref="D2:J8">
  <tableColumns count="7">
    <tableColumn id="1" xr3:uid="{00000000-0010-0000-0000-000001000000}" name="Номер платіжного документа" totalsRowLabel="Totals"/>
    <tableColumn id="6" xr3:uid="{00000000-0010-0000-0000-000006000000}" name="Дата"/>
    <tableColumn id="7" xr3:uid="{00000000-0010-0000-0000-000007000000}" name="Опис" totalsRowDxfId="3"/>
    <tableColumn id="2" xr3:uid="{00000000-0010-0000-0000-000002000000}" name="Категорія" totalsRowDxfId="2"/>
    <tableColumn id="3" xr3:uid="{00000000-0010-0000-0000-000003000000}" name="Зняття готівки в банкоматі (-)" totalsRowFunction="sum"/>
    <tableColumn id="4" xr3:uid="{00000000-0010-0000-0000-000004000000}" name="Поповнення (+)" totalsRowFunction="sum"/>
    <tableColumn id="5" xr3:uid="{00000000-0010-0000-0000-000005000000}" name="Баланс" totalsRowFunction="custom" dataDxfId="1">
      <calculatedColumnFormula>IF(ISBLANK(Реєстр[[#This Row],[Зняття готівки в банкоматі (-)]]),J2+Реєстр[[#This Row],[Поповнення (+)]],J2-Реєстр[[#This Row],[Зняття готівки в банкоматі (-)]])</calculatedColumnFormula>
      <totalsRowFormula>Реєстр[[#Totals],[Поповнення (+)]]-Реєстр[[#Totals],[Зняття готівки в банкоматі (-)]]</totalsRowFormula>
    </tableColumn>
  </tableColumns>
  <tableStyleInfo name="Реєстр_платіжних_документів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номер і дату платіжного документа, опис, категорію, суми зняття й поповнення. Баланс обчислюється автоматично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Зведення" displayName="Зведення" ref="B3:C9" totalsRowShown="0">
  <tableColumns count="2">
    <tableColumn id="1" xr3:uid="{00000000-0010-0000-0100-000001000000}" name="Категорія"/>
    <tableColumn id="2" xr3:uid="{00000000-0010-0000-0100-000002000000}" name="Підсумок" dataDxfId="0">
      <calculatedColumnFormula>SUMIF(Реєстр[Категорія],"=" &amp;Зведення[[#This Row],[Категорія]],Реєстр[Зняття готівки в банкоматі (-)])</calculatedColumnFormula>
    </tableColumn>
  </tableColumns>
  <tableStyleInfo name="Зведення реєстру платіжних документів" showFirstColumn="0" showLastColumn="0" showRowStripes="0" showColumnStripes="0"/>
  <extLst>
    <ext xmlns:x14="http://schemas.microsoft.com/office/spreadsheetml/2009/9/main" uri="{504A1905-F514-4f6f-8877-14C23A59335A}">
      <x14:table altTextSummary="Введіть категорії в цю таблицю. Підсумок оновлює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.7109375" style="5" customWidth="1"/>
    <col min="3" max="3" width="48" style="5" customWidth="1"/>
    <col min="4" max="4" width="23.7109375" customWidth="1"/>
    <col min="5" max="5" width="15.140625" customWidth="1"/>
    <col min="6" max="6" width="30.7109375" customWidth="1"/>
    <col min="7" max="7" width="21.7109375" customWidth="1"/>
    <col min="8" max="8" width="27.5703125" customWidth="1"/>
    <col min="9" max="9" width="18.28515625" customWidth="1"/>
    <col min="10" max="10" width="23.140625" customWidth="1"/>
    <col min="11" max="11" width="2.7109375" customWidth="1"/>
  </cols>
  <sheetData>
    <row r="1" spans="2:10" ht="54" customHeight="1" x14ac:dyDescent="0.25">
      <c r="B1" s="9" t="s">
        <v>0</v>
      </c>
      <c r="C1" s="9"/>
      <c r="D1" s="10" t="s">
        <v>10</v>
      </c>
      <c r="E1" s="10"/>
      <c r="F1" s="10"/>
      <c r="G1" s="10"/>
      <c r="H1" s="10"/>
      <c r="I1" s="14">
        <f>SUM(Реєстр[Поповнення (+)])-SUM(Реєстр[Зняття готівки в банкоматі (-)])</f>
        <v>12936</v>
      </c>
      <c r="J1" s="14"/>
    </row>
    <row r="2" spans="2:10" ht="33" customHeight="1" x14ac:dyDescent="0.25">
      <c r="B2" s="11" t="s">
        <v>1</v>
      </c>
      <c r="C2" s="11"/>
      <c r="D2" t="s">
        <v>11</v>
      </c>
      <c r="E2" t="s">
        <v>13</v>
      </c>
      <c r="F2" t="s">
        <v>14</v>
      </c>
      <c r="G2" t="s">
        <v>2</v>
      </c>
      <c r="H2" s="7" t="s">
        <v>21</v>
      </c>
      <c r="I2" s="7" t="s">
        <v>22</v>
      </c>
      <c r="J2" s="8" t="s">
        <v>23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43238</v>
      </c>
      <c r="F3" s="4" t="s">
        <v>15</v>
      </c>
      <c r="G3" s="4" t="s">
        <v>3</v>
      </c>
      <c r="H3" s="3"/>
      <c r="I3" s="13">
        <v>16000</v>
      </c>
      <c r="J3" s="12">
        <f>Реєстр[[#This Row],[Поповнення (+)]]</f>
        <v>16000</v>
      </c>
    </row>
    <row r="4" spans="2:10" ht="30" customHeight="1" x14ac:dyDescent="0.25">
      <c r="B4" s="4" t="s">
        <v>3</v>
      </c>
      <c r="C4" s="12">
        <f>IFERROR(SUMIF(Реєстр[Категорія],"=" &amp;Зведення[[#This Row],[Категорія]],Реєстр[Поповнення (+)]),"")</f>
        <v>16000</v>
      </c>
      <c r="D4" s="6" t="s">
        <v>12</v>
      </c>
      <c r="E4" s="2">
        <f ca="1">TODAY()+10</f>
        <v>43248</v>
      </c>
      <c r="F4" s="4" t="s">
        <v>16</v>
      </c>
      <c r="G4" s="4" t="s">
        <v>6</v>
      </c>
      <c r="H4" s="13">
        <v>1800</v>
      </c>
      <c r="I4" s="3"/>
      <c r="J4" s="12">
        <f>IF(ISBLANK(Реєстр[[#This Row],[Зняття готівки в банкоматі (-)]]),J3+Реєстр[[#This Row],[Поповнення (+)]],J3-Реєстр[[#This Row],[Зняття готівки в банкоматі (-)]])</f>
        <v>14200</v>
      </c>
    </row>
    <row r="5" spans="2:10" ht="30" customHeight="1" x14ac:dyDescent="0.25">
      <c r="B5" s="4" t="s">
        <v>4</v>
      </c>
      <c r="C5" s="12">
        <f>IFERROR(SUMIF(Реєстр[Категорія],"=" &amp;Зведення[[#This Row],[Категорія]],Реєстр[Зняття готівки в банкоматі (-)]),"")</f>
        <v>320</v>
      </c>
      <c r="D5" s="6">
        <v>1001</v>
      </c>
      <c r="E5" s="2">
        <f ca="1">TODAY()+30</f>
        <v>43268</v>
      </c>
      <c r="F5" s="4" t="s">
        <v>17</v>
      </c>
      <c r="G5" s="4" t="s">
        <v>7</v>
      </c>
      <c r="H5" s="13">
        <v>584</v>
      </c>
      <c r="I5" s="3"/>
      <c r="J5" s="12">
        <f>IF(ISBLANK(Реєстр[[#This Row],[Зняття готівки в банкоматі (-)]]),J4+Реєстр[[#This Row],[Поповнення (+)]],J4-Реєстр[[#This Row],[Зняття готівки в банкоматі (-)]])</f>
        <v>13616</v>
      </c>
    </row>
    <row r="6" spans="2:10" ht="30" customHeight="1" x14ac:dyDescent="0.25">
      <c r="B6" s="4" t="s">
        <v>5</v>
      </c>
      <c r="C6" s="12">
        <f>IFERROR(SUMIF(Реєстр[Категорія],"=" &amp;Зведення[[#This Row],[Категорія]],Реєстр[Зняття готівки в банкоматі (-)]),"")</f>
        <v>56</v>
      </c>
      <c r="D6" s="6" t="s">
        <v>12</v>
      </c>
      <c r="E6" s="2">
        <f ca="1">TODAY()+40</f>
        <v>43278</v>
      </c>
      <c r="F6" s="4" t="s">
        <v>18</v>
      </c>
      <c r="G6" s="4" t="s">
        <v>6</v>
      </c>
      <c r="H6" s="13">
        <v>304</v>
      </c>
      <c r="I6" s="3"/>
      <c r="J6" s="12">
        <f>IF(ISBLANK(Реєстр[[#This Row],[Зняття готівки в банкоматі (-)]]),J5+Реєстр[[#This Row],[Поповнення (+)]],J5-Реєстр[[#This Row],[Зняття готівки в банкоматі (-)]])</f>
        <v>13312</v>
      </c>
    </row>
    <row r="7" spans="2:10" ht="30" customHeight="1" x14ac:dyDescent="0.25">
      <c r="B7" s="4" t="s">
        <v>6</v>
      </c>
      <c r="C7" s="12">
        <f>IFERROR(SUMIF(Реєстр[Категорія],"=" &amp;Зведення[[#This Row],[Категорія]],Реєстр[Зняття готівки в банкоматі (-)]),"")</f>
        <v>2104</v>
      </c>
      <c r="D7" s="6">
        <v>1002</v>
      </c>
      <c r="E7" s="2">
        <f ca="1">TODAY()+55</f>
        <v>43293</v>
      </c>
      <c r="F7" s="4" t="s">
        <v>19</v>
      </c>
      <c r="G7" s="4" t="s">
        <v>4</v>
      </c>
      <c r="H7" s="13">
        <v>320</v>
      </c>
      <c r="I7" s="3"/>
      <c r="J7" s="12">
        <f>IF(ISBLANK(Реєстр[[#This Row],[Зняття готівки в банкоматі (-)]]),J6+Реєстр[[#This Row],[Поповнення (+)]],J6-Реєстр[[#This Row],[Зняття готівки в банкоматі (-)]])</f>
        <v>12992</v>
      </c>
    </row>
    <row r="8" spans="2:10" ht="30" customHeight="1" x14ac:dyDescent="0.25">
      <c r="B8" s="4" t="s">
        <v>7</v>
      </c>
      <c r="C8" s="12">
        <f>IFERROR(SUMIF(Реєстр[Категорія],"=" &amp;Зведення[[#This Row],[Категорія]],Реєстр[Зняття готівки в банкоматі (-)]),"")</f>
        <v>584</v>
      </c>
      <c r="D8" s="6" t="s">
        <v>12</v>
      </c>
      <c r="E8" s="2">
        <f ca="1">TODAY()+65</f>
        <v>43303</v>
      </c>
      <c r="F8" s="4" t="s">
        <v>20</v>
      </c>
      <c r="G8" s="4" t="s">
        <v>5</v>
      </c>
      <c r="H8" s="13">
        <v>56</v>
      </c>
      <c r="I8" s="3"/>
      <c r="J8" s="12">
        <f>IF(ISBLANK(Реєстр[[#This Row],[Зняття готівки в банкоматі (-)]]),J7+Реєстр[[#This Row],[Поповнення (+)]],J7-Реєстр[[#This Row],[Зняття готівки в банкоматі (-)]])</f>
        <v>12936</v>
      </c>
    </row>
    <row r="9" spans="2:10" ht="30" customHeight="1" x14ac:dyDescent="0.25">
      <c r="B9" s="4" t="s">
        <v>8</v>
      </c>
      <c r="C9" s="12">
        <f>IFERROR(SUMIFS(Реєстр[Зняття готівки в банкоматі (-)],Реєстр[Категорія],Зведення[[#This Row],[Категорія]])+SUMIFS(Реєстр[Зняття готівки в банкоматі (-)],Реєстр[Категорія],""),"")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4" priority="1">
      <formula>J3&lt;0</formula>
    </cfRule>
  </conditionalFormatting>
  <dataValidations count="15">
    <dataValidation type="list" errorStyle="warning" allowBlank="1" showInputMessage="1" showErrorMessage="1" error="Виберіть елемент зі списку. Натисніть кнопку &quot;Скасувати&quot;, а потім  – клавіші Alt + стрілка вниз, щоб відкрити розкривний список, і клавішу Enter, щоб зробити вибір." sqref="G3:G8" xr:uid="{00000000-0002-0000-0000-000000000000}">
      <formula1>CategoryLookup</formula1>
    </dataValidation>
    <dataValidation allowBlank="1" showInputMessage="1" showErrorMessage="1" prompt="У цій клітинці наведено заголовок аркуша." sqref="B1:C1" xr:uid="{00000000-0002-0000-0000-000001000000}"/>
    <dataValidation allowBlank="1" showInputMessage="1" showErrorMessage="1" prompt="У стовпці під цим заголовком перелічено категорії." sqref="B3" xr:uid="{00000000-0002-0000-0000-000002000000}"/>
    <dataValidation allowBlank="1" showInputMessage="1" showErrorMessage="1" prompt="У стовпці під цим заголовком автоматично оновлюються підсумки за категоріями на основі записів у таблиці &quot;Реєстр&quot;." sqref="C3" xr:uid="{00000000-0002-0000-0000-000003000000}"/>
    <dataValidation allowBlank="1" showInputMessage="1" showErrorMessage="1" prompt="У стовпець під цим заголовком введіть номер платіжного документа." sqref="D2" xr:uid="{00000000-0002-0000-0000-000004000000}"/>
    <dataValidation allowBlank="1" showInputMessage="1" showErrorMessage="1" prompt="У стовпець під цим заголовком введіть дату." sqref="E2" xr:uid="{00000000-0002-0000-0000-000005000000}"/>
    <dataValidation allowBlank="1" showInputMessage="1" showErrorMessage="1" prompt="У стовпець під цим заголовком введіть опис." sqref="F2" xr:uid="{00000000-0002-0000-0000-000006000000}"/>
    <dataValidation allowBlank="1" showInputMessage="1" showErrorMessage="1" prompt="Поточний баланс оновлюється автоматично в клітинці праворуч." sqref="D1:H1" xr:uid="{00000000-0002-0000-0000-000007000000}"/>
    <dataValidation allowBlank="1" showInputMessage="1" showErrorMessage="1" prompt="Поточний баланс оновлюється автоматично в цій клітинці. Реєстр платіжних документів починається в клітинці D2." sqref="I1:J1" xr:uid="{00000000-0002-0000-0000-000008000000}"/>
    <dataValidation allowBlank="1" showInputMessage="1" showErrorMessage="1" prompt="Виберіть категорію в стовпці під цим заголовком. Натисніть клавіші Alt + стрілка вниз, щоб відкрити розкривний список, і клавішу Enter, щоб зробити вибір. Список &quot;Категорія&quot; оновлюється на основі категорій &quot;Зведення витрат&quot; ліворуч." sqref="G2" xr:uid="{00000000-0002-0000-0000-000009000000}"/>
    <dataValidation allowBlank="1" showInputMessage="1" showErrorMessage="1" prompt="У стовпець під цим заголовком введіть суму зняття." sqref="H2" xr:uid="{00000000-0002-0000-0000-00000A000000}"/>
    <dataValidation allowBlank="1" showInputMessage="1" showErrorMessage="1" prompt="У стовпець під цим заголовком введіть суму поповнення." sqref="I2" xr:uid="{00000000-0002-0000-0000-00000B000000}"/>
    <dataValidation allowBlank="1" showInputMessage="1" showErrorMessage="1" prompt="У стовпці під цим заголовком автоматично обчислюється баланс." sqref="J2" xr:uid="{00000000-0002-0000-0000-00000C000000}"/>
    <dataValidation allowBlank="1" showInputMessage="1" showErrorMessage="1" prompt="Створіть реєстр платіжних документів на цьому аркуші." sqref="A1" xr:uid="{00000000-0002-0000-0000-00000D000000}"/>
    <dataValidation allowBlank="1" showInputMessage="1" showErrorMessage="1" prompt="Змініть наявні категорії або додайте нові нижче. Коли ви додаєте записи до певної категорії в реєстрі платіжних документів праворуч, підсумки автоматично оновлюються в цьому зведенні.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5</vt:i4>
      </vt:variant>
    </vt:vector>
  </HeadingPairs>
  <TitlesOfParts>
    <vt:vector size="6" baseType="lpstr">
      <vt:lpstr>Реєстр платіжних документів</vt:lpstr>
      <vt:lpstr>'Реєстр платіжних документів'!Заголовки_для_друку</vt:lpstr>
      <vt:lpstr>Заголовок_1</vt:lpstr>
      <vt:lpstr>Заголовок_стовпця_1</vt:lpstr>
      <vt:lpstr>Область_заголовка_рядка_1..I1</vt:lpstr>
      <vt:lpstr>Підстановка_категорій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2018-05-18T14:47:47Z</dcterms:modified>
</cp:coreProperties>
</file>