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משפך מכירות לקמפיין" sheetId="1" r:id="rId1"/>
    <sheet name="scratch" sheetId="3" state="hidden" r:id="rId2"/>
  </sheets>
  <definedNames>
    <definedName name="TitleRegion1..E7">'משפך מכירות לקמפיין'!$B$3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F14" i="3"/>
  <c r="G13" i="3"/>
  <c r="Y13" i="3" l="1"/>
  <c r="Y14" i="3" s="1"/>
  <c r="Y15" i="3" s="1"/>
  <c r="Y16" i="3" s="1"/>
  <c r="F16" i="3"/>
  <c r="E16" i="3" s="1"/>
  <c r="F15" i="3"/>
  <c r="E15" i="3" s="1"/>
  <c r="E14" i="3"/>
  <c r="E13" i="3"/>
  <c r="V13" i="3"/>
  <c r="Q15" i="3"/>
  <c r="Q14" i="3"/>
  <c r="Q13" i="3"/>
  <c r="L16" i="3"/>
  <c r="G16" i="3"/>
  <c r="L15" i="3"/>
  <c r="L14" i="3"/>
  <c r="L13" i="3"/>
  <c r="G15" i="3"/>
  <c r="G14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H13" i="3" l="1"/>
  <c r="R15" i="3"/>
  <c r="M13" i="3"/>
  <c r="R13" i="3"/>
  <c r="M16" i="3"/>
  <c r="M14" i="3"/>
  <c r="H16" i="3"/>
  <c r="H14" i="3"/>
</calcChain>
</file>

<file path=xl/sharedStrings.xml><?xml version="1.0" encoding="utf-8"?>
<sst xmlns="http://schemas.openxmlformats.org/spreadsheetml/2006/main" count="52" uniqueCount="26">
  <si>
    <t>לקמפיין</t>
  </si>
  <si>
    <t>משפך מכירות</t>
  </si>
  <si>
    <t>שלב</t>
  </si>
  <si>
    <t>זוהו</t>
  </si>
  <si>
    <t>נוצר קשר</t>
  </si>
  <si>
    <t>דיון</t>
  </si>
  <si>
    <t>זכיות</t>
  </si>
  <si>
    <t>עצה: הזן את הנתונים שלך בתאים שלעיל כדי לעדכן את תרשים משפך המכירות.</t>
  </si>
  <si>
    <t>קשרים פוטנציאליים</t>
  </si>
  <si>
    <t>הפסדים</t>
  </si>
  <si>
    <t>לא אושרו</t>
  </si>
  <si>
    <t>תרשים משפך מכירות שמציג את שלבי המכירות ואת הנתונים המתאימים נמצא בתא זה.</t>
  </si>
  <si>
    <t>*** גיליון זה צריך להישאר מוסתר ***</t>
  </si>
  <si>
    <t>Y ממוצע:</t>
  </si>
  <si>
    <t>מסגרת</t>
  </si>
  <si>
    <t>זכיות - נקודה</t>
  </si>
  <si>
    <t>x</t>
  </si>
  <si>
    <t>סדרות אחוזים ותוויות</t>
  </si>
  <si>
    <t>הפרשים</t>
  </si>
  <si>
    <t>תווית</t>
  </si>
  <si>
    <t>ערך</t>
  </si>
  <si>
    <t>y</t>
  </si>
  <si>
    <t>סכומים כוללים לשלב ותוויות</t>
  </si>
  <si>
    <t>סכומים כוללים ותוויות - הפסדים</t>
  </si>
  <si>
    <t>סכום כולל ותווית - לא אושרו</t>
  </si>
  <si>
    <t>קצוות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</si>
</sst>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7" tint="-0.499984740745262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39"/>
      <color theme="7" tint="-0.499984740745262"/>
      <name val="Tahoma"/>
      <family val="2"/>
    </font>
    <font>
      <sz val="37"/>
      <color theme="5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0"/>
      <color theme="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horizontal="right" readingOrder="2"/>
    </xf>
    <xf numFmtId="0" fontId="1" fillId="0" borderId="0" applyNumberFormat="0" applyFont="0" applyFill="0" applyBorder="0" applyProtection="0">
      <alignment horizontal="center"/>
    </xf>
    <xf numFmtId="0" fontId="9" fillId="0" borderId="0" applyNumberFormat="0" applyFill="0" applyBorder="0" applyProtection="0">
      <alignment readingOrder="2"/>
    </xf>
    <xf numFmtId="0" fontId="10" fillId="0" borderId="0" applyNumberFormat="0" applyFill="0" applyBorder="0" applyProtection="0">
      <alignment vertical="top" readingOrder="2"/>
    </xf>
    <xf numFmtId="0" fontId="2" fillId="3" borderId="1"/>
    <xf numFmtId="0" fontId="19" fillId="4" borderId="0" applyNumberFormat="0" applyFon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3" fillId="17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13" applyNumberFormat="0" applyAlignment="0" applyProtection="0"/>
    <xf numFmtId="0" fontId="15" fillId="20" borderId="14" applyNumberFormat="0" applyAlignment="0" applyProtection="0"/>
    <xf numFmtId="0" fontId="4" fillId="20" borderId="13" applyNumberFormat="0" applyAlignment="0" applyProtection="0"/>
    <xf numFmtId="0" fontId="13" fillId="0" borderId="15" applyNumberFormat="0" applyFill="0" applyAlignment="0" applyProtection="0"/>
    <xf numFmtId="0" fontId="5" fillId="21" borderId="16" applyNumberFormat="0" applyAlignment="0" applyProtection="0"/>
    <xf numFmtId="0" fontId="18" fillId="0" borderId="0" applyNumberFormat="0" applyFill="0" applyBorder="0" applyAlignment="0" applyProtection="0"/>
    <xf numFmtId="0" fontId="6" fillId="22" borderId="1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7">
    <xf numFmtId="0" fontId="0" fillId="0" borderId="0" xfId="0">
      <alignment horizontal="right" readingOrder="2"/>
    </xf>
    <xf numFmtId="0" fontId="0" fillId="0" borderId="0" xfId="0" applyAlignment="1">
      <alignment horizontal="right" readingOrder="2"/>
    </xf>
    <xf numFmtId="0" fontId="2" fillId="3" borderId="1" xfId="4" applyAlignment="1">
      <alignment horizontal="right" vertical="center" indent="1" readingOrder="2"/>
    </xf>
    <xf numFmtId="0" fontId="0" fillId="12" borderId="2" xfId="0" applyFill="1" applyBorder="1" applyAlignment="1">
      <alignment horizontal="right" vertical="center" indent="1" readingOrder="2"/>
    </xf>
    <xf numFmtId="0" fontId="0" fillId="4" borderId="4" xfId="5" applyFont="1" applyBorder="1" applyAlignment="1">
      <alignment horizontal="right" vertical="center" indent="1" readingOrder="2"/>
    </xf>
    <xf numFmtId="0" fontId="0" fillId="9" borderId="5" xfId="1" applyFont="1" applyFill="1" applyBorder="1" applyAlignment="1">
      <alignment horizontal="center" vertical="center" readingOrder="2"/>
    </xf>
    <xf numFmtId="0" fontId="0" fillId="12" borderId="4" xfId="0" applyFill="1" applyBorder="1" applyAlignment="1">
      <alignment horizontal="right" vertical="center" indent="1" readingOrder="2"/>
    </xf>
    <xf numFmtId="0" fontId="0" fillId="10" borderId="5" xfId="1" applyFont="1" applyFill="1" applyBorder="1" applyAlignment="1">
      <alignment horizontal="center" vertical="center" readingOrder="2"/>
    </xf>
    <xf numFmtId="0" fontId="0" fillId="4" borderId="6" xfId="5" applyFont="1" applyBorder="1" applyAlignment="1">
      <alignment horizontal="right" vertical="center" indent="1" readingOrder="2"/>
    </xf>
    <xf numFmtId="0" fontId="0" fillId="11" borderId="7" xfId="1" applyFont="1" applyFill="1" applyBorder="1" applyAlignment="1">
      <alignment horizontal="center" vertical="center" readingOrder="2"/>
    </xf>
    <xf numFmtId="0" fontId="0" fillId="11" borderId="8" xfId="1" applyFont="1" applyFill="1" applyBorder="1" applyAlignment="1">
      <alignment horizontal="center" vertical="center" readingOrder="2"/>
    </xf>
    <xf numFmtId="0" fontId="0" fillId="13" borderId="0" xfId="0" applyFill="1" applyAlignment="1">
      <alignment horizontal="centerContinuous" readingOrder="2"/>
    </xf>
    <xf numFmtId="0" fontId="0" fillId="0" borderId="0" xfId="0" applyAlignment="1">
      <alignment horizontal="center" readingOrder="2"/>
    </xf>
    <xf numFmtId="9" fontId="0" fillId="0" borderId="0" xfId="0" applyNumberFormat="1" applyAlignment="1">
      <alignment horizontal="center" readingOrder="2"/>
    </xf>
    <xf numFmtId="0" fontId="0" fillId="2" borderId="0" xfId="0" applyFill="1" applyAlignment="1">
      <alignment horizontal="center" readingOrder="2"/>
    </xf>
    <xf numFmtId="0" fontId="2" fillId="3" borderId="1" xfId="1" applyFont="1" applyFill="1" applyBorder="1" applyAlignment="1">
      <alignment horizontal="center" vertical="center" readingOrder="2"/>
    </xf>
    <xf numFmtId="0" fontId="5" fillId="14" borderId="3" xfId="1" applyFont="1" applyFill="1" applyBorder="1" applyAlignment="1">
      <alignment horizontal="center" vertical="center" readingOrder="2"/>
    </xf>
    <xf numFmtId="0" fontId="5" fillId="14" borderId="11" xfId="1" applyFont="1" applyFill="1" applyBorder="1" applyAlignment="1">
      <alignment horizontal="center" vertical="center" readingOrder="2"/>
    </xf>
    <xf numFmtId="0" fontId="5" fillId="15" borderId="0" xfId="1" applyFont="1" applyFill="1" applyBorder="1" applyAlignment="1">
      <alignment horizontal="center" vertical="center" readingOrder="2"/>
    </xf>
    <xf numFmtId="0" fontId="5" fillId="7" borderId="0" xfId="1" applyFont="1" applyFill="1" applyBorder="1" applyAlignment="1">
      <alignment horizontal="center" vertical="center" readingOrder="2"/>
    </xf>
    <xf numFmtId="0" fontId="5" fillId="8" borderId="7" xfId="1" applyFont="1" applyFill="1" applyBorder="1" applyAlignment="1">
      <alignment horizontal="center" vertical="center" readingOrder="2"/>
    </xf>
    <xf numFmtId="0" fontId="0" fillId="0" borderId="0" xfId="0" applyAlignment="1">
      <alignment horizontal="left" readingOrder="2"/>
    </xf>
    <xf numFmtId="0" fontId="2" fillId="0" borderId="9" xfId="0" applyFont="1" applyBorder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0" xfId="0" applyFont="1" applyAlignment="1">
      <alignment horizontal="center"/>
    </xf>
    <xf numFmtId="0" fontId="9" fillId="0" borderId="0" xfId="2" applyAlignment="1">
      <alignment horizontal="right" readingOrder="2"/>
    </xf>
    <xf numFmtId="0" fontId="10" fillId="0" borderId="10" xfId="3" applyBorder="1" applyAlignment="1">
      <alignment horizontal="right" vertical="top" readingOrder="2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  <cellStyle name="דיון - ללא קלט" xfId="12"/>
    <cellStyle name="דיון - קלט" xfId="8"/>
    <cellStyle name="זברה" xfId="5"/>
    <cellStyle name="זוהו - קלט" xfId="6"/>
    <cellStyle name="זכיות - ללא קלט" xfId="11"/>
    <cellStyle name="זכיות - קלט" xfId="9"/>
    <cellStyle name="כותרת עליונה - קלט" xfId="4"/>
    <cellStyle name="מרכז" xfId="1"/>
    <cellStyle name="נוצר קשר - ללא קלט" xfId="10"/>
    <cellStyle name="נוצר קשר - קלט" xfId="7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scratch!$AJ$11:$AJ$16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scratch!$AI$11:$AI$16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scratch!$AH$11:$AH$16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scratch!$AG$11:$AG$17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הפסדים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3D2EC9A-DD62-4BBD-B15B-1C40B4FBC1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EB0961-2C13-42C5-96B0-7384A70209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981650-8441-4143-AAB8-CE7A128650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scratch!$R$13:$R$15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scratch!$O$13:$O$15</c15:f>
                <c15:dlblRangeCache>
                  <c:ptCount val="3"/>
                  <c:pt idx="0">
                    <c:v>הפסדים 20</c:v>
                  </c:pt>
                  <c:pt idx="1">
                    <c:v>הפסדים 15</c:v>
                  </c:pt>
                  <c:pt idx="2">
                    <c:v>הפסדים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לא אושרו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CB7E446-10CA-4DA3-9531-8CF404FC15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scratch!$W$13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scratch!$T$13</c15:f>
                <c15:dlblRangeCache>
                  <c:ptCount val="1"/>
                  <c:pt idx="0">
                    <c:v>לא אושרו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זכיות - נקודה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90E48BD-7714-40E7-8C13-138CE2FB8F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scratch!$M$17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אחוזים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EFC9DAC-43DE-4A63-AE12-A3278A33C4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BD2F42-04FE-4ED1-BE6B-928A02BF6D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59D9B4-D800-4289-A3AB-2551CC20D6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FB60200-80F1-46CD-AEE5-342BFBCA5F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סכומים כוללים לשלב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DA000F3-F607-48C1-9DA1-35D456F843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DA56B38-868C-43E5-8CBD-F34E7D0A2C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5EC729-FB43-4CC7-A10C-3A9D1E486A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C3929F-D15A-4A2A-9BA8-145FE7D1C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scratch!$J$13:$J$16</c15:f>
                <c15:dlblRangeCache>
                  <c:ptCount val="4"/>
                  <c:pt idx="0">
                    <c:v>זוהו 250</c:v>
                  </c:pt>
                  <c:pt idx="1">
                    <c:v>נוצר קשר 150</c:v>
                  </c:pt>
                  <c:pt idx="2">
                    <c:v>דיון 100</c:v>
                  </c:pt>
                  <c:pt idx="3">
                    <c:v>זכיות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axMin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משפך מכירות" descr="תרשים משפך מכירות שמציג את שלבי המכירות ואת הנתונים המתאימים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4</xdr:col>
      <xdr:colOff>1247775</xdr:colOff>
      <xdr:row>10</xdr:row>
      <xdr:rowOff>200025</xdr:rowOff>
    </xdr:to>
    <xdr:grpSp>
      <xdr:nvGrpSpPr>
        <xdr:cNvPr id="6" name="עצה" descr="הזן את הנתונים שלך בתאים שלעיל כדי לעדכן את תרשים משפך המכירות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233099200" y="3619501"/>
          <a:ext cx="4457699" cy="638174"/>
          <a:chOff x="323851" y="3762376"/>
          <a:chExt cx="3609974" cy="457200"/>
        </a:xfrm>
      </xdr:grpSpPr>
      <xdr:sp macro="" textlink="">
        <xdr:nvSpPr>
          <xdr:cNvPr id="2" name="מלבן 1" descr="סוגריים מרובעים שמקיפים את טקסט העצה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 flipH="1"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ctr"/>
          <a:lstStyle/>
          <a:p>
            <a:pPr algn="ctr" rtl="1"/>
            <a:endParaRPr lang="en-US" sz="1100"/>
          </a:p>
        </xdr:txBody>
      </xdr:sp>
      <xdr:sp macro="" textlink="">
        <xdr:nvSpPr>
          <xdr:cNvPr id="4" name="מלבן 3" descr="טקסט עצה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ctr"/>
          <a:lstStyle/>
          <a:p>
            <a:pPr algn="ctr" rtl="1"/>
            <a:endParaRPr lang="en-US" sz="1100"/>
          </a:p>
        </xdr:txBody>
      </xdr:sp>
      <xdr:sp macro="" textlink="">
        <xdr:nvSpPr>
          <xdr:cNvPr id="5" name="מלבן 4" descr="טקסט עצה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 flipH="1"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he" sz="1100" b="1">
                <a:solidFill>
                  <a:schemeClr val="accent4">
                    <a:lumMod val="50000"/>
                  </a:schemeClr>
                </a:solidFill>
                <a:latin typeface="Tahoma" panose="020B0604030504040204" pitchFamily="34" charset="0"/>
                <a:cs typeface="Tahoma" panose="020B0604030504040204" pitchFamily="34" charset="0"/>
              </a:rPr>
              <a:t>עצה</a:t>
            </a:r>
            <a:r>
              <a:rPr lang="he" sz="1100">
                <a:solidFill>
                  <a:schemeClr val="accent4">
                    <a:lumMod val="50000"/>
                  </a:schemeClr>
                </a:solidFill>
                <a:latin typeface="Tahoma" panose="020B0604030504040204" pitchFamily="34" charset="0"/>
                <a:cs typeface="Tahoma" panose="020B0604030504040204" pitchFamily="34" charset="0"/>
              </a:rPr>
              <a:t>: הזן את הנתונים שלך בתאים שלעיל כדי לעדכן את תרשים משפך המכירות.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14"/>
  <sheetViews>
    <sheetView showGridLines="0" rightToLeft="1" tabSelected="1" zoomScaleNormal="100" workbookViewId="0"/>
  </sheetViews>
  <sheetFormatPr defaultRowHeight="18.75" customHeight="1" x14ac:dyDescent="0.2"/>
  <cols>
    <col min="1" max="1" width="4.25" customWidth="1"/>
    <col min="2" max="2" width="14.625" customWidth="1"/>
    <col min="3" max="3" width="19" customWidth="1"/>
    <col min="4" max="4" width="8.5" customWidth="1"/>
    <col min="5" max="5" width="16.75" customWidth="1"/>
    <col min="6" max="6" width="13.625" customWidth="1"/>
  </cols>
  <sheetData>
    <row r="1" spans="1:16" ht="104.25" customHeight="1" x14ac:dyDescent="0.6">
      <c r="A1" s="1"/>
      <c r="B1" s="25" t="s">
        <v>1</v>
      </c>
      <c r="C1" s="25"/>
      <c r="D1" s="25"/>
      <c r="E1" s="25"/>
      <c r="F1" s="24" t="s">
        <v>11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65.25" customHeight="1" x14ac:dyDescent="0.2">
      <c r="A2" s="1"/>
      <c r="B2" s="26" t="s">
        <v>0</v>
      </c>
      <c r="C2" s="26"/>
      <c r="D2" s="26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customHeight="1" x14ac:dyDescent="0.2">
      <c r="A3" s="1"/>
      <c r="B3" s="2" t="s">
        <v>2</v>
      </c>
      <c r="C3" s="15" t="s">
        <v>8</v>
      </c>
      <c r="D3" s="15" t="s">
        <v>9</v>
      </c>
      <c r="E3" s="15" t="s">
        <v>10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8.75" customHeight="1" x14ac:dyDescent="0.2">
      <c r="A4" s="1"/>
      <c r="B4" s="3" t="s">
        <v>3</v>
      </c>
      <c r="C4" s="16">
        <v>250</v>
      </c>
      <c r="D4" s="16">
        <v>20</v>
      </c>
      <c r="E4" s="17">
        <v>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8.75" customHeight="1" x14ac:dyDescent="0.2">
      <c r="A5" s="1"/>
      <c r="B5" s="4" t="s">
        <v>4</v>
      </c>
      <c r="C5" s="18">
        <v>150</v>
      </c>
      <c r="D5" s="18">
        <v>15</v>
      </c>
      <c r="E5" s="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8.75" customHeight="1" x14ac:dyDescent="0.2">
      <c r="A6" s="1"/>
      <c r="B6" s="6" t="s">
        <v>5</v>
      </c>
      <c r="C6" s="19">
        <v>100</v>
      </c>
      <c r="D6" s="19">
        <v>35</v>
      </c>
      <c r="E6" s="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.75" customHeight="1" x14ac:dyDescent="0.2">
      <c r="A7" s="1"/>
      <c r="B7" s="8" t="s">
        <v>6</v>
      </c>
      <c r="C7" s="20">
        <v>15</v>
      </c>
      <c r="D7" s="9"/>
      <c r="E7" s="1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8.75" customHeight="1" thickBot="1" x14ac:dyDescent="0.25">
      <c r="A8" s="1"/>
      <c r="B8" s="1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8.75" customHeight="1" thickTop="1" x14ac:dyDescent="0.2">
      <c r="A9" s="1"/>
      <c r="B9" s="22" t="s">
        <v>7</v>
      </c>
      <c r="C9" s="22"/>
      <c r="D9" s="22"/>
      <c r="E9" s="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8.75" customHeight="1" x14ac:dyDescent="0.2"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8.75" customHeight="1" x14ac:dyDescent="0.2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8.75" customHeight="1" x14ac:dyDescent="0.2"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8.75" customHeight="1" x14ac:dyDescent="0.2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8.75" customHeight="1" x14ac:dyDescent="0.2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צור תרשים משפך מכירות בגליון עבודה זה בשם 'צבר מכירות'. הזן פרטים בתאים B4 עד E7. התרשים מתעדכן באופן אוטומטי בתא F1" sqref="A1"/>
    <dataValidation allowBlank="1" showInputMessage="1" showErrorMessage="1" prompt="הכותרת של גליון עבודה זה מופיעה בתא זה" sqref="B1:E1"/>
    <dataValidation allowBlank="1" showInputMessage="1" showErrorMessage="1" prompt="כותרת המשנה של גליון עבודה זה מופיעה בתא זה. התאם אישית את שלבי המכירות והזן פרטים בתאים שמתחת כדי לעדכן את תרשים משפך המכירות משמאל" sqref="B2:E2"/>
    <dataValidation allowBlank="1" showInputMessage="1" showErrorMessage="1" prompt="התאם אישית או הזן שלבים חדשים בעמודה זו תחת כותרת זו" sqref="B3"/>
    <dataValidation allowBlank="1" showInputMessage="1" showErrorMessage="1" prompt="הזן קשרים פוטנציאליים עבור המכירות בעמודה זו תחת כותרת זו" sqref="C3"/>
    <dataValidation allowBlank="1" showInputMessage="1" showErrorMessage="1" prompt="הזן עסקאות שהחברה הפסידה בעמודה זו תחת כותרת זו" sqref="D3"/>
    <dataValidation allowBlank="1" showInputMessage="1" showErrorMessage="1" prompt="הזן מכירות שלא אושרו בעמודה זו תחת כותרת זו" sqref="E3"/>
  </dataValidations>
  <printOptions horizontalCentered="1" verticalCentered="1"/>
  <pageMargins left="0.45" right="0.45" top="0.75" bottom="0.75" header="0.3" footer="0.3"/>
  <pageSetup paperSize="9" scale="80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rightToLeft="1" workbookViewId="0">
      <selection activeCell="A2" sqref="A2"/>
    </sheetView>
  </sheetViews>
  <sheetFormatPr defaultRowHeight="14.25" x14ac:dyDescent="0.2"/>
  <cols>
    <col min="2" max="2" width="11.2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0.25" customWidth="1"/>
    <col min="29" max="29" width="16.375" customWidth="1"/>
  </cols>
  <sheetData>
    <row r="1" spans="1:36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 t="s">
        <v>13</v>
      </c>
      <c r="C7" s="21">
        <f>AVERAGE(AD13:AE13)</f>
        <v>183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1">
        <f>AA12/2+8+50</f>
        <v>183</v>
      </c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1" t="s">
        <v>17</v>
      </c>
      <c r="F10" s="11"/>
      <c r="G10" s="11"/>
      <c r="H10" s="11"/>
      <c r="I10" s="1"/>
      <c r="J10" s="11" t="s">
        <v>22</v>
      </c>
      <c r="K10" s="11"/>
      <c r="L10" s="11"/>
      <c r="M10" s="11"/>
      <c r="N10" s="1"/>
      <c r="O10" s="11" t="s">
        <v>23</v>
      </c>
      <c r="P10" s="11"/>
      <c r="Q10" s="11"/>
      <c r="R10" s="11"/>
      <c r="S10" s="1"/>
      <c r="T10" s="11" t="s">
        <v>24</v>
      </c>
      <c r="U10" s="11"/>
      <c r="V10" s="11"/>
      <c r="W10" s="11"/>
      <c r="X10" s="1"/>
      <c r="Y10" s="11" t="s">
        <v>25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 t="s">
        <v>2</v>
      </c>
      <c r="C11" s="12" t="s">
        <v>16</v>
      </c>
      <c r="D11" s="1"/>
      <c r="E11" s="1" t="s">
        <v>18</v>
      </c>
      <c r="F11" s="1"/>
      <c r="G11" s="12">
        <v>0.45</v>
      </c>
      <c r="H11" s="12">
        <f>3.85%*C7</f>
        <v>7.0454999999999997</v>
      </c>
      <c r="I11" s="1"/>
      <c r="J11" s="1" t="s">
        <v>18</v>
      </c>
      <c r="K11" s="1"/>
      <c r="L11" s="12">
        <v>0.45</v>
      </c>
      <c r="M11" s="12">
        <f>-3.85%*C7</f>
        <v>-7.0454999999999997</v>
      </c>
      <c r="N11" s="1"/>
      <c r="O11" s="1" t="s">
        <v>18</v>
      </c>
      <c r="P11" s="1"/>
      <c r="Q11" s="12">
        <v>0.45</v>
      </c>
      <c r="R11" s="12">
        <f>-19.2%*C7</f>
        <v>-35.136000000000003</v>
      </c>
      <c r="S11" s="1"/>
      <c r="T11" s="1" t="s">
        <v>18</v>
      </c>
      <c r="U11" s="1"/>
      <c r="V11" s="12">
        <v>0.45</v>
      </c>
      <c r="W11" s="12">
        <f>-25.7%*C7</f>
        <v>-47.030999999999999</v>
      </c>
      <c r="X11" s="1"/>
      <c r="Y11" s="21">
        <v>1.8</v>
      </c>
      <c r="Z11" s="1"/>
      <c r="AA11" s="1"/>
      <c r="AB11" s="1"/>
      <c r="AC11" s="1"/>
      <c r="AD11" s="21">
        <f>AD12-8</f>
        <v>50</v>
      </c>
      <c r="AE11" s="21">
        <f>AE12+8</f>
        <v>316</v>
      </c>
      <c r="AF11" s="1"/>
      <c r="AG11" s="1"/>
      <c r="AH11" s="1"/>
      <c r="AI11" s="1"/>
      <c r="AJ11" s="1"/>
    </row>
    <row r="12" spans="1:36" x14ac:dyDescent="0.2">
      <c r="A12" s="1"/>
      <c r="B12" s="1" t="s">
        <v>14</v>
      </c>
      <c r="C12" s="1"/>
      <c r="D12" s="1"/>
      <c r="E12" s="12" t="s">
        <v>19</v>
      </c>
      <c r="F12" s="12" t="s">
        <v>20</v>
      </c>
      <c r="G12" s="12" t="s">
        <v>16</v>
      </c>
      <c r="H12" s="12" t="s">
        <v>21</v>
      </c>
      <c r="I12" s="1"/>
      <c r="J12" s="12" t="s">
        <v>19</v>
      </c>
      <c r="K12" s="12" t="s">
        <v>20</v>
      </c>
      <c r="L12" s="12" t="s">
        <v>16</v>
      </c>
      <c r="M12" s="12" t="s">
        <v>21</v>
      </c>
      <c r="N12" s="1"/>
      <c r="O12" s="12" t="s">
        <v>19</v>
      </c>
      <c r="P12" s="12" t="s">
        <v>20</v>
      </c>
      <c r="Q12" s="12" t="s">
        <v>16</v>
      </c>
      <c r="R12" s="12" t="s">
        <v>21</v>
      </c>
      <c r="S12" s="1"/>
      <c r="T12" s="12" t="s">
        <v>19</v>
      </c>
      <c r="U12" s="12" t="s">
        <v>20</v>
      </c>
      <c r="V12" s="12" t="s">
        <v>16</v>
      </c>
      <c r="W12" s="12" t="s">
        <v>21</v>
      </c>
      <c r="X12" s="1"/>
      <c r="Y12" s="21">
        <v>2</v>
      </c>
      <c r="Z12" s="1"/>
      <c r="AA12" s="21">
        <f>K13</f>
        <v>250</v>
      </c>
      <c r="AB12" s="1" t="s">
        <v>3</v>
      </c>
      <c r="AC12" s="1"/>
      <c r="AD12" s="21">
        <f>-AA12/2+$AD$9</f>
        <v>58</v>
      </c>
      <c r="AE12" s="21">
        <f>AA12/2+$AD$9</f>
        <v>308</v>
      </c>
      <c r="AF12" s="1"/>
      <c r="AG12" s="21">
        <f>AE12</f>
        <v>308</v>
      </c>
      <c r="AH12" s="21">
        <v>0</v>
      </c>
      <c r="AI12" s="21">
        <v>0</v>
      </c>
      <c r="AJ12" s="21">
        <v>0</v>
      </c>
    </row>
    <row r="13" spans="1:36" x14ac:dyDescent="0.2">
      <c r="A13" s="1"/>
      <c r="B13" t="s">
        <v>3</v>
      </c>
      <c r="C13" s="21">
        <v>2</v>
      </c>
      <c r="D13" s="1"/>
      <c r="E13" s="13">
        <f>F13</f>
        <v>1</v>
      </c>
      <c r="F13" s="13">
        <v>1</v>
      </c>
      <c r="G13" s="12">
        <f>$C13+G$11</f>
        <v>2.4500000000000002</v>
      </c>
      <c r="H13" s="12">
        <f>$C$7+$H$11</f>
        <v>190.0455</v>
      </c>
      <c r="I13" s="1"/>
      <c r="J13" s="12" t="str">
        <f>UPPER(B13)&amp;" "&amp;K13</f>
        <v>זוהו 250</v>
      </c>
      <c r="K13" s="14">
        <f>'משפך מכירות לקמפיין'!C4</f>
        <v>250</v>
      </c>
      <c r="L13" s="12">
        <f>$C13+L$11</f>
        <v>2.4500000000000002</v>
      </c>
      <c r="M13" s="12">
        <f>$C$7+$M$11</f>
        <v>175.9545</v>
      </c>
      <c r="N13" s="1"/>
      <c r="O13" s="12" t="str">
        <f>"הפסדים " &amp; P13</f>
        <v>הפסדים 20</v>
      </c>
      <c r="P13" s="14">
        <f>'משפך מכירות לקמפיין'!D4</f>
        <v>20</v>
      </c>
      <c r="Q13" s="12">
        <f>$C13+Q$11</f>
        <v>2.4500000000000002</v>
      </c>
      <c r="R13" s="12">
        <f>$C$7+$R$11</f>
        <v>147.864</v>
      </c>
      <c r="S13" s="1"/>
      <c r="T13" s="12" t="str">
        <f>"לא אושרו "&amp;U13</f>
        <v>לא אושרו 9</v>
      </c>
      <c r="U13" s="14">
        <f>'משפך מכירות לקמפיין'!E4</f>
        <v>9</v>
      </c>
      <c r="V13" s="12">
        <f>$C13+V$11</f>
        <v>2.4500000000000002</v>
      </c>
      <c r="W13" s="12">
        <f>$C$7+$W$11</f>
        <v>135.96899999999999</v>
      </c>
      <c r="X13" s="1"/>
      <c r="Y13" s="21">
        <f>Y12+1</f>
        <v>3</v>
      </c>
      <c r="Z13" s="1"/>
      <c r="AA13" s="1"/>
      <c r="AB13" s="1" t="s">
        <v>3</v>
      </c>
      <c r="AC13" s="1"/>
      <c r="AD13" s="21">
        <f>-K13/2+$AD$9</f>
        <v>58</v>
      </c>
      <c r="AE13" s="21">
        <f>K13/2+$AD$9</f>
        <v>308</v>
      </c>
      <c r="AF13" s="1"/>
      <c r="AG13" s="21">
        <f>AE13</f>
        <v>308</v>
      </c>
      <c r="AH13" s="21">
        <f>AE13</f>
        <v>308</v>
      </c>
      <c r="AI13" s="21">
        <v>0</v>
      </c>
      <c r="AJ13" s="21">
        <v>0</v>
      </c>
    </row>
    <row r="14" spans="1:36" x14ac:dyDescent="0.2">
      <c r="A14" s="1"/>
      <c r="B14" s="1" t="s">
        <v>4</v>
      </c>
      <c r="C14" s="21">
        <v>3</v>
      </c>
      <c r="D14" s="1"/>
      <c r="E14" s="13">
        <f>F14</f>
        <v>0.6</v>
      </c>
      <c r="F14" s="13">
        <f>'משפך מכירות לקמפיין'!C5/'משפך מכירות לקמפיין'!$C$4</f>
        <v>0.6</v>
      </c>
      <c r="G14" s="12">
        <f>$C14+G$11</f>
        <v>3.45</v>
      </c>
      <c r="H14" s="12">
        <f>$C$7+$H$11</f>
        <v>190.0455</v>
      </c>
      <c r="I14" s="1"/>
      <c r="J14" s="12" t="str">
        <f>UPPER(B14)&amp;" "&amp;K14</f>
        <v>נוצר קשר 150</v>
      </c>
      <c r="K14" s="14">
        <f>'משפך מכירות לקמפיין'!C5</f>
        <v>150</v>
      </c>
      <c r="L14" s="12">
        <f>$C14+L$11</f>
        <v>3.45</v>
      </c>
      <c r="M14" s="12">
        <f>$C$7+$M$11</f>
        <v>175.9545</v>
      </c>
      <c r="N14" s="1"/>
      <c r="O14" s="12" t="str">
        <f>"הפסדים " &amp; P14</f>
        <v>הפסדים 15</v>
      </c>
      <c r="P14" s="14">
        <f>'משפך מכירות לקמפיין'!D5</f>
        <v>15</v>
      </c>
      <c r="Q14" s="12">
        <f>$C14+Q$11</f>
        <v>3.45</v>
      </c>
      <c r="R14" s="12">
        <f>$C$7+$R$11</f>
        <v>147.864</v>
      </c>
      <c r="S14" s="1"/>
      <c r="T14" s="12"/>
      <c r="U14" s="12"/>
      <c r="V14" s="12"/>
      <c r="W14" s="12"/>
      <c r="X14" s="1"/>
      <c r="Y14" s="21">
        <f>Y13+1</f>
        <v>4</v>
      </c>
      <c r="Z14" s="1"/>
      <c r="AA14" s="1"/>
      <c r="AB14" s="1" t="s">
        <v>4</v>
      </c>
      <c r="AC14" s="1"/>
      <c r="AD14" s="21">
        <f>-K14/2+$AD$9</f>
        <v>108</v>
      </c>
      <c r="AE14" s="21">
        <f>K14/2+$AD$9</f>
        <v>258</v>
      </c>
      <c r="AF14" s="1"/>
      <c r="AG14" s="21"/>
      <c r="AH14" s="21">
        <f>AE14</f>
        <v>258</v>
      </c>
      <c r="AI14" s="21">
        <f>AE14</f>
        <v>258</v>
      </c>
      <c r="AJ14" s="21">
        <v>0</v>
      </c>
    </row>
    <row r="15" spans="1:36" x14ac:dyDescent="0.2">
      <c r="A15" s="1"/>
      <c r="B15" s="1" t="s">
        <v>5</v>
      </c>
      <c r="C15" s="21">
        <v>4</v>
      </c>
      <c r="D15" s="1"/>
      <c r="E15" s="13">
        <f>F15</f>
        <v>0.4</v>
      </c>
      <c r="F15" s="13">
        <f>'משפך מכירות לקמפיין'!C6/'משפך מכירות לקמפיין'!$C$4</f>
        <v>0.4</v>
      </c>
      <c r="G15" s="12">
        <f>$C15+G$11</f>
        <v>4.45</v>
      </c>
      <c r="H15" s="12">
        <f>$C$7+$H$11</f>
        <v>190.0455</v>
      </c>
      <c r="I15" s="1"/>
      <c r="J15" s="12" t="str">
        <f>UPPER(B15)&amp;" "&amp;K15</f>
        <v>דיון 100</v>
      </c>
      <c r="K15" s="14">
        <f>'משפך מכירות לקמפיין'!C6</f>
        <v>100</v>
      </c>
      <c r="L15" s="12">
        <f>$C15+L$11</f>
        <v>4.45</v>
      </c>
      <c r="M15" s="12">
        <f>$C$7+$M$11</f>
        <v>175.9545</v>
      </c>
      <c r="N15" s="1"/>
      <c r="O15" s="12" t="str">
        <f>"הפסדים " &amp; P15</f>
        <v>הפסדים 35</v>
      </c>
      <c r="P15" s="14">
        <f>'משפך מכירות לקמפיין'!D6</f>
        <v>35</v>
      </c>
      <c r="Q15" s="12">
        <f>$C15+Q$11</f>
        <v>4.45</v>
      </c>
      <c r="R15" s="12">
        <f>$C$7+$R$11</f>
        <v>147.864</v>
      </c>
      <c r="S15" s="1"/>
      <c r="T15" s="12"/>
      <c r="U15" s="12"/>
      <c r="V15" s="12"/>
      <c r="W15" s="12"/>
      <c r="X15" s="1"/>
      <c r="Y15" s="21">
        <f>Y14+1</f>
        <v>5</v>
      </c>
      <c r="Z15" s="1"/>
      <c r="AA15" s="1"/>
      <c r="AB15" s="1" t="s">
        <v>5</v>
      </c>
      <c r="AC15" s="1"/>
      <c r="AD15" s="21">
        <f>-K15/2+$AD$9</f>
        <v>133</v>
      </c>
      <c r="AE15" s="21">
        <f>K15/2+$AD$9</f>
        <v>233</v>
      </c>
      <c r="AF15" s="1"/>
      <c r="AG15" s="21"/>
      <c r="AH15" s="21"/>
      <c r="AI15" s="21">
        <f>AE15</f>
        <v>233</v>
      </c>
      <c r="AJ15" s="21">
        <f>AE15</f>
        <v>233</v>
      </c>
    </row>
    <row r="16" spans="1:36" x14ac:dyDescent="0.2">
      <c r="A16" s="1"/>
      <c r="B16" s="1" t="s">
        <v>6</v>
      </c>
      <c r="C16" s="21">
        <v>5</v>
      </c>
      <c r="D16" s="1"/>
      <c r="E16" s="13">
        <f>F16</f>
        <v>0.06</v>
      </c>
      <c r="F16" s="13">
        <f>'משפך מכירות לקמפיין'!C7/'משפך מכירות לקמפיין'!$C$4</f>
        <v>0.06</v>
      </c>
      <c r="G16" s="12">
        <f>$C16+G$11 - 0.1</f>
        <v>5.3500000000000005</v>
      </c>
      <c r="H16" s="12">
        <f>$C$7+$H$11</f>
        <v>190.0455</v>
      </c>
      <c r="I16" s="1"/>
      <c r="J16" s="12" t="str">
        <f>UPPER(B16)</f>
        <v>זכיות</v>
      </c>
      <c r="K16" s="14">
        <f>'משפך מכירות לקמפיין'!C7</f>
        <v>15</v>
      </c>
      <c r="L16" s="12">
        <f>$C16+L$11 -0.1</f>
        <v>5.3500000000000005</v>
      </c>
      <c r="M16" s="12">
        <f>$C$7+$M$11</f>
        <v>175.9545</v>
      </c>
      <c r="N16" s="1"/>
      <c r="O16" s="12"/>
      <c r="P16" s="12"/>
      <c r="Q16" s="12"/>
      <c r="R16" s="12"/>
      <c r="S16" s="1"/>
      <c r="T16" s="12"/>
      <c r="U16" s="12"/>
      <c r="V16" s="12"/>
      <c r="W16" s="12"/>
      <c r="X16" s="1"/>
      <c r="Y16" s="21">
        <f>Y15+1</f>
        <v>6</v>
      </c>
      <c r="Z16" s="1"/>
      <c r="AA16" s="1"/>
      <c r="AB16" s="1" t="s">
        <v>6</v>
      </c>
      <c r="AC16" s="1"/>
      <c r="AD16" s="21">
        <f>-K16/2+$AD$9</f>
        <v>175.5</v>
      </c>
      <c r="AE16" s="21">
        <f>K16/2+$AD$9</f>
        <v>190.5</v>
      </c>
      <c r="AF16" s="1"/>
      <c r="AG16" s="21"/>
      <c r="AH16" s="21"/>
      <c r="AI16" s="21"/>
      <c r="AJ16" s="21">
        <f>AE16</f>
        <v>190.5</v>
      </c>
    </row>
    <row r="17" spans="1:36" x14ac:dyDescent="0.2">
      <c r="A17" s="1"/>
      <c r="B17" s="1" t="s">
        <v>15</v>
      </c>
      <c r="C17" s="21">
        <v>6</v>
      </c>
      <c r="D17" s="1"/>
      <c r="E17" s="1"/>
      <c r="F17" s="1"/>
      <c r="G17" s="1"/>
      <c r="H17" s="1"/>
      <c r="I17" s="1"/>
      <c r="J17" s="1"/>
      <c r="K17" s="12">
        <f>K16</f>
        <v>15</v>
      </c>
      <c r="L17" s="12">
        <v>6.44</v>
      </c>
      <c r="M17" s="12">
        <f>C7</f>
        <v>183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משפך מכירות לקמפיין</vt:lpstr>
      <vt:lpstr>scratch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2018-06-01T09:45:52Z</dcterms:created>
  <dcterms:modified xsi:type="dcterms:W3CDTF">2018-06-01T09:45:52Z</dcterms:modified>
</cp:coreProperties>
</file>