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sv-SE\"/>
    </mc:Choice>
  </mc:AlternateContent>
  <bookViews>
    <workbookView xWindow="-120" yWindow="-120" windowWidth="28890" windowHeight="14415" tabRatio="695" xr2:uid="{00000000-000D-0000-FFFF-FFFF00000000}"/>
  </bookViews>
  <sheets>
    <sheet name="SAMMANFATTNING BUDGET HITTILS" sheetId="1" r:id="rId1"/>
    <sheet name="SAMMANFATTNING MÅNADSUTGIFTER" sheetId="2" r:id="rId2"/>
    <sheet name="SPECIFICERADE UTGIFTER" sheetId="3" r:id="rId3"/>
    <sheet name="VÄLGÖRENHET OCH SPONSRING" sheetId="4" r:id="rId4"/>
  </sheets>
  <definedNames>
    <definedName name="_ÅR">'SAMMANFATTNING BUDGET HITTILS'!$G$2</definedName>
    <definedName name="RadRubrikOmråde1..G2">'SAMMANFATTNING BUDGET HITTILS'!$F$2</definedName>
    <definedName name="Rubrik1">TabellHittillsIÅr[[#Headers],[Huvudbokskod]]</definedName>
    <definedName name="Rubrik2">SammanfattningMånadsutgifter[[#Headers],[Huvudbokskod]]</definedName>
    <definedName name="Rubrik3">SpecificeradeUtgifter[[#Headers],[Huvudbokskod]]</definedName>
    <definedName name="Rubrik4">Övrigt[[#Headers],[Huvudbokskod]]</definedName>
    <definedName name="_xlnm.Print_Titles" localSheetId="0">'SAMMANFATTNING BUDGET HITTILS'!$4:$4</definedName>
    <definedName name="_xlnm.Print_Titles" localSheetId="1">'SAMMANFATTNING MÅNADSUTGIFTER'!$5:$5</definedName>
    <definedName name="_xlnm.Print_Titles" localSheetId="2">'SPECIFICERADE UTGIFTER'!$4:$4</definedName>
    <definedName name="_xlnm.Print_Titles" localSheetId="3">'VÄLGÖRENHET OCH SPONSRING'!$4:$4</definedName>
    <definedName name="Utsnitt_Begärd_av">#N/A</definedName>
    <definedName name="Utsnitt_Begärd_av1">#N/A</definedName>
    <definedName name="Utsnitt_Betalningsmottagare">#N/A</definedName>
    <definedName name="Utsnitt_Betalningsmottagare1">#N/A</definedName>
    <definedName name="Utsnitt_Konto_Rubrik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M3" i="2" s="1"/>
  <c r="H3" i="2" l="1"/>
  <c r="J3" i="2"/>
  <c r="O3" i="2"/>
  <c r="K3" i="2"/>
  <c r="I3" i="2"/>
  <c r="N3" i="2"/>
  <c r="L3" i="2"/>
  <c r="F3" i="2"/>
  <c r="G3" i="2"/>
  <c r="D3" i="2"/>
  <c r="E3" i="2"/>
  <c r="K4" i="2"/>
  <c r="E17" i="1"/>
  <c r="K7" i="2" l="1"/>
  <c r="K9" i="2"/>
  <c r="K11" i="2"/>
  <c r="K13" i="2"/>
  <c r="K15" i="2"/>
  <c r="K17" i="2"/>
  <c r="K8" i="2"/>
  <c r="K10" i="2"/>
  <c r="K12" i="2"/>
  <c r="K14" i="2"/>
  <c r="K16" i="2"/>
  <c r="K6" i="2"/>
  <c r="J4" i="2"/>
  <c r="J7" i="2" s="1"/>
  <c r="E4" i="2"/>
  <c r="E7" i="2" s="1"/>
  <c r="G4" i="2"/>
  <c r="G7" i="2" s="1"/>
  <c r="M4" i="2"/>
  <c r="O4" i="2"/>
  <c r="O7" i="2" s="1"/>
  <c r="D4" i="2"/>
  <c r="D7" i="2" s="1"/>
  <c r="F4" i="2"/>
  <c r="F7" i="2" s="1"/>
  <c r="L4" i="2"/>
  <c r="L7" i="2" s="1"/>
  <c r="N4" i="2"/>
  <c r="N7" i="2" s="1"/>
  <c r="I4" i="2"/>
  <c r="I7" i="2" s="1"/>
  <c r="H4" i="2"/>
  <c r="H7" i="2" s="1"/>
  <c r="O14" i="2" l="1"/>
  <c r="O10" i="2"/>
  <c r="O17" i="2"/>
  <c r="O13" i="2"/>
  <c r="O9" i="2"/>
  <c r="O16" i="2"/>
  <c r="O12" i="2"/>
  <c r="O8" i="2"/>
  <c r="O15" i="2"/>
  <c r="O11" i="2"/>
  <c r="N14" i="2"/>
  <c r="N10" i="2"/>
  <c r="N17" i="2"/>
  <c r="N13" i="2"/>
  <c r="N9" i="2"/>
  <c r="N16" i="2"/>
  <c r="N12" i="2"/>
  <c r="N8" i="2"/>
  <c r="N15" i="2"/>
  <c r="N11" i="2"/>
  <c r="M7" i="2"/>
  <c r="M11" i="2"/>
  <c r="M15" i="2"/>
  <c r="M8" i="2"/>
  <c r="M12" i="2"/>
  <c r="M16" i="2"/>
  <c r="M9" i="2"/>
  <c r="M13" i="2"/>
  <c r="M17" i="2"/>
  <c r="M10" i="2"/>
  <c r="M14" i="2"/>
  <c r="L10" i="2"/>
  <c r="L13" i="2"/>
  <c r="L14" i="2"/>
  <c r="L17" i="2"/>
  <c r="L9" i="2"/>
  <c r="J10" i="2"/>
  <c r="J13" i="2"/>
  <c r="L16" i="2"/>
  <c r="L12" i="2"/>
  <c r="L8" i="2"/>
  <c r="L15" i="2"/>
  <c r="L11" i="2"/>
  <c r="J14" i="2"/>
  <c r="J17" i="2"/>
  <c r="J9" i="2"/>
  <c r="I14" i="2"/>
  <c r="I17" i="2"/>
  <c r="I9" i="2"/>
  <c r="I10" i="2"/>
  <c r="I13" i="2"/>
  <c r="J16" i="2"/>
  <c r="J12" i="2"/>
  <c r="J8" i="2"/>
  <c r="J15" i="2"/>
  <c r="J11" i="2"/>
  <c r="I16" i="2"/>
  <c r="I12" i="2"/>
  <c r="I8" i="2"/>
  <c r="I15" i="2"/>
  <c r="I11" i="2"/>
  <c r="H14" i="2"/>
  <c r="H10" i="2"/>
  <c r="H17" i="2"/>
  <c r="H13" i="2"/>
  <c r="H9" i="2"/>
  <c r="H16" i="2"/>
  <c r="H12" i="2"/>
  <c r="H8" i="2"/>
  <c r="H15" i="2"/>
  <c r="H11" i="2"/>
  <c r="G14" i="2"/>
  <c r="G10" i="2"/>
  <c r="G17" i="2"/>
  <c r="G13" i="2"/>
  <c r="G9" i="2"/>
  <c r="G16" i="2"/>
  <c r="G12" i="2"/>
  <c r="G8" i="2"/>
  <c r="G15" i="2"/>
  <c r="G11" i="2"/>
  <c r="F14" i="2"/>
  <c r="F10" i="2"/>
  <c r="F17" i="2"/>
  <c r="F13" i="2"/>
  <c r="F9" i="2"/>
  <c r="F16" i="2"/>
  <c r="F12" i="2"/>
  <c r="F8" i="2"/>
  <c r="F15" i="2"/>
  <c r="F11" i="2"/>
  <c r="D9" i="2"/>
  <c r="E14" i="2"/>
  <c r="E10" i="2"/>
  <c r="E13" i="2"/>
  <c r="E9" i="2"/>
  <c r="D14" i="2"/>
  <c r="D17" i="2"/>
  <c r="E17" i="2"/>
  <c r="D10" i="2"/>
  <c r="D13" i="2"/>
  <c r="E16" i="2"/>
  <c r="E12" i="2"/>
  <c r="E8" i="2"/>
  <c r="E15" i="2"/>
  <c r="E11" i="2"/>
  <c r="D16" i="2"/>
  <c r="D12" i="2"/>
  <c r="D8" i="2"/>
  <c r="D15" i="2"/>
  <c r="D11" i="2"/>
  <c r="N6" i="2"/>
  <c r="O6" i="2"/>
  <c r="M6" i="2"/>
  <c r="L6" i="2"/>
  <c r="J6" i="2"/>
  <c r="H6" i="2"/>
  <c r="I6" i="2"/>
  <c r="F6" i="2"/>
  <c r="G6" i="2"/>
  <c r="E6" i="2"/>
  <c r="D6" i="2"/>
  <c r="K18" i="2"/>
  <c r="P9" i="2" l="1"/>
  <c r="D8" i="1" s="1"/>
  <c r="F8" i="1" s="1"/>
  <c r="G8" i="1" s="1"/>
  <c r="E18" i="2"/>
  <c r="N18" i="2"/>
  <c r="P6" i="2"/>
  <c r="D18" i="2"/>
  <c r="J18" i="2"/>
  <c r="O18" i="2"/>
  <c r="M18" i="2"/>
  <c r="L18" i="2"/>
  <c r="P14" i="2"/>
  <c r="D13" i="1" s="1"/>
  <c r="F13" i="1" s="1"/>
  <c r="G13" i="1" s="1"/>
  <c r="P7" i="2"/>
  <c r="D6" i="1" s="1"/>
  <c r="F6" i="1" s="1"/>
  <c r="G6" i="1" s="1"/>
  <c r="G18" i="2"/>
  <c r="F18" i="2"/>
  <c r="P12" i="2"/>
  <c r="D11" i="1" s="1"/>
  <c r="F11" i="1" s="1"/>
  <c r="G11" i="1" s="1"/>
  <c r="P8" i="2"/>
  <c r="D7" i="1" s="1"/>
  <c r="F7" i="1" s="1"/>
  <c r="G7" i="1" s="1"/>
  <c r="P17" i="2"/>
  <c r="D16" i="1" s="1"/>
  <c r="F16" i="1" s="1"/>
  <c r="G16" i="1" s="1"/>
  <c r="P10" i="2"/>
  <c r="D9" i="1" s="1"/>
  <c r="F9" i="1" s="1"/>
  <c r="G9" i="1" s="1"/>
  <c r="P15" i="2"/>
  <c r="D14" i="1" s="1"/>
  <c r="F14" i="1" s="1"/>
  <c r="G14" i="1" s="1"/>
  <c r="H18" i="2"/>
  <c r="P13" i="2"/>
  <c r="D12" i="1" s="1"/>
  <c r="F12" i="1" s="1"/>
  <c r="G12" i="1" s="1"/>
  <c r="I18" i="2"/>
  <c r="P16" i="2"/>
  <c r="D15" i="1" s="1"/>
  <c r="F15" i="1" s="1"/>
  <c r="G15" i="1" s="1"/>
  <c r="P11" i="2"/>
  <c r="D10" i="1" s="1"/>
  <c r="F10" i="1" s="1"/>
  <c r="G10" i="1" s="1"/>
  <c r="D5" i="1"/>
  <c r="P18" i="2" l="1"/>
  <c r="F5" i="1"/>
  <c r="D17" i="1"/>
  <c r="G5" i="1" l="1"/>
  <c r="F17" i="1"/>
  <c r="G17" i="1" s="1"/>
</calcChain>
</file>

<file path=xl/sharedStrings.xml><?xml version="1.0" encoding="utf-8"?>
<sst xmlns="http://schemas.openxmlformats.org/spreadsheetml/2006/main" count="112" uniqueCount="72">
  <si>
    <t>SAMMANFATTNING MÅNADSUTGIFTER</t>
  </si>
  <si>
    <t>VERKLIG jmf med Budget hittills i år</t>
  </si>
  <si>
    <t>Huvudbokskod</t>
  </si>
  <si>
    <t>Summa</t>
  </si>
  <si>
    <t>Kontorubrik</t>
  </si>
  <si>
    <t>Annonsering</t>
  </si>
  <si>
    <t>Kontorsutrustning</t>
  </si>
  <si>
    <t>Skrivare</t>
  </si>
  <si>
    <t>Serverkostnader</t>
  </si>
  <si>
    <t>Material</t>
  </si>
  <si>
    <t>Klientutgifter</t>
  </si>
  <si>
    <t>Datorer</t>
  </si>
  <si>
    <t>Sjukvårdsplan</t>
  </si>
  <si>
    <t>Byggkostnader</t>
  </si>
  <si>
    <t>Marknadsföring</t>
  </si>
  <si>
    <t>Välgörenhet</t>
  </si>
  <si>
    <t>Sponsring</t>
  </si>
  <si>
    <t>Verklig</t>
  </si>
  <si>
    <t>Budget</t>
  </si>
  <si>
    <t>år</t>
  </si>
  <si>
    <t>Återstående SEK</t>
  </si>
  <si>
    <t>Återstående %</t>
  </si>
  <si>
    <t>SAMMANFATTNING BUDGET HITTILLS I ÅR</t>
  </si>
  <si>
    <t>Utsnitt för att filtrera data efter Kontorubriker finns i den här cellen.</t>
  </si>
  <si>
    <t>SPECIFICERADE UTGIFTER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</si>
  <si>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</si>
  <si>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</si>
  <si>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</si>
  <si>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</si>
  <si>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</si>
  <si>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</si>
  <si>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</si>
  <si>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</si>
  <si>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</si>
  <si>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</si>
  <si>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</si>
  <si>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</si>
  <si>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 xml:space="preserve"> </t>
  </si>
  <si>
    <t>Utsnittet för att filtrera data efter Begärd av finns i den här cellen och utsnittet för att filtrera data efter Betalningsmottagare finns i cellen till höger.</t>
  </si>
  <si>
    <t>VÄLGÖRENHET OCH SPONSRING</t>
  </si>
  <si>
    <t>Fakturadatum</t>
  </si>
  <si>
    <t>Datum</t>
  </si>
  <si>
    <t>Fakturanr</t>
  </si>
  <si>
    <t>Begärd av</t>
  </si>
  <si>
    <t>Anthon Berggren</t>
  </si>
  <si>
    <t>Viktor Magnusson</t>
  </si>
  <si>
    <t>Checkbelopp</t>
  </si>
  <si>
    <t>Utsnitt för att filtrera data efter Betalningsmottagare finns i den här cellen.</t>
  </si>
  <si>
    <t>Betalningsmottagare</t>
  </si>
  <si>
    <t xml:space="preserve">Consolidated Messenger </t>
  </si>
  <si>
    <t xml:space="preserve">A. Datum Corporation </t>
  </si>
  <si>
    <t>Checkanvändning</t>
  </si>
  <si>
    <t>Adresshuvud</t>
  </si>
  <si>
    <t>2 stationära datorer</t>
  </si>
  <si>
    <t>Distributionsmetod</t>
  </si>
  <si>
    <t>E-post</t>
  </si>
  <si>
    <t>Kredit</t>
  </si>
  <si>
    <t>Bokföringsdatum</t>
  </si>
  <si>
    <t>Datum checkbegäran initierades</t>
  </si>
  <si>
    <t>Sanna Hansson</t>
  </si>
  <si>
    <t>Föregående års bidrag</t>
  </si>
  <si>
    <t xml:space="preserve">School of Fine Art </t>
  </si>
  <si>
    <t xml:space="preserve">Wingtip Toys </t>
  </si>
  <si>
    <t>Använt för</t>
  </si>
  <si>
    <t>Stipendier</t>
  </si>
  <si>
    <t>Community</t>
  </si>
  <si>
    <t>Signerade av</t>
  </si>
  <si>
    <t>Erna Nilsson</t>
  </si>
  <si>
    <t>Malin Lind</t>
  </si>
  <si>
    <t>Kategori</t>
  </si>
  <si>
    <t>Konst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</si>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</sst>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#,##0.00\ &quot;kr&quot;;\-#,##0.00\ &quot;kr&quot;"/>
    <numFmt numFmtId="164" formatCode="0_ ;\-0\ "/>
  </numFmts>
  <fonts count="7" x14ac:knownFonts="1">
    <font>
      <sz val="11"/>
      <color theme="1" tint="-0.2499465926084170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18"/>
      <color theme="1" tint="-0.24994659260841701"/>
      <name val="Century Gothic"/>
      <family val="2"/>
      <scheme val="major"/>
    </font>
    <font>
      <sz val="14"/>
      <color theme="1" tint="-0.24994659260841701"/>
      <name val="Century Gothic"/>
      <family val="2"/>
      <scheme val="major"/>
    </font>
    <font>
      <u/>
      <sz val="11"/>
      <color theme="10"/>
      <name val="Times New Roman"/>
      <family val="2"/>
      <scheme val="minor"/>
    </font>
    <font>
      <u/>
      <sz val="11"/>
      <color theme="0"/>
      <name val="Times New Roman"/>
      <family val="2"/>
      <scheme val="minor"/>
    </font>
    <font>
      <sz val="11"/>
      <color theme="1" tint="-0.24994659260841701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6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</borders>
  <cellStyleXfs count="10">
    <xf numFmtId="0" fontId="0" fillId="0" borderId="0">
      <alignment vertical="center" wrapText="1"/>
    </xf>
    <xf numFmtId="0" fontId="2" fillId="0" borderId="1" applyNumberFormat="0" applyFill="0" applyAlignment="0" applyProtection="0"/>
    <xf numFmtId="0" fontId="2" fillId="0" borderId="7" applyNumberFormat="0" applyFill="0" applyAlignment="0" applyProtection="0"/>
    <xf numFmtId="0" fontId="2" fillId="0" borderId="5" applyNumberFormat="0" applyFill="0" applyAlignment="0" applyProtection="0"/>
    <xf numFmtId="0" fontId="2" fillId="0" borderId="6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4" fontId="6" fillId="0" borderId="0">
      <alignment horizontal="right" vertical="center" wrapText="1"/>
    </xf>
  </cellStyleXfs>
  <cellXfs count="27">
    <xf numFmtId="0" fontId="0" fillId="0" borderId="0" xfId="0">
      <alignment vertical="center" wrapText="1"/>
    </xf>
    <xf numFmtId="14" fontId="1" fillId="0" borderId="0" xfId="0" applyNumberFormat="1" applyFont="1">
      <alignment vertical="center" wrapText="1"/>
    </xf>
    <xf numFmtId="0" fontId="3" fillId="0" borderId="1" xfId="1" applyFont="1" applyAlignment="1">
      <alignment horizontal="right" vertical="center"/>
    </xf>
    <xf numFmtId="0" fontId="2" fillId="0" borderId="1" xfId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5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left" vertical="center"/>
    </xf>
    <xf numFmtId="10" fontId="0" fillId="0" borderId="0" xfId="0" applyNumberFormat="1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7" fontId="0" fillId="0" borderId="0" xfId="7" applyFont="1" applyFill="1" applyBorder="1" applyAlignment="1">
      <alignment vertical="center" wrapText="1"/>
    </xf>
    <xf numFmtId="10" fontId="0" fillId="0" borderId="0" xfId="8" applyFont="1" applyFill="1" applyBorder="1" applyAlignment="1">
      <alignment vertical="center" wrapText="1"/>
    </xf>
    <xf numFmtId="164" fontId="0" fillId="0" borderId="0" xfId="6" applyFont="1" applyFill="1" applyBorder="1" applyAlignment="1">
      <alignment horizontal="left" vertical="center"/>
    </xf>
    <xf numFmtId="14" fontId="6" fillId="0" borderId="0" xfId="9">
      <alignment horizontal="right" vertical="center" wrapText="1"/>
    </xf>
    <xf numFmtId="164" fontId="0" fillId="0" borderId="0" xfId="6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7" fontId="0" fillId="0" borderId="0" xfId="7" applyFont="1" applyAlignment="1">
      <alignment vertical="center" wrapText="1"/>
    </xf>
    <xf numFmtId="7" fontId="0" fillId="0" borderId="0" xfId="7" applyFont="1" applyBorder="1" applyAlignment="1">
      <alignment vertical="center" wrapText="1"/>
    </xf>
    <xf numFmtId="7" fontId="0" fillId="0" borderId="0" xfId="0" applyNumberFormat="1" applyFont="1" applyFill="1" applyBorder="1">
      <alignment vertical="center" wrapText="1"/>
    </xf>
    <xf numFmtId="0" fontId="0" fillId="0" borderId="0" xfId="0" applyNumberFormat="1" applyFont="1" applyFill="1" applyBorder="1">
      <alignment vertical="center" wrapText="1"/>
    </xf>
    <xf numFmtId="0" fontId="2" fillId="0" borderId="1" xfId="1" applyAlignment="1">
      <alignment horizontal="left"/>
    </xf>
    <xf numFmtId="0" fontId="2" fillId="0" borderId="7" xfId="2"/>
    <xf numFmtId="0" fontId="0" fillId="0" borderId="2" xfId="0" applyBorder="1" applyAlignment="1">
      <alignment horizontal="center" vertical="center" wrapText="1"/>
    </xf>
    <xf numFmtId="0" fontId="2" fillId="0" borderId="5" xfId="3" applyAlignment="1">
      <alignment vertical="top"/>
    </xf>
    <xf numFmtId="0" fontId="0" fillId="0" borderId="3" xfId="0" applyBorder="1" applyAlignment="1">
      <alignment horizontal="center" vertical="center" wrapText="1"/>
    </xf>
    <xf numFmtId="0" fontId="2" fillId="0" borderId="6" xfId="4" applyAlignment="1"/>
  </cellXfs>
  <cellStyles count="10">
    <cellStyle name="Datum" xfId="9" xr:uid="{00000000-0005-0000-0000-000002000000}"/>
    <cellStyle name="Hyperlänk" xfId="5" builtinId="8"/>
    <cellStyle name="Normal" xfId="0" builtinId="0" customBuiltin="1"/>
    <cellStyle name="Procent" xfId="8" builtinId="5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6" builtinId="3" customBuiltin="1"/>
    <cellStyle name="Valuta [0]" xfId="7" builtinId="7" customBuiltin="1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11" formatCode="#,##0.00\ &quot;kr&quot;;\-#,##0.00\ &quot;kr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Times New Roman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1" formatCode="#,##0.00\ &quot;kr&quot;;\-#,##0.00\ &quot;kr&quot;"/>
    </dxf>
    <dxf>
      <numFmt numFmtId="11" formatCode="#,##0.00\ &quot;kr&quot;;\-#,##0.00\ &quot;kr&quot;"/>
    </dxf>
    <dxf>
      <numFmt numFmtId="11" formatCode="#,##0.00\ &quot;kr&quot;;\-#,##0.00\ &quot;kr&quot;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</dxfs>
  <tableStyles count="8" defaultTableStyle="TableStyleMedium2" defaultPivotStyle="PivotStyleLight16">
    <tableStyle name="MörktUtsnittsformat4 2" pivot="0" table="0" count="10" xr9:uid="{00000000-0011-0000-FFFF-FFFF06000000}">
      <tableStyleElement type="wholeTable" dxfId="71"/>
      <tableStyleElement type="headerRow" dxfId="70"/>
    </tableStyle>
    <tableStyle name="Sammanfattning Budget Hittils" pivot="0" count="9" xr9:uid="{00000000-0011-0000-FFFF-FFFF07000000}">
      <tableStyleElement type="wholeTable" dxfId="69"/>
      <tableStyleElement type="headerRow" dxfId="68"/>
      <tableStyleElement type="totalRow" dxfId="67"/>
      <tableStyleElement type="firstColumn" dxfId="66"/>
      <tableStyleElement type="lastColumn" dxfId="65"/>
      <tableStyleElement type="firstRowStripe" dxfId="64"/>
      <tableStyleElement type="secondRowStripe" dxfId="63"/>
      <tableStyleElement type="firstColumnStripe" dxfId="62"/>
      <tableStyleElement type="secondColumnStripe" dxfId="61"/>
    </tableStyle>
    <tableStyle name="Sammanfattning Månadsutgifter" pivot="0" count="9" xr9:uid="{00000000-0011-0000-FFFF-FFFF02000000}">
      <tableStyleElement type="wholeTable" dxfId="60"/>
      <tableStyleElement type="headerRow" dxfId="59"/>
      <tableStyleElement type="totalRow" dxfId="58"/>
      <tableStyleElement type="firstColumn" dxfId="57"/>
      <tableStyleElement type="lastColumn" dxfId="56"/>
      <tableStyleElement type="firstRowStripe" dxfId="55"/>
      <tableStyleElement type="secondRowStripe" dxfId="54"/>
      <tableStyleElement type="firstColumnStripe" dxfId="53"/>
      <tableStyleElement type="secondColumnStripe" dxfId="52"/>
    </tableStyle>
    <tableStyle name="Specificerade Utgifter" pivot="0" count="7" xr9:uid="{00000000-0011-0000-FFFF-FFFF01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</tableStyle>
    <tableStyle name="Utsnitt Sammanfattning månadsutgifter" pivot="0" table="0" count="10" xr9:uid="{00000000-0011-0000-FFFF-FFFF05000000}">
      <tableStyleElement type="wholeTable" dxfId="44"/>
      <tableStyleElement type="headerRow" dxfId="43"/>
    </tableStyle>
    <tableStyle name="Utsnitt Specificerade utgifter" pivot="0" table="0" count="10" xr9:uid="{00000000-0011-0000-FFFF-FFFF04000000}">
      <tableStyleElement type="wholeTable" dxfId="42"/>
      <tableStyleElement type="headerRow" dxfId="41"/>
    </tableStyle>
    <tableStyle name="Utsnitt Välgörenhet och sponsring" pivot="0" table="0" count="10" xr9:uid="{00000000-0011-0000-FFFF-FFFF03000000}">
      <tableStyleElement type="wholeTable" dxfId="40"/>
      <tableStyleElement type="headerRow" dxfId="39"/>
    </tableStyle>
    <tableStyle name="VäLgöRenhet Och Sponsring" pivot="0" count="7" xr9:uid="{00000000-0011-0000-FFFF-FFFF00000000}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</tableStyle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MörktUtsnittsformat4 2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Utsnitt Sammanfattning månadsutgifter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Utsnitt Specificerade utgifter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Utsnitt Välgörenhet och sponsring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AMMANFATTNING M&#197;NADSUTGIFT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SAMMANFATTNING BUDGET HITTILS'!A1"/><Relationship Id="rId1" Type="http://schemas.openxmlformats.org/officeDocument/2006/relationships/hyperlink" Target="#'SPECIFICERADE UTGIFTER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SAMMANFATTNING M&#197;NADSUTGIFTER'!A1"/><Relationship Id="rId1" Type="http://schemas.openxmlformats.org/officeDocument/2006/relationships/hyperlink" Target="#'V&#196;LG&#214;RENHET OCH SPONSRING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ECIFICERADE UTGIFT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792000</xdr:colOff>
      <xdr:row>1</xdr:row>
      <xdr:rowOff>19050</xdr:rowOff>
    </xdr:to>
    <xdr:sp macro="" textlink="">
      <xdr:nvSpPr>
        <xdr:cNvPr id="2" name="Högerpil 1" descr="Höger navigeringsknapp">
          <a:hlinkClick xmlns:r="http://schemas.openxmlformats.org/officeDocument/2006/relationships" r:id="rId1" tooltip="Markera om du vill gå till kalkylbladet SAMMANFATTNING MÅNADSUTGIFTER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0"/>
          <a:ext cx="792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v-se" sz="1100">
              <a:solidFill>
                <a:schemeClr val="bg1"/>
              </a:solidFill>
              <a:latin typeface="+mj-lt"/>
            </a:rPr>
            <a:t>NÄSTA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19051</xdr:rowOff>
    </xdr:from>
    <xdr:to>
      <xdr:col>17</xdr:col>
      <xdr:colOff>9525</xdr:colOff>
      <xdr:row>3</xdr:row>
      <xdr:rowOff>441326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Kontorubrik" descr="Filtrera sammanfattning av månadsutgifter efter fältet Kontorubrik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ntorubri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5" y="523876"/>
              <a:ext cx="13763625" cy="889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v-se" sz="1100"/>
                <a:t>Den här formen representerar ett tabellutsnitt. Tabellutsnitt stöds i Excel 2007 eller senare.
Det går inte att använda utsnittet om formen har ändrats i en tidigare version av Excel, eller om arbetsboken är sparad i Excel 2007 eller tidigare.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801525</xdr:colOff>
      <xdr:row>1</xdr:row>
      <xdr:rowOff>19050</xdr:rowOff>
    </xdr:to>
    <xdr:sp macro="" textlink="">
      <xdr:nvSpPr>
        <xdr:cNvPr id="4" name="Högerpil 3" descr="Höger navigeringsknapp">
          <a:hlinkClick xmlns:r="http://schemas.openxmlformats.org/officeDocument/2006/relationships" r:id="rId1" tooltip="Välj om du vill gå till kalkylbladet SPECIFICERADE UTGIFTER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09650" y="0"/>
          <a:ext cx="792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v-se" sz="1100">
              <a:solidFill>
                <a:schemeClr val="bg1"/>
              </a:solidFill>
              <a:latin typeface="+mj-lt"/>
            </a:rPr>
            <a:t>NÄSTA</a:t>
          </a:r>
        </a:p>
      </xdr:txBody>
    </xdr:sp>
    <xdr:clientData fPrintsWithSheet="0"/>
  </xdr:twoCellAnchor>
  <xdr:twoCellAnchor editAs="oneCell">
    <xdr:from>
      <xdr:col>1</xdr:col>
      <xdr:colOff>323850</xdr:colOff>
      <xdr:row>0</xdr:row>
      <xdr:rowOff>0</xdr:rowOff>
    </xdr:from>
    <xdr:to>
      <xdr:col>2</xdr:col>
      <xdr:colOff>10950</xdr:colOff>
      <xdr:row>1</xdr:row>
      <xdr:rowOff>19050</xdr:rowOff>
    </xdr:to>
    <xdr:sp macro="" textlink="">
      <xdr:nvSpPr>
        <xdr:cNvPr id="5" name="Vänsterpil 4" descr="Vänster navigeringsknapp">
          <a:hlinkClick xmlns:r="http://schemas.openxmlformats.org/officeDocument/2006/relationships" r:id="rId2" tooltip="Välj om du vill gå till kalkylbladet SAMMANFATTNING BUDGET HITTILLS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04825" y="0"/>
          <a:ext cx="792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v-se" sz="1100">
              <a:solidFill>
                <a:schemeClr val="bg1"/>
              </a:solidFill>
              <a:latin typeface="+mj-lt"/>
            </a:rPr>
            <a:t>FÖREG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</xdr:rowOff>
    </xdr:from>
    <xdr:to>
      <xdr:col>10</xdr:col>
      <xdr:colOff>9525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Betalningsmottagare" descr="Filtrera specificerade utgifter efter fältet Betalningsmottagare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talningsmottagar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05473" y="523875"/>
              <a:ext cx="5362577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v-se" sz="1100"/>
                <a:t>Den här formen representerar ett tabellutsnitt. Tabellutsnitt stöds i Excel 2007 eller senare.
Det går inte att använda utsnittet om formen har ändrats i en tidigare version av Excel, eller om arbetsboken är sparad i Excel 2007 eller tidigare.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9520</xdr:colOff>
      <xdr:row>2</xdr:row>
      <xdr:rowOff>19050</xdr:rowOff>
    </xdr:from>
    <xdr:to>
      <xdr:col>5</xdr:col>
      <xdr:colOff>1009649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Begärd av" descr="Filtrera specificerade utgifter efter fältet Begärd av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gärd av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523875"/>
              <a:ext cx="5504688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v-se" sz="1100"/>
                <a:t>Den här formen representerar ett tabellutsnitt. Tabellutsnitt stöds i Excel 2007 eller senare.
Det går inte att använda utsnittet om formen har ändrats i en tidigare version av Excel, eller om arbetsboken är sparad i Excel 2007 eller tidigare.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9525</xdr:colOff>
      <xdr:row>0</xdr:row>
      <xdr:rowOff>0</xdr:rowOff>
    </xdr:from>
    <xdr:to>
      <xdr:col>2</xdr:col>
      <xdr:colOff>801525</xdr:colOff>
      <xdr:row>1</xdr:row>
      <xdr:rowOff>19050</xdr:rowOff>
    </xdr:to>
    <xdr:sp macro="" textlink="">
      <xdr:nvSpPr>
        <xdr:cNvPr id="8" name="Högerpil 7" descr="Höger navigeringsknapp">
          <a:hlinkClick xmlns:r="http://schemas.openxmlformats.org/officeDocument/2006/relationships" r:id="rId1" tooltip="Välj om du vill gå till kalkylbladet VÄLGÖRENHET OCH SPONSRING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295400" y="0"/>
          <a:ext cx="792000" cy="209550"/>
        </a:xfrm>
        <a:prstGeom prst="rightArrow">
          <a:avLst>
            <a:gd name="adj1" fmla="val 100000"/>
            <a:gd name="adj2" fmla="val 59091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v-se" sz="1100">
              <a:solidFill>
                <a:schemeClr val="bg1"/>
              </a:solidFill>
              <a:latin typeface="+mj-lt"/>
            </a:rPr>
            <a:t>NÄSTA</a:t>
          </a:r>
        </a:p>
      </xdr:txBody>
    </xdr:sp>
    <xdr:clientData fPrintsWithSheet="0"/>
  </xdr:twoCellAnchor>
  <xdr:twoCellAnchor editAs="oneCell">
    <xdr:from>
      <xdr:col>1</xdr:col>
      <xdr:colOff>323850</xdr:colOff>
      <xdr:row>0</xdr:row>
      <xdr:rowOff>0</xdr:rowOff>
    </xdr:from>
    <xdr:to>
      <xdr:col>2</xdr:col>
      <xdr:colOff>10950</xdr:colOff>
      <xdr:row>1</xdr:row>
      <xdr:rowOff>19050</xdr:rowOff>
    </xdr:to>
    <xdr:sp macro="" textlink="">
      <xdr:nvSpPr>
        <xdr:cNvPr id="9" name="Vänsterpil 8" descr="Vänster navigeringsknapp">
          <a:hlinkClick xmlns:r="http://schemas.openxmlformats.org/officeDocument/2006/relationships" r:id="rId2" tooltip="Välj om du vill gå till kalkylbladet SAMMANFATTNING MÅNADSUTGIFTER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04825" y="0"/>
          <a:ext cx="792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v-se" sz="1100">
              <a:solidFill>
                <a:schemeClr val="bg1"/>
              </a:solidFill>
              <a:latin typeface="+mj-lt"/>
            </a:rPr>
            <a:t>FÖREG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2</xdr:row>
      <xdr:rowOff>19050</xdr:rowOff>
    </xdr:from>
    <xdr:to>
      <xdr:col>5</xdr:col>
      <xdr:colOff>1158150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Begärd av 1" descr="Filtrera välgörenhet och sponsring efter fältet Begärd av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gärd av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523875"/>
              <a:ext cx="6248401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v-se" sz="1100"/>
                <a:t>Den här formen representerar ett tabellutsnitt. Tabellutsnitt stöds i Excel 2007 eller senare.
Det går inte att använda utsnittet om formen har ändrats i en tidigare version av Excel, eller om arbetsboken är sparad i Excel 2007 eller tidigare.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9524</xdr:colOff>
      <xdr:row>2</xdr:row>
      <xdr:rowOff>19050</xdr:rowOff>
    </xdr:from>
    <xdr:to>
      <xdr:col>12</xdr:col>
      <xdr:colOff>9525</xdr:colOff>
      <xdr:row>2</xdr:row>
      <xdr:rowOff>904875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Betalningsmottagare 1" descr="Filtrera välgörenhet och sponsring efter fältet Betalningsmottagare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talningsmottagar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48424" y="523875"/>
              <a:ext cx="7181851" cy="88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v-se" sz="1100"/>
                <a:t>Den här formen representerar ett tabellutsnitt. Tabellutsnitt stöds i Excel 2007 eller senare.
Det går inte att använda utsnittet om formen har ändrats i en tidigare version av Excel, eller om arbetsboken är sparad i Excel 2007 eller tidigare.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323850</xdr:colOff>
      <xdr:row>0</xdr:row>
      <xdr:rowOff>0</xdr:rowOff>
    </xdr:from>
    <xdr:to>
      <xdr:col>2</xdr:col>
      <xdr:colOff>10950</xdr:colOff>
      <xdr:row>1</xdr:row>
      <xdr:rowOff>19050</xdr:rowOff>
    </xdr:to>
    <xdr:sp macro="" textlink="">
      <xdr:nvSpPr>
        <xdr:cNvPr id="7" name="Vänsterpil 6" descr="Vänster navigeringsknapp">
          <a:hlinkClick xmlns:r="http://schemas.openxmlformats.org/officeDocument/2006/relationships" r:id="rId1" tooltip="Markera om du vill gå till kalkylbladet SPECIFICERADE UTGIFTER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04825" y="0"/>
          <a:ext cx="792000" cy="209550"/>
        </a:xfrm>
        <a:prstGeom prst="leftArrow">
          <a:avLst>
            <a:gd name="adj1" fmla="val 100000"/>
            <a:gd name="adj2" fmla="val 50000"/>
          </a:avLst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v-se" sz="1100">
              <a:solidFill>
                <a:schemeClr val="bg1"/>
              </a:solidFill>
              <a:latin typeface="+mj-lt"/>
            </a:rPr>
            <a:t>FÖREG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Betalningsmottagare" xr10:uid="{00000000-0013-0000-FFFF-FFFF01000000}" sourceName="Betalningsmottagare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Begärd_av" xr10:uid="{00000000-0013-0000-FFFF-FFFF02000000}" sourceName="Begärd av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Begärd_av1" xr10:uid="{00000000-0013-0000-FFFF-FFFF03000000}" sourceName="Begärd av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Betalningsmottagare1" xr10:uid="{00000000-0013-0000-FFFF-FFFF04000000}" sourceName="Betalningsmottagare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Konto_Rubrik" xr10:uid="{00000000-0013-0000-FFFF-FFFF05000000}" sourceName="Kontorubrik">
  <extLst>
    <x:ext xmlns:x15="http://schemas.microsoft.com/office/spreadsheetml/2010/11/main" uri="{2F2917AC-EB37-4324-AD4E-5DD8C200BD13}">
      <x15:tableSlicerCache tableId="4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ntorubrik" xr10:uid="{00000000-0014-0000-FFFF-FFFF01000000}" cache="Utsnitt_Konto_Rubrik" caption="Kontorubrik" columnCount="7" style="Utsnitt Sammanfattning månadsutgifter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Betalningsmottagare" xr10:uid="{00000000-0014-0000-FFFF-FFFF02000000}" cache="Utsnitt_Betalningsmottagare" caption="Betalningsmottagare" columnCount="3" style="Utsnitt Specificerade utgifter" rowHeight="225425"/>
  <slicer name="Begärd av" xr10:uid="{00000000-0014-0000-FFFF-FFFF03000000}" cache="Utsnitt_Begärd_av" caption="Begärd av" columnCount="3" style="Utsnitt Specificerade utgifter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Begärd av 1" xr10:uid="{00000000-0014-0000-FFFF-FFFF04000000}" cache="Utsnitt_Begärd_av1" caption="Begärd av" columnCount="3" style="Utsnitt Välgörenhet och sponsring" rowHeight="225425"/>
  <slicer name="Betalningsmottagare 1" xr10:uid="{00000000-0014-0000-FFFF-FFFF05000000}" cache="Utsnitt_Betalningsmottagare1" caption="Betalningsmottagare" columnCount="3" style="Utsnitt Välgörenhet och sponsring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HittillsIÅr" displayName="TabellHittillsIÅr" ref="B4:G17" totalsRowCount="1">
  <autoFilter ref="B4:G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Huvudbokskod" totalsRowLabel="Summa" dataCellStyle="Tusental"/>
    <tableColumn id="2" xr3:uid="{00000000-0010-0000-0000-000002000000}" name="Kontorubrik"/>
    <tableColumn id="3" xr3:uid="{00000000-0010-0000-0000-000003000000}" name="Verklig" totalsRowFunction="sum" totalsRowDxfId="31" dataCellStyle="Valuta [0]">
      <calculatedColumnFormula>SUMIF(SammanfattningMånadsutgifter[Huvudbokskod],TabellHittillsIÅr[[#This Row],[Huvudbokskod]],SammanfattningMånadsutgifter[Summa])</calculatedColumnFormula>
    </tableColumn>
    <tableColumn id="4" xr3:uid="{00000000-0010-0000-0000-000004000000}" name="Budget" totalsRowFunction="sum" totalsRowDxfId="30" dataCellStyle="Valuta [0]"/>
    <tableColumn id="5" xr3:uid="{00000000-0010-0000-0000-000005000000}" name="Återstående SEK" totalsRowFunction="sum" totalsRowDxfId="29" dataCellStyle="Valuta [0]">
      <calculatedColumnFormula>IF(TabellHittillsIÅr[[#This Row],[Budget]]="","",TabellHittillsIÅr[[#This Row],[Budget]]-TabellHittillsIÅr[[#This Row],[Verklig]])</calculatedColumnFormula>
    </tableColumn>
    <tableColumn id="6" xr3:uid="{00000000-0010-0000-0000-000006000000}" name="Återstående %" totalsRowFunction="custom" dataCellStyle="Procent">
      <calculatedColumnFormula>IFERROR(TabellHittillsIÅr[[#This Row],[Återstående SEK]]/TabellHittillsIÅr[[#This Row],[Budget]],"")</calculatedColumnFormula>
      <totalsRowFormula>TabellHittillsIÅr[[#Totals],[Återstående SEK]]/TabellHittillsIÅr[[#Totals],[Budget]]</totalsRowFormula>
    </tableColumn>
  </tableColumns>
  <tableStyleInfo name="Sammanfattning Budget Hittils" showFirstColumn="0" showLastColumn="0" showRowStripes="1" showColumnStripes="0"/>
  <extLst>
    <ext xmlns:x14="http://schemas.microsoft.com/office/spreadsheetml/2009/9/main" uri="{504A1905-F514-4f6f-8877-14C23A59335A}">
      <x14:table altTextSummary="Ange huvudbokskod, kontorubrik och budget i den här tabellen. Faktiskt belopp och återstående värden och procent beräknas automatis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ammanfattningMånadsutgifter" displayName="SammanfattningMånadsutgifter" ref="B5:Q18" totalsRowCount="1">
  <autoFilter ref="B5:Q1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Huvudbokskod" totalsRowLabel="Summa" dataDxfId="28" totalsRowDxfId="15" dataCellStyle="Tusental"/>
    <tableColumn id="2" xr3:uid="{00000000-0010-0000-0100-000002000000}" name="Kontorubrik" totalsRowDxfId="14"/>
    <tableColumn id="3" xr3:uid="{00000000-0010-0000-0100-000003000000}" name="Januari" totalsRowFunction="sum" totalsRowDxfId="13" dataCellStyle="Valuta [0]">
      <calculatedColumnFormula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calculatedColumnFormula>
    </tableColumn>
    <tableColumn id="4" xr3:uid="{00000000-0010-0000-0100-000004000000}" name="Februari" totalsRowFunction="sum" totalsRowDxfId="12" dataCellStyle="Valuta [0]">
      <calculatedColumnFormula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calculatedColumnFormula>
    </tableColumn>
    <tableColumn id="5" xr3:uid="{00000000-0010-0000-0100-000005000000}" name="Mars" totalsRowFunction="sum" totalsRowDxfId="11" dataCellStyle="Valuta [0]">
      <calculatedColumnFormula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calculatedColumnFormula>
    </tableColumn>
    <tableColumn id="6" xr3:uid="{00000000-0010-0000-0100-000006000000}" name="April" totalsRowFunction="sum" totalsRowDxfId="10" dataCellStyle="Valuta [0]">
      <calculatedColumnFormula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calculatedColumnFormula>
    </tableColumn>
    <tableColumn id="7" xr3:uid="{00000000-0010-0000-0100-000007000000}" name="Maj" totalsRowFunction="sum" totalsRowDxfId="9" dataCellStyle="Valuta [0]">
      <calculatedColumnFormula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calculatedColumnFormula>
    </tableColumn>
    <tableColumn id="8" xr3:uid="{00000000-0010-0000-0100-000008000000}" name="Juni" totalsRowFunction="sum" totalsRowDxfId="8" dataCellStyle="Valuta [0]">
      <calculatedColumnFormula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calculatedColumnFormula>
    </tableColumn>
    <tableColumn id="9" xr3:uid="{00000000-0010-0000-0100-000009000000}" name="Juli" totalsRowFunction="sum" totalsRowDxfId="7" dataCellStyle="Valuta [0]">
      <calculatedColumnFormula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calculatedColumnFormula>
    </tableColumn>
    <tableColumn id="10" xr3:uid="{00000000-0010-0000-0100-00000A000000}" name="Augusti" totalsRowFunction="sum" totalsRowDxfId="6" dataCellStyle="Valuta [0]">
      <calculatedColumnFormula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calculatedColumnFormula>
    </tableColumn>
    <tableColumn id="11" xr3:uid="{00000000-0010-0000-0100-00000B000000}" name="September" totalsRowFunction="sum" totalsRowDxfId="5" dataCellStyle="Valuta [0]">
      <calculatedColumnFormula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calculatedColumnFormula>
    </tableColumn>
    <tableColumn id="12" xr3:uid="{00000000-0010-0000-0100-00000C000000}" name="Oktober" totalsRowFunction="sum" totalsRowDxfId="4" dataCellStyle="Valuta [0]">
      <calculatedColumnFormula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calculatedColumnFormula>
    </tableColumn>
    <tableColumn id="13" xr3:uid="{00000000-0010-0000-0100-00000D000000}" name="November" totalsRowFunction="sum" totalsRowDxfId="3" dataCellStyle="Valuta [0]">
      <calculatedColumnFormula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calculatedColumnFormula>
    </tableColumn>
    <tableColumn id="14" xr3:uid="{00000000-0010-0000-0100-00000E000000}" name="December" totalsRowFunction="sum" totalsRowDxfId="2" dataCellStyle="Valuta [0]">
      <calculatedColumnFormula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calculatedColumnFormula>
    </tableColumn>
    <tableColumn id="15" xr3:uid="{00000000-0010-0000-0100-00000F000000}" name="Summa" totalsRowFunction="sum" totalsRowDxfId="1" dataCellStyle="Valuta [0]">
      <calculatedColumnFormula>SUM(SammanfattningMånadsutgifter[[#This Row],[Januari]:[December]])</calculatedColumnFormula>
    </tableColumn>
    <tableColumn id="16" xr3:uid="{00000000-0010-0000-0100-000010000000}" name=" " totalsRowDxfId="0" dataCellStyle="Valuta [0]"/>
  </tableColumns>
  <tableStyleInfo name="Sammanfattning MåNadsutgifter" showFirstColumn="0" showLastColumn="0" showRowStripes="1" showColumnStripes="0"/>
  <extLst>
    <ext xmlns:x14="http://schemas.microsoft.com/office/spreadsheetml/2009/9/main" uri="{504A1905-F514-4f6f-8877-14C23A59335A}">
      <x14:table altTextSummary="Ange huvudbokskod och kontorubrik i den här tabellen. Belopp för varje månad och summor beräknas automatisk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SpecificeradeUtgifter" displayName="SpecificeradeUtgifter" ref="B4:J6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Huvudbokskod" totalsRowLabel="Summa" dataDxfId="20" totalsRowDxfId="21" dataCellStyle="Tusental"/>
    <tableColumn id="2" xr3:uid="{00000000-0010-0000-0200-000002000000}" name="Fakturadatum" totalsRowDxfId="19" dataCellStyle="Datum"/>
    <tableColumn id="3" xr3:uid="{00000000-0010-0000-0200-000003000000}" name="Fakturanr" totalsRowDxfId="18" dataCellStyle="Tusental"/>
    <tableColumn id="4" xr3:uid="{00000000-0010-0000-0200-000004000000}" name="Begärd av"/>
    <tableColumn id="5" xr3:uid="{00000000-0010-0000-0200-000005000000}" name="Checkbelopp" totalsRowDxfId="17" dataCellStyle="Valuta [0]"/>
    <tableColumn id="6" xr3:uid="{00000000-0010-0000-0200-000006000000}" name="Betalningsmottagare"/>
    <tableColumn id="7" xr3:uid="{00000000-0010-0000-0200-000007000000}" name="Checkanvändning"/>
    <tableColumn id="8" xr3:uid="{00000000-0010-0000-0200-000008000000}" name="Distributionsmetod"/>
    <tableColumn id="9" xr3:uid="{00000000-0010-0000-0200-000009000000}" name="Bokföringsdatum" totalsRowFunction="count" totalsRowDxfId="16" dataCellStyle="Datum"/>
  </tableColumns>
  <tableStyleInfo name="Specificerade Utgifter" showFirstColumn="0" showLastColumn="0" showRowStripes="1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Övrigt" displayName="Övrigt" ref="B4:L6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Huvudbokskod" totalsRowLabel="Summa" dataDxfId="27" totalsRowDxfId="26" dataCellStyle="Tusental"/>
    <tableColumn id="2" xr3:uid="{00000000-0010-0000-0300-000002000000}" name="Datum checkbegäran initierades" totalsRowDxfId="25" dataCellStyle="Datum"/>
    <tableColumn id="3" xr3:uid="{00000000-0010-0000-0300-000003000000}" name="Begärd av"/>
    <tableColumn id="4" xr3:uid="{00000000-0010-0000-0300-000004000000}" name="Checkbelopp" totalsRowDxfId="24" dataCellStyle="Valuta [0]"/>
    <tableColumn id="5" xr3:uid="{00000000-0010-0000-0300-000005000000}" name="Föregående års bidrag" totalsRowDxfId="23" dataCellStyle="Valuta [0]"/>
    <tableColumn id="6" xr3:uid="{00000000-0010-0000-0300-000006000000}" name="Betalningsmottagare"/>
    <tableColumn id="7" xr3:uid="{00000000-0010-0000-0300-000007000000}" name="Använt för"/>
    <tableColumn id="8" xr3:uid="{00000000-0010-0000-0300-000008000000}" name="Signerade av"/>
    <tableColumn id="9" xr3:uid="{00000000-0010-0000-0300-000009000000}" name="Kategori"/>
    <tableColumn id="10" xr3:uid="{00000000-0010-0000-0300-00000A000000}" name="Distributionsmetod"/>
    <tableColumn id="11" xr3:uid="{00000000-0010-0000-0300-00000B000000}" name="Bokföringsdatum" totalsRowFunction="count" totalsRowDxfId="22" dataCellStyle="Datum"/>
  </tableColumns>
  <tableStyleInfo name="VäLgöRenhet Och Sponsring" showFirstColumn="0" showLastColumn="0" showRowStripes="1" showColumnStripes="0"/>
  <extLst>
    <ext xmlns:x14="http://schemas.microsoft.com/office/spreadsheetml/2009/9/main" uri="{504A1905-F514-4f6f-8877-14C23A59335A}">
      <x14:table altTextSummary="Ange huvudbokskod, datum när checkbegäran initierades, namn för begärd av och betalningsmottagare, checkbelopp, använt för, föregående års bidrag, distributionsmetod och bokföringsdatum i den här tabellen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General ledg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1:G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6.5703125" customWidth="1"/>
    <col min="3" max="3" width="23.5703125" customWidth="1"/>
    <col min="4" max="5" width="18.140625" customWidth="1"/>
    <col min="6" max="6" width="19.5703125" customWidth="1"/>
    <col min="7" max="7" width="15.7109375" customWidth="1"/>
    <col min="8" max="8" width="2.7109375" customWidth="1"/>
  </cols>
  <sheetData>
    <row r="1" spans="2:7" ht="15" customHeight="1" x14ac:dyDescent="0.25">
      <c r="B1" s="5" t="s">
        <v>0</v>
      </c>
    </row>
    <row r="2" spans="2:7" ht="30" customHeight="1" thickBot="1" x14ac:dyDescent="0.4">
      <c r="B2" s="21" t="s">
        <v>1</v>
      </c>
      <c r="C2" s="21"/>
      <c r="D2" s="21"/>
      <c r="E2" s="21"/>
      <c r="F2" s="2" t="s">
        <v>19</v>
      </c>
      <c r="G2" s="3">
        <f ca="1">YEAR(TODAY())</f>
        <v>2019</v>
      </c>
    </row>
    <row r="3" spans="2:7" ht="15" customHeight="1" thickTop="1" x14ac:dyDescent="0.25"/>
    <row r="4" spans="2:7" ht="30" customHeight="1" x14ac:dyDescent="0.25">
      <c r="B4" s="7" t="s">
        <v>2</v>
      </c>
      <c r="C4" s="7" t="s">
        <v>4</v>
      </c>
      <c r="D4" s="7" t="s">
        <v>17</v>
      </c>
      <c r="E4" s="7" t="s">
        <v>18</v>
      </c>
      <c r="F4" s="7" t="s">
        <v>20</v>
      </c>
      <c r="G4" s="7" t="s">
        <v>21</v>
      </c>
    </row>
    <row r="5" spans="2:7" ht="30" customHeight="1" x14ac:dyDescent="0.25">
      <c r="B5" s="13">
        <v>1000</v>
      </c>
      <c r="C5" s="7" t="s">
        <v>5</v>
      </c>
      <c r="D5" s="11">
        <f ca="1">SUMIF(SammanfattningMånadsutgifter[Huvudbokskod],TabellHittillsIÅr[[#This Row],[Huvudbokskod]],SammanfattningMånadsutgifter[Summa])</f>
        <v>0</v>
      </c>
      <c r="E5" s="11">
        <v>100000</v>
      </c>
      <c r="F5" s="11">
        <f ca="1">IF(TabellHittillsIÅr[[#This Row],[Budget]]="","",TabellHittillsIÅr[[#This Row],[Budget]]-TabellHittillsIÅr[[#This Row],[Verklig]])</f>
        <v>100000</v>
      </c>
      <c r="G5" s="12">
        <f ca="1">IFERROR(TabellHittillsIÅr[[#This Row],[Återstående SEK]]/TabellHittillsIÅr[[#This Row],[Budget]],"")</f>
        <v>1</v>
      </c>
    </row>
    <row r="6" spans="2:7" ht="30" customHeight="1" x14ac:dyDescent="0.25">
      <c r="B6" s="13">
        <v>2000</v>
      </c>
      <c r="C6" s="7" t="s">
        <v>6</v>
      </c>
      <c r="D6" s="11">
        <f ca="1">SUMIF(SammanfattningMånadsutgifter[Huvudbokskod],TabellHittillsIÅr[[#This Row],[Huvudbokskod]],SammanfattningMånadsutgifter[Summa])</f>
        <v>0</v>
      </c>
      <c r="E6" s="11">
        <v>100000</v>
      </c>
      <c r="F6" s="11">
        <f ca="1">IF(TabellHittillsIÅr[[#This Row],[Budget]]="","",TabellHittillsIÅr[[#This Row],[Budget]]-TabellHittillsIÅr[[#This Row],[Verklig]])</f>
        <v>100000</v>
      </c>
      <c r="G6" s="12">
        <f ca="1">IFERROR(TabellHittillsIÅr[[#This Row],[Återstående SEK]]/TabellHittillsIÅr[[#This Row],[Budget]],"")</f>
        <v>1</v>
      </c>
    </row>
    <row r="7" spans="2:7" ht="30" customHeight="1" x14ac:dyDescent="0.25">
      <c r="B7" s="13">
        <v>3000</v>
      </c>
      <c r="C7" s="7" t="s">
        <v>7</v>
      </c>
      <c r="D7" s="11">
        <f ca="1">SUMIF(SammanfattningMånadsutgifter[Huvudbokskod],TabellHittillsIÅr[[#This Row],[Huvudbokskod]],SammanfattningMånadsutgifter[Summa])</f>
        <v>0</v>
      </c>
      <c r="E7" s="11">
        <v>100000</v>
      </c>
      <c r="F7" s="11">
        <f ca="1">IF(TabellHittillsIÅr[[#This Row],[Budget]]="","",TabellHittillsIÅr[[#This Row],[Budget]]-TabellHittillsIÅr[[#This Row],[Verklig]])</f>
        <v>100000</v>
      </c>
      <c r="G7" s="12">
        <f ca="1">IFERROR(TabellHittillsIÅr[[#This Row],[Återstående SEK]]/TabellHittillsIÅr[[#This Row],[Budget]],"")</f>
        <v>1</v>
      </c>
    </row>
    <row r="8" spans="2:7" ht="30" customHeight="1" x14ac:dyDescent="0.25">
      <c r="B8" s="13">
        <v>4000</v>
      </c>
      <c r="C8" s="7" t="s">
        <v>8</v>
      </c>
      <c r="D8" s="11">
        <f ca="1">SUMIF(SammanfattningMånadsutgifter[Huvudbokskod],TabellHittillsIÅr[[#This Row],[Huvudbokskod]],SammanfattningMånadsutgifter[Summa])</f>
        <v>0</v>
      </c>
      <c r="E8" s="11">
        <v>100000</v>
      </c>
      <c r="F8" s="11">
        <f ca="1">IF(TabellHittillsIÅr[[#This Row],[Budget]]="","",TabellHittillsIÅr[[#This Row],[Budget]]-TabellHittillsIÅr[[#This Row],[Verklig]])</f>
        <v>100000</v>
      </c>
      <c r="G8" s="12">
        <f ca="1">IFERROR(TabellHittillsIÅr[[#This Row],[Återstående SEK]]/TabellHittillsIÅr[[#This Row],[Budget]],"")</f>
        <v>1</v>
      </c>
    </row>
    <row r="9" spans="2:7" ht="30" customHeight="1" x14ac:dyDescent="0.25">
      <c r="B9" s="13">
        <v>5000</v>
      </c>
      <c r="C9" s="7" t="s">
        <v>9</v>
      </c>
      <c r="D9" s="11">
        <f ca="1">SUMIF(SammanfattningMånadsutgifter[Huvudbokskod],TabellHittillsIÅr[[#This Row],[Huvudbokskod]],SammanfattningMånadsutgifter[Summa])</f>
        <v>0</v>
      </c>
      <c r="E9" s="11">
        <v>50000</v>
      </c>
      <c r="F9" s="11">
        <f ca="1">IF(TabellHittillsIÅr[[#This Row],[Budget]]="","",TabellHittillsIÅr[[#This Row],[Budget]]-TabellHittillsIÅr[[#This Row],[Verklig]])</f>
        <v>50000</v>
      </c>
      <c r="G9" s="12">
        <f ca="1">IFERROR(TabellHittillsIÅr[[#This Row],[Återstående SEK]]/TabellHittillsIÅr[[#This Row],[Budget]],"")</f>
        <v>1</v>
      </c>
    </row>
    <row r="10" spans="2:7" ht="30" customHeight="1" x14ac:dyDescent="0.25">
      <c r="B10" s="13">
        <v>6000</v>
      </c>
      <c r="C10" s="7" t="s">
        <v>10</v>
      </c>
      <c r="D10" s="11">
        <f ca="1">SUMIF(SammanfattningMånadsutgifter[Huvudbokskod],TabellHittillsIÅr[[#This Row],[Huvudbokskod]],SammanfattningMånadsutgifter[Summa])</f>
        <v>0</v>
      </c>
      <c r="E10" s="11">
        <v>25000</v>
      </c>
      <c r="F10" s="11">
        <f ca="1">IF(TabellHittillsIÅr[[#This Row],[Budget]]="","",TabellHittillsIÅr[[#This Row],[Budget]]-TabellHittillsIÅr[[#This Row],[Verklig]])</f>
        <v>25000</v>
      </c>
      <c r="G10" s="12">
        <f ca="1">IFERROR(TabellHittillsIÅr[[#This Row],[Återstående SEK]]/TabellHittillsIÅr[[#This Row],[Budget]],"")</f>
        <v>1</v>
      </c>
    </row>
    <row r="11" spans="2:7" ht="30" customHeight="1" x14ac:dyDescent="0.25">
      <c r="B11" s="13">
        <v>7000</v>
      </c>
      <c r="C11" s="7" t="s">
        <v>11</v>
      </c>
      <c r="D11" s="11">
        <f ca="1">SUMIF(SammanfattningMånadsutgifter[Huvudbokskod],TabellHittillsIÅr[[#This Row],[Huvudbokskod]],SammanfattningMånadsutgifter[Summa])</f>
        <v>0</v>
      </c>
      <c r="E11" s="11">
        <v>75000</v>
      </c>
      <c r="F11" s="11">
        <f ca="1">IF(TabellHittillsIÅr[[#This Row],[Budget]]="","",TabellHittillsIÅr[[#This Row],[Budget]]-TabellHittillsIÅr[[#This Row],[Verklig]])</f>
        <v>75000</v>
      </c>
      <c r="G11" s="12">
        <f ca="1">IFERROR(TabellHittillsIÅr[[#This Row],[Återstående SEK]]/TabellHittillsIÅr[[#This Row],[Budget]],"")</f>
        <v>1</v>
      </c>
    </row>
    <row r="12" spans="2:7" ht="30" customHeight="1" x14ac:dyDescent="0.25">
      <c r="B12" s="13">
        <v>8000</v>
      </c>
      <c r="C12" s="7" t="s">
        <v>12</v>
      </c>
      <c r="D12" s="11">
        <f ca="1">SUMIF(SammanfattningMånadsutgifter[Huvudbokskod],TabellHittillsIÅr[[#This Row],[Huvudbokskod]],SammanfattningMånadsutgifter[Summa])</f>
        <v>0</v>
      </c>
      <c r="E12" s="11">
        <v>65000</v>
      </c>
      <c r="F12" s="11">
        <f ca="1">IF(TabellHittillsIÅr[[#This Row],[Budget]]="","",TabellHittillsIÅr[[#This Row],[Budget]]-TabellHittillsIÅr[[#This Row],[Verklig]])</f>
        <v>65000</v>
      </c>
      <c r="G12" s="12">
        <f ca="1">IFERROR(TabellHittillsIÅr[[#This Row],[Återstående SEK]]/TabellHittillsIÅr[[#This Row],[Budget]],"")</f>
        <v>1</v>
      </c>
    </row>
    <row r="13" spans="2:7" ht="30" customHeight="1" x14ac:dyDescent="0.25">
      <c r="B13" s="13">
        <v>9000</v>
      </c>
      <c r="C13" s="7" t="s">
        <v>13</v>
      </c>
      <c r="D13" s="11">
        <f ca="1">SUMIF(SammanfattningMånadsutgifter[Huvudbokskod],TabellHittillsIÅr[[#This Row],[Huvudbokskod]],SammanfattningMånadsutgifter[Summa])</f>
        <v>0</v>
      </c>
      <c r="E13" s="11">
        <v>125000</v>
      </c>
      <c r="F13" s="11">
        <f ca="1">IF(TabellHittillsIÅr[[#This Row],[Budget]]="","",TabellHittillsIÅr[[#This Row],[Budget]]-TabellHittillsIÅr[[#This Row],[Verklig]])</f>
        <v>125000</v>
      </c>
      <c r="G13" s="12">
        <f ca="1">IFERROR(TabellHittillsIÅr[[#This Row],[Återstående SEK]]/TabellHittillsIÅr[[#This Row],[Budget]],"")</f>
        <v>1</v>
      </c>
    </row>
    <row r="14" spans="2:7" ht="30" customHeight="1" x14ac:dyDescent="0.25">
      <c r="B14" s="13">
        <v>10000</v>
      </c>
      <c r="C14" s="7" t="s">
        <v>14</v>
      </c>
      <c r="D14" s="11">
        <f ca="1">SUMIF(SammanfattningMånadsutgifter[Huvudbokskod],TabellHittillsIÅr[[#This Row],[Huvudbokskod]],SammanfattningMånadsutgifter[Summa])</f>
        <v>0</v>
      </c>
      <c r="E14" s="11">
        <v>100000</v>
      </c>
      <c r="F14" s="11">
        <f ca="1">IF(TabellHittillsIÅr[[#This Row],[Budget]]="","",TabellHittillsIÅr[[#This Row],[Budget]]-TabellHittillsIÅr[[#This Row],[Verklig]])</f>
        <v>100000</v>
      </c>
      <c r="G14" s="12">
        <f ca="1">IFERROR(TabellHittillsIÅr[[#This Row],[Återstående SEK]]/TabellHittillsIÅr[[#This Row],[Budget]],"")</f>
        <v>1</v>
      </c>
    </row>
    <row r="15" spans="2:7" ht="30" customHeight="1" x14ac:dyDescent="0.25">
      <c r="B15" s="13">
        <v>11000</v>
      </c>
      <c r="C15" s="7" t="s">
        <v>15</v>
      </c>
      <c r="D15" s="11">
        <f ca="1">SUMIF(SammanfattningMånadsutgifter[Huvudbokskod],TabellHittillsIÅr[[#This Row],[Huvudbokskod]],SammanfattningMånadsutgifter[Summa])</f>
        <v>0</v>
      </c>
      <c r="E15" s="11">
        <v>250000</v>
      </c>
      <c r="F15" s="11">
        <f ca="1">IF(TabellHittillsIÅr[[#This Row],[Budget]]="","",TabellHittillsIÅr[[#This Row],[Budget]]-TabellHittillsIÅr[[#This Row],[Verklig]])</f>
        <v>250000</v>
      </c>
      <c r="G15" s="12">
        <f ca="1">IFERROR(TabellHittillsIÅr[[#This Row],[Återstående SEK]]/TabellHittillsIÅr[[#This Row],[Budget]],"")</f>
        <v>1</v>
      </c>
    </row>
    <row r="16" spans="2:7" ht="30" customHeight="1" x14ac:dyDescent="0.25">
      <c r="B16" s="13">
        <v>12000</v>
      </c>
      <c r="C16" s="7" t="s">
        <v>16</v>
      </c>
      <c r="D16" s="11">
        <f ca="1">SUMIF(SammanfattningMånadsutgifter[Huvudbokskod],TabellHittillsIÅr[[#This Row],[Huvudbokskod]],SammanfattningMånadsutgifter[Summa])</f>
        <v>0</v>
      </c>
      <c r="E16" s="11">
        <v>50000</v>
      </c>
      <c r="F16" s="11">
        <f ca="1">IF(TabellHittillsIÅr[[#This Row],[Budget]]="","",TabellHittillsIÅr[[#This Row],[Budget]]-TabellHittillsIÅr[[#This Row],[Verklig]])</f>
        <v>50000</v>
      </c>
      <c r="G16" s="12">
        <f ca="1">IFERROR(TabellHittillsIÅr[[#This Row],[Återstående SEK]]/TabellHittillsIÅr[[#This Row],[Budget]],"")</f>
        <v>1</v>
      </c>
    </row>
    <row r="17" spans="2:7" ht="30" customHeight="1" x14ac:dyDescent="0.25">
      <c r="B17" s="7" t="s">
        <v>3</v>
      </c>
      <c r="C17" s="7"/>
      <c r="D17" s="19">
        <f ca="1">SUBTOTAL(109,TabellHittillsIÅr[Verklig])</f>
        <v>0</v>
      </c>
      <c r="E17" s="19">
        <f>SUBTOTAL(109,TabellHittillsIÅr[Budget])</f>
        <v>1140000</v>
      </c>
      <c r="F17" s="19">
        <f ca="1">SUBTOTAL(109,TabellHittillsIÅr[Återstående SEK])</f>
        <v>1140000</v>
      </c>
      <c r="G17" s="9">
        <f ca="1">TabellHittillsIÅr[[#Totals],[Återstående SEK]]/TabellHittillsIÅr[[#Totals],[Budget]]</f>
        <v>1</v>
      </c>
    </row>
  </sheetData>
  <mergeCells count="1">
    <mergeCell ref="B2:E2"/>
  </mergeCells>
  <conditionalFormatting sqref="F5:F1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Skapa en huvudbok med budgetjämförelse i den här arbetsboken. Ange information i tabellen Hittills i år i det här kalkylbladet. Navigeringslänk finns i cell B1" sqref="A1" xr:uid="{00000000-0002-0000-0000-000000000000}"/>
    <dataValidation allowBlank="1" showInputMessage="1" showErrorMessage="1" prompt="Den här cellen innehåller kalkylbladets rubrik. Ange år i cell G2" sqref="B2:E2" xr:uid="{00000000-0002-0000-0000-000001000000}"/>
    <dataValidation allowBlank="1" showInputMessage="1" showErrorMessage="1" prompt="Ange år i cellen till höger" sqref="F2" xr:uid="{00000000-0002-0000-0000-000002000000}"/>
    <dataValidation allowBlank="1" showInputMessage="1" showErrorMessage="1" prompt="Ange år i den här cellen" sqref="G2" xr:uid="{00000000-0002-0000-0000-000003000000}"/>
    <dataValidation allowBlank="1" showInputMessage="1" showErrorMessage="1" prompt="Ange huvudbokskod i den här kolumnen under den här rubriken" sqref="B4" xr:uid="{00000000-0002-0000-0000-000004000000}"/>
    <dataValidation allowBlank="1" showInputMessage="1" showErrorMessage="1" prompt="Ange kontorubrik i den här kolumnen under den här rubriken" sqref="C4" xr:uid="{00000000-0002-0000-0000-000005000000}"/>
    <dataValidation allowBlank="1" showInputMessage="1" showErrorMessage="1" prompt="Faktiskt belopp beräknas automatiskt i den här kolumnen under den här rubriken" sqref="D4" xr:uid="{00000000-0002-0000-0000-000006000000}"/>
    <dataValidation allowBlank="1" showInputMessage="1" showErrorMessage="1" prompt="Ange budgetbelopp i den här kolumnen under den här rubriken" sqref="E4" xr:uid="{00000000-0002-0000-0000-000007000000}"/>
    <dataValidation allowBlank="1" showInputMessage="1" showErrorMessage="1" prompt="Datastapel för återstående belopp uppdateras automatiskt i den här kolumnen under den här rubriken" sqref="F4" xr:uid="{00000000-0002-0000-0000-000008000000}"/>
    <dataValidation allowBlank="1" showInputMessage="1" showErrorMessage="1" prompt="Återstående procent beräknas automatiskt i den här kolumnen under den här rubriken" sqref="G4" xr:uid="{00000000-0002-0000-0000-000009000000}"/>
    <dataValidation allowBlank="1" showInputMessage="1" showErrorMessage="1" prompt="Navigeringslänk finns i den här cellen. Välj om du vill navigera till kalkylbladet SAMMANFATTNING MÅNADSUTGIFTER" sqref="B1" xr:uid="{00000000-0002-0000-0000-00000A000000}"/>
  </dataValidations>
  <hyperlinks>
    <hyperlink ref="B1" location="'SAMMANFATTNING MÅNADSUTGIFTER'!A1" tooltip="Välj om du vill gå till kalkylbladet SAMMANFATTNING MÅNADSUTGIFTER" display="MONTHLY EXPENSES SUMMARY" xr:uid="{00000000-0004-0000-0000-000000000000}"/>
  </hyperlinks>
  <printOptions horizontalCentered="1"/>
  <pageMargins left="0.4" right="0.4" top="0.4" bottom="0.6" header="0.3" footer="0.3"/>
  <pageSetup paperSize="9" scale="84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B1:Q18"/>
  <sheetViews>
    <sheetView showGridLines="0" workbookViewId="0"/>
  </sheetViews>
  <sheetFormatPr defaultRowHeight="30" customHeight="1" x14ac:dyDescent="0.25"/>
  <cols>
    <col min="1" max="1" width="2.7109375" customWidth="1"/>
    <col min="2" max="2" width="16.5703125" customWidth="1"/>
    <col min="3" max="3" width="15.85546875" customWidth="1"/>
    <col min="4" max="16" width="13" customWidth="1"/>
  </cols>
  <sheetData>
    <row r="1" spans="2:17" ht="15" customHeight="1" x14ac:dyDescent="0.25">
      <c r="B1" s="5" t="s">
        <v>22</v>
      </c>
      <c r="C1" s="5" t="s">
        <v>24</v>
      </c>
    </row>
    <row r="2" spans="2:17" ht="24.75" customHeight="1" thickBot="1" x14ac:dyDescent="0.4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36.950000000000003" customHeight="1" thickTop="1" x14ac:dyDescent="0.25">
      <c r="B3" s="6" t="s">
        <v>23</v>
      </c>
      <c r="D3" s="1">
        <f ca="1">DATEVALUE("1-JAN"&amp;_ÅR)</f>
        <v>43466</v>
      </c>
      <c r="E3" s="1">
        <f ca="1">DATEVALUE("1-FEB"&amp;_ÅR)</f>
        <v>43497</v>
      </c>
      <c r="F3" s="1">
        <f ca="1">DATEVALUE("1-MAR"&amp;_ÅR)</f>
        <v>43525</v>
      </c>
      <c r="G3" s="1">
        <f ca="1">DATEVALUE("1-APR"&amp;_ÅR)</f>
        <v>43556</v>
      </c>
      <c r="H3" s="1">
        <f ca="1">DATEVALUE("1-MAJ"&amp;_ÅR)</f>
        <v>43586</v>
      </c>
      <c r="I3" s="1">
        <f ca="1">DATEVALUE("1-JUN"&amp;_ÅR)</f>
        <v>43617</v>
      </c>
      <c r="J3" s="1">
        <f ca="1">DATEVALUE("1-JUL"&amp;_ÅR)</f>
        <v>43647</v>
      </c>
      <c r="K3" s="1">
        <f ca="1">DATEVALUE("1-AUG"&amp;_ÅR)</f>
        <v>43678</v>
      </c>
      <c r="L3" s="1">
        <f ca="1">DATEVALUE("1-SEP"&amp;_ÅR)</f>
        <v>43709</v>
      </c>
      <c r="M3" s="1">
        <f ca="1">DATEVALUE("1-OKT"&amp;_ÅR)</f>
        <v>43739</v>
      </c>
      <c r="N3" s="1">
        <f ca="1">DATEVALUE("1-NOV"&amp;_ÅR)</f>
        <v>43770</v>
      </c>
      <c r="O3" s="1">
        <f ca="1">DATEVALUE("1-DEC"&amp;_ÅR)</f>
        <v>43800</v>
      </c>
    </row>
    <row r="4" spans="2:17" ht="37.5" customHeight="1" x14ac:dyDescent="0.25">
      <c r="B4" s="16"/>
      <c r="D4" s="1">
        <f ca="1">EOMONTH(D3,0)</f>
        <v>43496</v>
      </c>
      <c r="E4" s="1">
        <f ca="1">EOMONTH(E3,0)</f>
        <v>43524</v>
      </c>
      <c r="F4" s="1">
        <f ca="1">EOMONTH(F3,0)</f>
        <v>43555</v>
      </c>
      <c r="G4" s="1">
        <f ca="1">EOMONTH(G3,0)</f>
        <v>43585</v>
      </c>
      <c r="H4" s="1">
        <f ca="1">EOMONTH(H3,0)</f>
        <v>43616</v>
      </c>
      <c r="I4" s="1">
        <f t="shared" ref="I4:O4" ca="1" si="0">EOMONTH(I3,0)</f>
        <v>43646</v>
      </c>
      <c r="J4" s="1">
        <f t="shared" ca="1" si="0"/>
        <v>43677</v>
      </c>
      <c r="K4" s="1">
        <f t="shared" ca="1" si="0"/>
        <v>43708</v>
      </c>
      <c r="L4" s="1">
        <f t="shared" ca="1" si="0"/>
        <v>43738</v>
      </c>
      <c r="M4" s="1">
        <f t="shared" ca="1" si="0"/>
        <v>43769</v>
      </c>
      <c r="N4" s="1">
        <f t="shared" ca="1" si="0"/>
        <v>43799</v>
      </c>
      <c r="O4" s="1">
        <f t="shared" ca="1" si="0"/>
        <v>43830</v>
      </c>
    </row>
    <row r="5" spans="2:17" ht="30" customHeight="1" x14ac:dyDescent="0.25">
      <c r="B5" s="7" t="s">
        <v>2</v>
      </c>
      <c r="C5" s="7" t="s">
        <v>4</v>
      </c>
      <c r="D5" s="20" t="s">
        <v>25</v>
      </c>
      <c r="E5" s="20" t="s">
        <v>26</v>
      </c>
      <c r="F5" s="20" t="s">
        <v>27</v>
      </c>
      <c r="G5" s="20" t="s">
        <v>28</v>
      </c>
      <c r="H5" s="20" t="s">
        <v>29</v>
      </c>
      <c r="I5" s="20" t="s">
        <v>30</v>
      </c>
      <c r="J5" s="20" t="s">
        <v>31</v>
      </c>
      <c r="K5" s="20" t="s">
        <v>32</v>
      </c>
      <c r="L5" s="20" t="s">
        <v>33</v>
      </c>
      <c r="M5" s="20" t="s">
        <v>34</v>
      </c>
      <c r="N5" s="20" t="s">
        <v>35</v>
      </c>
      <c r="O5" s="20" t="s">
        <v>36</v>
      </c>
      <c r="P5" s="20" t="s">
        <v>3</v>
      </c>
      <c r="Q5" s="7" t="s">
        <v>37</v>
      </c>
    </row>
    <row r="6" spans="2:17" ht="30" customHeight="1" x14ac:dyDescent="0.25">
      <c r="B6" s="13">
        <v>1000</v>
      </c>
      <c r="C6" s="7" t="s">
        <v>5</v>
      </c>
      <c r="D6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6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6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6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6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6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6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6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6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6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6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6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6" s="11">
        <f ca="1">SUM(SammanfattningMånadsutgifter[[#This Row],[Januari]:[December]])</f>
        <v>0</v>
      </c>
      <c r="Q6" s="11"/>
    </row>
    <row r="7" spans="2:17" ht="30" customHeight="1" x14ac:dyDescent="0.25">
      <c r="B7" s="13">
        <v>2000</v>
      </c>
      <c r="C7" s="7" t="s">
        <v>6</v>
      </c>
      <c r="D7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7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7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7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7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7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7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7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7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7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7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7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7" s="11">
        <f ca="1">SUM(SammanfattningMånadsutgifter[[#This Row],[Januari]:[December]])</f>
        <v>0</v>
      </c>
      <c r="Q7" s="11"/>
    </row>
    <row r="8" spans="2:17" ht="30" customHeight="1" x14ac:dyDescent="0.25">
      <c r="B8" s="13">
        <v>3000</v>
      </c>
      <c r="C8" s="7" t="s">
        <v>7</v>
      </c>
      <c r="D8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8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8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8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8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8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8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8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8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8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8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8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8" s="11">
        <f ca="1">SUM(SammanfattningMånadsutgifter[[#This Row],[Januari]:[December]])</f>
        <v>0</v>
      </c>
      <c r="Q8" s="11"/>
    </row>
    <row r="9" spans="2:17" ht="30" customHeight="1" x14ac:dyDescent="0.25">
      <c r="B9" s="13">
        <v>4000</v>
      </c>
      <c r="C9" s="7" t="s">
        <v>8</v>
      </c>
      <c r="D9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9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9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9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9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9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9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9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9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9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9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9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9" s="11">
        <f ca="1">SUM(SammanfattningMånadsutgifter[[#This Row],[Januari]:[December]])</f>
        <v>0</v>
      </c>
      <c r="Q9" s="11"/>
    </row>
    <row r="10" spans="2:17" ht="30" customHeight="1" x14ac:dyDescent="0.25">
      <c r="B10" s="13">
        <v>5000</v>
      </c>
      <c r="C10" s="7" t="s">
        <v>9</v>
      </c>
      <c r="D10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10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10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10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10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10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10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10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10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10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10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10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10" s="11">
        <f ca="1">SUM(SammanfattningMånadsutgifter[[#This Row],[Januari]:[December]])</f>
        <v>0</v>
      </c>
      <c r="Q10" s="11"/>
    </row>
    <row r="11" spans="2:17" ht="30" customHeight="1" x14ac:dyDescent="0.25">
      <c r="B11" s="13">
        <v>6000</v>
      </c>
      <c r="C11" s="7" t="s">
        <v>10</v>
      </c>
      <c r="D11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11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11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11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11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11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11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11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11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11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11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11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11" s="11">
        <f ca="1">SUM(SammanfattningMånadsutgifter[[#This Row],[Januari]:[December]])</f>
        <v>0</v>
      </c>
      <c r="Q11" s="11"/>
    </row>
    <row r="12" spans="2:17" ht="30" customHeight="1" x14ac:dyDescent="0.25">
      <c r="B12" s="13">
        <v>7000</v>
      </c>
      <c r="C12" s="7" t="s">
        <v>11</v>
      </c>
      <c r="D12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12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12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12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12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12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12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12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12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12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12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12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12" s="11">
        <f ca="1">SUM(SammanfattningMånadsutgifter[[#This Row],[Januari]:[December]])</f>
        <v>0</v>
      </c>
      <c r="Q12" s="11"/>
    </row>
    <row r="13" spans="2:17" ht="30" customHeight="1" x14ac:dyDescent="0.25">
      <c r="B13" s="13">
        <v>8000</v>
      </c>
      <c r="C13" s="7" t="s">
        <v>12</v>
      </c>
      <c r="D13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13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13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13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13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13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13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13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13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13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13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13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13" s="11">
        <f ca="1">SUM(SammanfattningMånadsutgifter[[#This Row],[Januari]:[December]])</f>
        <v>0</v>
      </c>
      <c r="Q13" s="11"/>
    </row>
    <row r="14" spans="2:17" ht="30" customHeight="1" x14ac:dyDescent="0.25">
      <c r="B14" s="13">
        <v>9000</v>
      </c>
      <c r="C14" s="7" t="s">
        <v>13</v>
      </c>
      <c r="D14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14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14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14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14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14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14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14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14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14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14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14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14" s="11">
        <f ca="1">SUM(SammanfattningMånadsutgifter[[#This Row],[Januari]:[December]])</f>
        <v>0</v>
      </c>
      <c r="Q14" s="11"/>
    </row>
    <row r="15" spans="2:17" ht="30" customHeight="1" x14ac:dyDescent="0.25">
      <c r="B15" s="13">
        <v>10000</v>
      </c>
      <c r="C15" s="7" t="s">
        <v>14</v>
      </c>
      <c r="D15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15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15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15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15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15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15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15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15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15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15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15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15" s="11">
        <f ca="1">SUM(SammanfattningMånadsutgifter[[#This Row],[Januari]:[December]])</f>
        <v>0</v>
      </c>
      <c r="Q15" s="11"/>
    </row>
    <row r="16" spans="2:17" ht="30" customHeight="1" x14ac:dyDescent="0.25">
      <c r="B16" s="13">
        <v>11000</v>
      </c>
      <c r="C16" s="7" t="s">
        <v>15</v>
      </c>
      <c r="D16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16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16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16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16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16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16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16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16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16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16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16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16" s="11">
        <f ca="1">SUM(SammanfattningMånadsutgifter[[#This Row],[Januari]:[December]])</f>
        <v>0</v>
      </c>
      <c r="Q16" s="11"/>
    </row>
    <row r="17" spans="2:17" ht="30" customHeight="1" x14ac:dyDescent="0.25">
      <c r="B17" s="13">
        <v>12000</v>
      </c>
      <c r="C17" s="7" t="s">
        <v>16</v>
      </c>
      <c r="D17" s="11">
        <f ca="1">SUMIFS(SpecificeradeUtgifter[Checkbelopp],SpecificeradeUtgifter[Huvudbokskod],SammanfattningMånadsutgifter[[#This Row],[Huvudbokskod]],SpecificeradeUtgifter[Fakturadatum],"&gt;="&amp;D$3,SpecificeradeUtgifter[Fakturadatum],"&lt;="&amp;D$4)+SUMIFS(Övrigt[Checkbelopp],Övrigt[Huvudbokskod],SammanfattningMånadsutgifter[[#This Row],[Huvudbokskod]],Övrigt[Datum checkbegäran initierades],"&gt;="&amp;DATEVALUE(_ÅR&amp;SammanfattningMånadsutgifter[[#Headers],[Januari]]&amp;" 1, "),Övrigt[Datum checkbegäran initierades],"&lt;="&amp;D$4)</f>
        <v>0</v>
      </c>
      <c r="E17" s="11">
        <f ca="1">SUMIFS(SpecificeradeUtgifter[Checkbelopp],SpecificeradeUtgifter[Huvudbokskod],SammanfattningMånadsutgifter[[#This Row],[Huvudbokskod]],SpecificeradeUtgifter[Fakturadatum],"&gt;="&amp;E$3,SpecificeradeUtgifter[Fakturadatum],"&lt;="&amp;E$4)+SUMIFS(Övrigt[Checkbelopp],Övrigt[Huvudbokskod],SammanfattningMånadsutgifter[[#This Row],[Huvudbokskod]],Övrigt[Datum checkbegäran initierades],"&gt;="&amp;DATEVALUE(_ÅR&amp;SammanfattningMånadsutgifter[[#Headers],[Februari]]&amp;" 1, "),Övrigt[Datum checkbegäran initierades],"&lt;="&amp;E$4)</f>
        <v>0</v>
      </c>
      <c r="F17" s="11">
        <f ca="1">SUMIFS(SpecificeradeUtgifter[Checkbelopp],SpecificeradeUtgifter[Huvudbokskod],SammanfattningMånadsutgifter[[#This Row],[Huvudbokskod]],SpecificeradeUtgifter[Fakturadatum],"&gt;="&amp;F$3,SpecificeradeUtgifter[Fakturadatum],"&lt;="&amp;F$4)+SUMIFS(Övrigt[Checkbelopp],Övrigt[Huvudbokskod],SammanfattningMånadsutgifter[[#This Row],[Huvudbokskod]],Övrigt[Datum checkbegäran initierades],"&gt;="&amp;DATEVALUE(_ÅR&amp;SammanfattningMånadsutgifter[[#Headers],[Mars]]&amp;" 1, "),Övrigt[Datum checkbegäran initierades],"&lt;="&amp;F$4)</f>
        <v>0</v>
      </c>
      <c r="G17" s="11">
        <f ca="1">SUMIFS(SpecificeradeUtgifter[Checkbelopp],SpecificeradeUtgifter[Huvudbokskod],SammanfattningMånadsutgifter[[#This Row],[Huvudbokskod]],SpecificeradeUtgifter[Fakturadatum],"&gt;="&amp;G$3,SpecificeradeUtgifter[Fakturadatum],"&lt;="&amp;G$4)+SUMIFS(Övrigt[Checkbelopp],Övrigt[Huvudbokskod],SammanfattningMånadsutgifter[[#This Row],[Huvudbokskod]],Övrigt[Datum checkbegäran initierades],"&gt;="&amp;DATEVALUE(_ÅR&amp;SammanfattningMånadsutgifter[[#Headers],[April]]&amp;" 1, "),Övrigt[Datum checkbegäran initierades],"&lt;="&amp;G$4)</f>
        <v>0</v>
      </c>
      <c r="H17" s="11">
        <f ca="1">SUMIFS(SpecificeradeUtgifter[Checkbelopp],SpecificeradeUtgifter[Huvudbokskod],SammanfattningMånadsutgifter[[#This Row],[Huvudbokskod]],SpecificeradeUtgifter[Fakturadatum],"&gt;="&amp;H$3,SpecificeradeUtgifter[Fakturadatum],"&lt;="&amp;H$4)+SUMIFS(Övrigt[Checkbelopp],Övrigt[Huvudbokskod],SammanfattningMånadsutgifter[[#This Row],[Huvudbokskod]],Övrigt[Datum checkbegäran initierades],"&gt;="&amp;DATEVALUE(_ÅR&amp;SammanfattningMånadsutgifter[[#Headers],[Maj]]&amp;" 1, "),Övrigt[Datum checkbegäran initierades],"&lt;="&amp;H$4)</f>
        <v>0</v>
      </c>
      <c r="I17" s="11">
        <f ca="1">SUMIFS(SpecificeradeUtgifter[Checkbelopp],SpecificeradeUtgifter[Huvudbokskod],SammanfattningMånadsutgifter[[#This Row],[Huvudbokskod]],SpecificeradeUtgifter[Fakturadatum],"&gt;="&amp;I$3,SpecificeradeUtgifter[Fakturadatum],"&lt;="&amp;I$4)+SUMIFS(Övrigt[Checkbelopp],Övrigt[Huvudbokskod],SammanfattningMånadsutgifter[[#This Row],[Huvudbokskod]],Övrigt[Datum checkbegäran initierades],"&gt;="&amp;DATEVALUE(_ÅR&amp;SammanfattningMånadsutgifter[[#Headers],[Juni]]&amp;" 1, "),Övrigt[Datum checkbegäran initierades],"&lt;="&amp;I$4)</f>
        <v>0</v>
      </c>
      <c r="J17" s="11">
        <f ca="1">SUMIFS(SpecificeradeUtgifter[Checkbelopp],SpecificeradeUtgifter[Huvudbokskod],SammanfattningMånadsutgifter[[#This Row],[Huvudbokskod]],SpecificeradeUtgifter[Fakturadatum],"&gt;="&amp;J$3,SpecificeradeUtgifter[Fakturadatum],"&lt;="&amp;J$4)+SUMIFS(Övrigt[Checkbelopp],Övrigt[Huvudbokskod],SammanfattningMånadsutgifter[[#This Row],[Huvudbokskod]],Övrigt[Datum checkbegäran initierades],"&gt;="&amp;DATEVALUE(_ÅR&amp;SammanfattningMånadsutgifter[[#Headers],[Juli]]&amp;" 1, "),Övrigt[Datum checkbegäran initierades],"&lt;="&amp;J$4)</f>
        <v>0</v>
      </c>
      <c r="K17" s="11">
        <f ca="1">SUMIFS(SpecificeradeUtgifter[Checkbelopp],SpecificeradeUtgifter[Huvudbokskod],SammanfattningMånadsutgifter[[#This Row],[Huvudbokskod]],SpecificeradeUtgifter[Fakturadatum],"&gt;="&amp;K$3,SpecificeradeUtgifter[Fakturadatum],"&lt;="&amp;K$4)+SUMIFS(Övrigt[Checkbelopp],Övrigt[Huvudbokskod],SammanfattningMånadsutgifter[[#This Row],[Huvudbokskod]],Övrigt[Datum checkbegäran initierades],"&gt;="&amp;DATEVALUE(_ÅR&amp;SammanfattningMånadsutgifter[[#Headers],[Augusti]]&amp;" 1, "),Övrigt[Datum checkbegäran initierades],"&lt;="&amp;K$4)</f>
        <v>0</v>
      </c>
      <c r="L17" s="11">
        <f ca="1">SUMIFS(SpecificeradeUtgifter[Checkbelopp],SpecificeradeUtgifter[Huvudbokskod],SammanfattningMånadsutgifter[[#This Row],[Huvudbokskod]],SpecificeradeUtgifter[Fakturadatum],"&gt;="&amp;L$3,SpecificeradeUtgifter[Fakturadatum],"&lt;="&amp;L$4)+SUMIFS(Övrigt[Checkbelopp],Övrigt[Huvudbokskod],SammanfattningMånadsutgifter[[#This Row],[Huvudbokskod]],Övrigt[Datum checkbegäran initierades],"&gt;="&amp;DATEVALUE(_ÅR&amp;SammanfattningMånadsutgifter[[#Headers],[September]]&amp;" 1, "),Övrigt[Datum checkbegäran initierades],"&lt;="&amp;L$4)</f>
        <v>0</v>
      </c>
      <c r="M17" s="11">
        <f ca="1">SUMIFS(SpecificeradeUtgifter[Checkbelopp],SpecificeradeUtgifter[Huvudbokskod],SammanfattningMånadsutgifter[[#This Row],[Huvudbokskod]],SpecificeradeUtgifter[Fakturadatum],"&gt;="&amp;M$3,SpecificeradeUtgifter[Fakturadatum],"&lt;="&amp;M$4)+SUMIFS(Övrigt[Checkbelopp],Övrigt[Huvudbokskod],SammanfattningMånadsutgifter[[#This Row],[Huvudbokskod]],Övrigt[Datum checkbegäran initierades],"&gt;="&amp;DATEVALUE(_ÅR&amp;SammanfattningMånadsutgifter[[#Headers],[Oktober]]&amp;" 1, "),Övrigt[Datum checkbegäran initierades],"&lt;="&amp;M$4)</f>
        <v>0</v>
      </c>
      <c r="N17" s="11">
        <f ca="1">SUMIFS(SpecificeradeUtgifter[Checkbelopp],SpecificeradeUtgifter[Huvudbokskod],SammanfattningMånadsutgifter[[#This Row],[Huvudbokskod]],SpecificeradeUtgifter[Fakturadatum],"&gt;="&amp;N$3,SpecificeradeUtgifter[Fakturadatum],"&lt;="&amp;N$4)+SUMIFS(Övrigt[Checkbelopp],Övrigt[Huvudbokskod],SammanfattningMånadsutgifter[[#This Row],[Huvudbokskod]],Övrigt[Datum checkbegäran initierades],"&gt;="&amp;DATEVALUE(_ÅR&amp;SammanfattningMånadsutgifter[[#Headers],[November]]&amp;" 1, "),Övrigt[Datum checkbegäran initierades],"&lt;="&amp;N$4)</f>
        <v>0</v>
      </c>
      <c r="O17" s="11">
        <f ca="1">SUMIFS(SpecificeradeUtgifter[Checkbelopp],SpecificeradeUtgifter[Huvudbokskod],SammanfattningMånadsutgifter[[#This Row],[Huvudbokskod]],SpecificeradeUtgifter[Fakturadatum],"&gt;="&amp;O$3,SpecificeradeUtgifter[Fakturadatum],"&lt;="&amp;O$4)+SUMIFS(Övrigt[Checkbelopp],Övrigt[Huvudbokskod],SammanfattningMånadsutgifter[[#This Row],[Huvudbokskod]],Övrigt[Datum checkbegäran initierades],"&gt;="&amp;DATEVALUE(_ÅR&amp;SammanfattningMånadsutgifter[[#Headers],[December]]&amp;" 1, "),Övrigt[Datum checkbegäran initierades],"&lt;="&amp;O$4)</f>
        <v>0</v>
      </c>
      <c r="P17" s="11">
        <f ca="1">SUM(SammanfattningMånadsutgifter[[#This Row],[Januari]:[December]])</f>
        <v>0</v>
      </c>
      <c r="Q17" s="11"/>
    </row>
    <row r="18" spans="2:17" ht="30" customHeight="1" x14ac:dyDescent="0.25">
      <c r="B18" s="8" t="s">
        <v>3</v>
      </c>
      <c r="C18" s="7"/>
      <c r="D18" s="19">
        <f ca="1">SUBTOTAL(109,SammanfattningMånadsutgifter[Januari])</f>
        <v>0</v>
      </c>
      <c r="E18" s="19">
        <f ca="1">SUBTOTAL(109,SammanfattningMånadsutgifter[Februari])</f>
        <v>0</v>
      </c>
      <c r="F18" s="19">
        <f ca="1">SUBTOTAL(109,SammanfattningMånadsutgifter[Mars])</f>
        <v>0</v>
      </c>
      <c r="G18" s="19">
        <f ca="1">SUBTOTAL(109,SammanfattningMånadsutgifter[April])</f>
        <v>0</v>
      </c>
      <c r="H18" s="19">
        <f ca="1">SUBTOTAL(109,SammanfattningMånadsutgifter[Maj])</f>
        <v>0</v>
      </c>
      <c r="I18" s="19">
        <f ca="1">SUBTOTAL(109,SammanfattningMånadsutgifter[Juni])</f>
        <v>0</v>
      </c>
      <c r="J18" s="19">
        <f ca="1">SUBTOTAL(109,SammanfattningMånadsutgifter[Juli])</f>
        <v>0</v>
      </c>
      <c r="K18" s="19">
        <f ca="1">SUBTOTAL(109,SammanfattningMånadsutgifter[Augusti])</f>
        <v>0</v>
      </c>
      <c r="L18" s="19">
        <f ca="1">SUBTOTAL(109,SammanfattningMånadsutgifter[September])</f>
        <v>0</v>
      </c>
      <c r="M18" s="19">
        <f ca="1">SUBTOTAL(109,SammanfattningMånadsutgifter[Oktober])</f>
        <v>0</v>
      </c>
      <c r="N18" s="19">
        <f ca="1">SUBTOTAL(109,SammanfattningMånadsutgifter[November])</f>
        <v>0</v>
      </c>
      <c r="O18" s="19">
        <f ca="1">SUBTOTAL(109,SammanfattningMånadsutgifter[December])</f>
        <v>0</v>
      </c>
      <c r="P18" s="19">
        <f ca="1">SUBTOTAL(109,SammanfattningMånadsutgifter[Summa])</f>
        <v>0</v>
      </c>
      <c r="Q18" s="7"/>
    </row>
  </sheetData>
  <mergeCells count="1">
    <mergeCell ref="B2:Q2"/>
  </mergeCells>
  <dataValidations count="9">
    <dataValidation allowBlank="1" showInputMessage="1" showErrorMessage="1" prompt="Skapa en sammanfattning av månadsutgifter i det här kalkylbladet. Ange information i tabellen Utgifter. Navigeringslänkarna i cellerna B1 och C1 går till föregående och nästa kalkylblad" sqref="A1" xr:uid="{00000000-0002-0000-0100-000000000000}"/>
    <dataValidation allowBlank="1" showInputMessage="1" showErrorMessage="1" prompt="Ange huvudbokskod i den här kolumnen under den här rubriken" sqref="B5" xr:uid="{00000000-0002-0000-0100-000001000000}"/>
    <dataValidation allowBlank="1" showInputMessage="1" showErrorMessage="1" prompt="Ange kontorubrik i den här kolumnen under den här rubriken" sqref="C5" xr:uid="{00000000-0002-0000-0100-000002000000}"/>
    <dataValidation allowBlank="1" showInputMessage="1" showErrorMessage="1" prompt="Faktiskt belopp för den här månaden beräknas automatiskt i den här kolumnen under den här rubriken" sqref="D5:O5" xr:uid="{00000000-0002-0000-0100-000003000000}"/>
    <dataValidation allowBlank="1" showInputMessage="1" showErrorMessage="1" prompt="Summan beräknas automatiskt i den här kolumnen under den här rubriken" sqref="P5" xr:uid="{00000000-0002-0000-0100-000004000000}"/>
    <dataValidation allowBlank="1" showInputMessage="1" showErrorMessage="1" prompt="Ett miniatyrdiagram som visualiserar utgiftstrenden för 1 utgift under 12 månader visas i den här kolumnen " sqref="Q5" xr:uid="{00000000-0002-0000-0100-000005000000}"/>
    <dataValidation allowBlank="1" showInputMessage="1" showErrorMessage="1" prompt="Den här cellen innehåller en navigeringslänk. Markera om du vill gå till kalkylbladet SAMMANFATTNING BUDGET HITTILLS" sqref="B1" xr:uid="{00000000-0002-0000-0100-000006000000}"/>
    <dataValidation allowBlank="1" showInputMessage="1" showErrorMessage="1" prompt="Den här cellen innehåller en navigeringslänk. Välj om du vill gå till kalkylbladet SPECIFICERADE UTGIFTER" sqref="C1" xr:uid="{00000000-0002-0000-0100-000007000000}"/>
    <dataValidation allowBlank="1" showInputMessage="1" showErrorMessage="1" prompt="Den här cellen innehåller kalkylbladets rubrik. Utsnitt för att filtrera tabellen efter kontorubrik finns i cell B3. Ta inte bort formlerna i cellerna D3 till Q4" sqref="B2:Q2" xr:uid="{00000000-0002-0000-0100-000008000000}"/>
  </dataValidations>
  <hyperlinks>
    <hyperlink ref="B1" location="'SAMMANFATTNING BUDGET HITTILS'!A1" tooltip="Välj om du vill gå till kalkylbladet SAMMANFATTNING BUDGET HITTILLS" display="YTD BUDGET SUMMARY" xr:uid="{00000000-0004-0000-0100-000000000000}"/>
    <hyperlink ref="C1" location="'SPECIFICERADE UTGIFTER'!A1" tooltip="Välj om du vill gå till kalkylbladet SPECIFICERADE UTGIFTER" display="ITEMIZED EXPENSES" xr:uid="{00000000-0004-0000-0100-000001000000}"/>
  </hyperlinks>
  <printOptions horizontalCentered="1"/>
  <pageMargins left="0.4" right="0.4" top="0.4" bottom="0.6" header="0.3" footer="0.3"/>
  <pageSetup paperSize="9" scale="45" fitToHeight="0" orientation="portrait" r:id="rId1"/>
  <headerFooter differentFirst="1">
    <oddFooter>Page &amp;P of &amp;N</oddFooter>
  </headerFooter>
  <ignoredErrors>
    <ignoredError sqref="P17 D6:O6" calculatedColumn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'SAMMANFATTNING MÅNADSUTGIFTER'!D6:O6</xm:f>
              <xm:sqref>Q6</xm:sqref>
            </x14:sparkline>
            <x14:sparkline>
              <xm:f>'SAMMANFATTNING MÅNADSUTGIFTER'!D7:O7</xm:f>
              <xm:sqref>Q7</xm:sqref>
            </x14:sparkline>
            <x14:sparkline>
              <xm:f>'SAMMANFATTNING MÅNADSUTGIFTER'!D8:O8</xm:f>
              <xm:sqref>Q8</xm:sqref>
            </x14:sparkline>
            <x14:sparkline>
              <xm:f>'SAMMANFATTNING MÅNADSUTGIFTER'!D9:O9</xm:f>
              <xm:sqref>Q9</xm:sqref>
            </x14:sparkline>
            <x14:sparkline>
              <xm:f>'SAMMANFATTNING MÅNADSUTGIFTER'!D10:O10</xm:f>
              <xm:sqref>Q10</xm:sqref>
            </x14:sparkline>
            <x14:sparkline>
              <xm:f>'SAMMANFATTNING MÅNADSUTGIFTER'!D11:O11</xm:f>
              <xm:sqref>Q11</xm:sqref>
            </x14:sparkline>
            <x14:sparkline>
              <xm:f>'SAMMANFATTNING MÅNADSUTGIFTER'!D12:O12</xm:f>
              <xm:sqref>Q12</xm:sqref>
            </x14:sparkline>
            <x14:sparkline>
              <xm:f>'SAMMANFATTNING MÅNADSUTGIFTER'!D13:O13</xm:f>
              <xm:sqref>Q13</xm:sqref>
            </x14:sparkline>
            <x14:sparkline>
              <xm:f>'SAMMANFATTNING MÅNADSUTGIFTER'!D14:O14</xm:f>
              <xm:sqref>Q14</xm:sqref>
            </x14:sparkline>
            <x14:sparkline>
              <xm:f>'SAMMANFATTNING MÅNADSUTGIFTER'!D15:O15</xm:f>
              <xm:sqref>Q15</xm:sqref>
            </x14:sparkline>
            <x14:sparkline>
              <xm:f>'SAMMANFATTNING MÅNADSUTGIFTER'!D16:O16</xm:f>
              <xm:sqref>Q16</xm:sqref>
            </x14:sparkline>
            <x14:sparkline>
              <xm:f>'SAMMANFATTNING MÅNADSUTGIFTER'!D17:O17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B1:J6"/>
  <sheetViews>
    <sheetView showGridLines="0" workbookViewId="0"/>
  </sheetViews>
  <sheetFormatPr defaultRowHeight="30" customHeight="1" x14ac:dyDescent="0.25"/>
  <cols>
    <col min="1" max="1" width="2.7109375" customWidth="1"/>
    <col min="2" max="2" width="16.5703125" customWidth="1"/>
    <col min="3" max="3" width="14.28515625" customWidth="1"/>
    <col min="4" max="4" width="11.140625" customWidth="1"/>
    <col min="5" max="5" width="30" customWidth="1"/>
    <col min="6" max="6" width="15.28515625" bestFit="1" customWidth="1"/>
    <col min="7" max="7" width="30" customWidth="1"/>
    <col min="8" max="8" width="22.5703125" customWidth="1"/>
    <col min="9" max="9" width="21.7109375" customWidth="1"/>
    <col min="10" max="10" width="17.28515625" customWidth="1"/>
  </cols>
  <sheetData>
    <row r="1" spans="2:10" ht="15" customHeight="1" x14ac:dyDescent="0.25">
      <c r="B1" s="5" t="s">
        <v>0</v>
      </c>
      <c r="C1" s="5" t="s">
        <v>39</v>
      </c>
    </row>
    <row r="2" spans="2:10" ht="24.75" customHeight="1" thickBot="1" x14ac:dyDescent="0.3">
      <c r="B2" s="24" t="s">
        <v>24</v>
      </c>
      <c r="C2" s="24"/>
      <c r="D2" s="24"/>
      <c r="E2" s="24"/>
      <c r="F2" s="24"/>
      <c r="G2" s="24"/>
      <c r="H2" s="24"/>
      <c r="I2" s="24"/>
      <c r="J2" s="24"/>
    </row>
    <row r="3" spans="2:10" ht="75" customHeight="1" thickTop="1" x14ac:dyDescent="0.25">
      <c r="B3" s="23" t="s">
        <v>38</v>
      </c>
      <c r="C3" s="23"/>
      <c r="D3" s="23"/>
      <c r="E3" s="23"/>
      <c r="F3" s="23"/>
      <c r="G3" s="23" t="s">
        <v>47</v>
      </c>
      <c r="H3" s="23"/>
      <c r="I3" s="23"/>
      <c r="J3" s="23"/>
    </row>
    <row r="4" spans="2:10" ht="30" customHeight="1" x14ac:dyDescent="0.25">
      <c r="B4" s="10" t="s">
        <v>2</v>
      </c>
      <c r="C4" s="10" t="s">
        <v>40</v>
      </c>
      <c r="D4" s="10" t="s">
        <v>42</v>
      </c>
      <c r="E4" s="10" t="s">
        <v>43</v>
      </c>
      <c r="F4" s="10" t="s">
        <v>46</v>
      </c>
      <c r="G4" s="10" t="s">
        <v>48</v>
      </c>
      <c r="H4" s="10" t="s">
        <v>51</v>
      </c>
      <c r="I4" s="10" t="s">
        <v>54</v>
      </c>
      <c r="J4" s="10" t="s">
        <v>57</v>
      </c>
    </row>
    <row r="5" spans="2:10" ht="30" customHeight="1" x14ac:dyDescent="0.25">
      <c r="B5" s="13">
        <v>1000</v>
      </c>
      <c r="C5" s="14" t="s">
        <v>41</v>
      </c>
      <c r="D5" s="15">
        <v>100</v>
      </c>
      <c r="E5" s="7" t="s">
        <v>44</v>
      </c>
      <c r="F5" s="18">
        <v>750.75</v>
      </c>
      <c r="G5" s="7" t="s">
        <v>49</v>
      </c>
      <c r="H5" s="7" t="s">
        <v>52</v>
      </c>
      <c r="I5" s="7" t="s">
        <v>55</v>
      </c>
      <c r="J5" s="14" t="s">
        <v>41</v>
      </c>
    </row>
    <row r="6" spans="2:10" ht="30" customHeight="1" x14ac:dyDescent="0.25">
      <c r="B6" s="13">
        <v>7000</v>
      </c>
      <c r="C6" s="14" t="s">
        <v>41</v>
      </c>
      <c r="D6" s="15">
        <v>101</v>
      </c>
      <c r="E6" s="7" t="s">
        <v>45</v>
      </c>
      <c r="F6" s="11">
        <v>2500</v>
      </c>
      <c r="G6" s="7" t="s">
        <v>50</v>
      </c>
      <c r="H6" s="7" t="s">
        <v>53</v>
      </c>
      <c r="I6" s="7" t="s">
        <v>56</v>
      </c>
      <c r="J6" s="14" t="s">
        <v>41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Skapa specificerade utgifter i det här kalkylbladet. Ange information i tabellen Specificerade utgifter. Navigeringslänkarna i cellerna B1 och C1 går till föregående och nästa kalkylblad" sqref="A1" xr:uid="{00000000-0002-0000-0200-000000000000}"/>
    <dataValidation allowBlank="1" showInputMessage="1" showErrorMessage="1" prompt="Ange huvudbokskod i den här kolumnen under den här rubriken" sqref="B4" xr:uid="{00000000-0002-0000-0200-000001000000}"/>
    <dataValidation allowBlank="1" showInputMessage="1" showErrorMessage="1" prompt="Ange fakturadatum i den här kolumnen under den här rubriken" sqref="C4" xr:uid="{00000000-0002-0000-0200-000002000000}"/>
    <dataValidation allowBlank="1" showInputMessage="1" showErrorMessage="1" prompt="Ange fakturanummer i den här kolumnen under den här rubriken" sqref="D4" xr:uid="{00000000-0002-0000-0200-000003000000}"/>
    <dataValidation allowBlank="1" showInputMessage="1" showErrorMessage="1" prompt="Ange namn för begärd av i den här kolumnen under den här rubriken" sqref="E4" xr:uid="{00000000-0002-0000-0200-000004000000}"/>
    <dataValidation allowBlank="1" showInputMessage="1" showErrorMessage="1" prompt="Ange checkbelopp i den här kolumnen under den här rubriken" sqref="F4" xr:uid="{00000000-0002-0000-0200-000005000000}"/>
    <dataValidation allowBlank="1" showInputMessage="1" showErrorMessage="1" prompt="Ange betalningsmottagarens namn i den här kolumnen under den här rubriken" sqref="G4" xr:uid="{00000000-0002-0000-0200-000006000000}"/>
    <dataValidation allowBlank="1" showInputMessage="1" showErrorMessage="1" prompt="Ange syfte för checkanvändning i den här kolumnen under den här rubriken" sqref="H4" xr:uid="{00000000-0002-0000-0200-000007000000}"/>
    <dataValidation allowBlank="1" showInputMessage="1" showErrorMessage="1" prompt="Ange distributionsmetod i den här kolumnen under den här rubriken" sqref="I4" xr:uid="{00000000-0002-0000-0200-000008000000}"/>
    <dataValidation allowBlank="1" showInputMessage="1" showErrorMessage="1" prompt="Ange bokföringsdatum i den här kolumnen under den här rubriken." sqref="J4" xr:uid="{00000000-0002-0000-0200-000009000000}"/>
    <dataValidation allowBlank="1" showInputMessage="1" showErrorMessage="1" prompt="Den här cellen innehåller kalkylbladets rubrik. Utsnitt för att filtrera tabell efter begärd av finns i cell B3 och ett utsnitt för att filtrera tabell efter betalningsmottagare finns i cell G3" sqref="B2:J2" xr:uid="{00000000-0002-0000-0200-00000A000000}"/>
    <dataValidation allowBlank="1" showInputMessage="1" showErrorMessage="1" prompt="Navigeringslänk. Markera om du vill gå till kalkylbladet SAMMANFATTNING MÅNADSUTGIFTER" sqref="B1" xr:uid="{00000000-0002-0000-0200-00000B000000}"/>
    <dataValidation allowBlank="1" showInputMessage="1" showErrorMessage="1" prompt="Den här cellen innehåller en navigeringslänk. Välj om du vill gå till kalkylbladet VÄLGÖRENHET OCH SPONSRING" sqref="C1" xr:uid="{00000000-0002-0000-0200-00000C000000}"/>
  </dataValidations>
  <hyperlinks>
    <hyperlink ref="B1" location="'SAMMANFATTNING MÅNADSUTGIFTER'!A1" tooltip="Välj om du vill gå till kalkylbladet SAMMANFATTNING MÅNADSUTGIFTER" display="MONTHLY EXPENSES SUMMARY" xr:uid="{00000000-0004-0000-0200-000000000000}"/>
    <hyperlink ref="C1" location="'VÄLGÖRENHET OCH SPONSRING'!A1" tooltip="Välj om du vill gå till kalkylbladet VÄLGÖRENHET OCH SPONSRING" display="VÄLGÖRENHET OCH SPONSRING" xr:uid="{00000000-0004-0000-0200-000001000000}"/>
  </hyperlinks>
  <printOptions horizontalCentered="1"/>
  <pageMargins left="0.4" right="0.4" top="0.4" bottom="0.6" header="0.3" footer="0.3"/>
  <pageSetup paperSize="9" scale="53" fitToHeight="0" orientation="portrait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B1:L6"/>
  <sheetViews>
    <sheetView showGridLines="0" workbookViewId="0"/>
  </sheetViews>
  <sheetFormatPr defaultRowHeight="30" customHeight="1" x14ac:dyDescent="0.25"/>
  <cols>
    <col min="1" max="1" width="2.7109375" customWidth="1"/>
    <col min="2" max="2" width="16.5703125" customWidth="1"/>
    <col min="3" max="3" width="23.5703125" customWidth="1"/>
    <col min="4" max="4" width="28.7109375" customWidth="1"/>
    <col min="5" max="5" width="17.28515625" customWidth="1"/>
    <col min="6" max="6" width="17.42578125" customWidth="1"/>
    <col min="7" max="7" width="27" customWidth="1"/>
    <col min="8" max="8" width="16.5703125" customWidth="1"/>
    <col min="9" max="9" width="21.7109375" customWidth="1"/>
    <col min="10" max="10" width="15.42578125" customWidth="1"/>
    <col min="11" max="11" width="21" customWidth="1"/>
    <col min="12" max="12" width="18.140625" customWidth="1"/>
  </cols>
  <sheetData>
    <row r="1" spans="2:12" ht="15" customHeight="1" x14ac:dyDescent="0.25">
      <c r="B1" s="5" t="s">
        <v>24</v>
      </c>
      <c r="C1" s="4"/>
    </row>
    <row r="2" spans="2:12" ht="24.75" customHeight="1" thickBot="1" x14ac:dyDescent="0.4">
      <c r="B2" s="26" t="s">
        <v>39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75" customHeight="1" thickTop="1" x14ac:dyDescent="0.25">
      <c r="B3" s="25" t="s">
        <v>38</v>
      </c>
      <c r="C3" s="25"/>
      <c r="D3" s="25"/>
      <c r="E3" s="25"/>
      <c r="F3" s="25"/>
      <c r="G3" s="25" t="s">
        <v>47</v>
      </c>
      <c r="H3" s="25"/>
      <c r="I3" s="25"/>
      <c r="J3" s="25"/>
      <c r="K3" s="25"/>
      <c r="L3" s="25"/>
    </row>
    <row r="4" spans="2:12" ht="30" customHeight="1" x14ac:dyDescent="0.25">
      <c r="B4" s="10" t="s">
        <v>2</v>
      </c>
      <c r="C4" s="10" t="s">
        <v>58</v>
      </c>
      <c r="D4" s="10" t="s">
        <v>43</v>
      </c>
      <c r="E4" s="10" t="s">
        <v>46</v>
      </c>
      <c r="F4" s="10" t="s">
        <v>60</v>
      </c>
      <c r="G4" s="10" t="s">
        <v>48</v>
      </c>
      <c r="H4" s="10" t="s">
        <v>63</v>
      </c>
      <c r="I4" s="10" t="s">
        <v>66</v>
      </c>
      <c r="J4" s="10" t="s">
        <v>69</v>
      </c>
      <c r="K4" s="10" t="s">
        <v>54</v>
      </c>
      <c r="L4" s="10" t="s">
        <v>57</v>
      </c>
    </row>
    <row r="5" spans="2:12" ht="30" customHeight="1" x14ac:dyDescent="0.25">
      <c r="B5" s="13">
        <v>12000</v>
      </c>
      <c r="C5" s="14" t="s">
        <v>41</v>
      </c>
      <c r="D5" s="7" t="s">
        <v>59</v>
      </c>
      <c r="E5" s="17">
        <v>1000</v>
      </c>
      <c r="F5" s="11">
        <v>12</v>
      </c>
      <c r="G5" s="7" t="s">
        <v>61</v>
      </c>
      <c r="H5" s="7" t="s">
        <v>64</v>
      </c>
      <c r="I5" s="7" t="s">
        <v>67</v>
      </c>
      <c r="J5" s="7" t="s">
        <v>70</v>
      </c>
      <c r="K5" s="7" t="s">
        <v>71</v>
      </c>
      <c r="L5" s="14" t="s">
        <v>41</v>
      </c>
    </row>
    <row r="6" spans="2:12" ht="30" customHeight="1" x14ac:dyDescent="0.25">
      <c r="B6" s="13">
        <v>11000</v>
      </c>
      <c r="C6" s="14" t="s">
        <v>41</v>
      </c>
      <c r="D6" s="7" t="s">
        <v>59</v>
      </c>
      <c r="E6" s="11">
        <v>2500</v>
      </c>
      <c r="F6" s="11">
        <v>0</v>
      </c>
      <c r="G6" s="7" t="s">
        <v>62</v>
      </c>
      <c r="H6" s="7" t="s">
        <v>65</v>
      </c>
      <c r="I6" s="7" t="s">
        <v>68</v>
      </c>
      <c r="J6" s="7" t="s">
        <v>65</v>
      </c>
      <c r="K6" s="7" t="s">
        <v>71</v>
      </c>
      <c r="L6" s="14" t="s">
        <v>41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Skapa en lista över välgörenhet och sponsring i det här kalkylbladet. Ange information i tabellen Övrigt. Välj cell B1 om du vill navigera till kalkylbladet Specificerade utgifter" sqref="A1" xr:uid="{00000000-0002-0000-0300-000000000000}"/>
    <dataValidation allowBlank="1" showInputMessage="1" showErrorMessage="1" prompt="Ange huvudbokskod i den här kolumnen under den här rubriken" sqref="B4" xr:uid="{00000000-0002-0000-0300-000001000000}"/>
    <dataValidation allowBlank="1" showInputMessage="1" showErrorMessage="1" prompt="Ange datum när checkbegäran initierades i den här kolumnen under den här rubriken" sqref="C4" xr:uid="{00000000-0002-0000-0300-000002000000}"/>
    <dataValidation allowBlank="1" showInputMessage="1" showErrorMessage="1" prompt="Ange namn för begärd av i den här kolumnen under den här rubriken" sqref="D4" xr:uid="{00000000-0002-0000-0300-000003000000}"/>
    <dataValidation allowBlank="1" showInputMessage="1" showErrorMessage="1" prompt="Ange checkbelopp i den här kolumnen under den här rubriken" sqref="E4" xr:uid="{00000000-0002-0000-0300-000004000000}"/>
    <dataValidation allowBlank="1" showInputMessage="1" showErrorMessage="1" prompt="Ange föregående års bidrag i den här kolumnen under den här rubriken" sqref="F4" xr:uid="{00000000-0002-0000-0300-000005000000}"/>
    <dataValidation allowBlank="1" showInputMessage="1" showErrorMessage="1" prompt="Ange betalningsmottagarens namn i den här kolumnen under den här rubriken" sqref="G4" xr:uid="{00000000-0002-0000-0300-000006000000}"/>
    <dataValidation allowBlank="1" showInputMessage="1" showErrorMessage="1" prompt="Ange syfte för använt för i den här kolumnen under den här rubriken" sqref="H4" xr:uid="{00000000-0002-0000-0300-000007000000}"/>
    <dataValidation allowBlank="1" showInputMessage="1" showErrorMessage="1" prompt="Ange personens namn för signerade av i den här kolumnen under den här rubriken" sqref="I4" xr:uid="{00000000-0002-0000-0300-000008000000}"/>
    <dataValidation allowBlank="1" showInputMessage="1" showErrorMessage="1" prompt="Ange kategori i den här kolumnen under den här rubriken" sqref="J4" xr:uid="{00000000-0002-0000-0300-000009000000}"/>
    <dataValidation allowBlank="1" showInputMessage="1" showErrorMessage="1" prompt="Ange distributionsmetod i den här kolumnen under den här rubriken" sqref="K4" xr:uid="{00000000-0002-0000-0300-00000A000000}"/>
    <dataValidation allowBlank="1" showInputMessage="1" showErrorMessage="1" prompt="Ange bokföringsdatum i den här kolumnen under den här rubriken." sqref="L4" xr:uid="{00000000-0002-0000-0300-00000B000000}"/>
    <dataValidation allowBlank="1" showInputMessage="1" showErrorMessage="1" prompt="Navigeringslänk. Markera om du vill gå till kalkylbladet SPECIFICERADE UTGIFTER" sqref="B1" xr:uid="{00000000-0002-0000-0300-00000C000000}"/>
    <dataValidation allowBlank="1" showInputMessage="1" showErrorMessage="1" prompt="Den här cellen innehåller kalkylbladets rubrik. Utsnitt för att filtrera tabell efter begärd av finns i cell B3 och ett utsnitt för att filtrera tabell efter betalningsmottagare finns i cell G3" sqref="B2:L2" xr:uid="{00000000-0002-0000-0300-00000D000000}"/>
  </dataValidations>
  <hyperlinks>
    <hyperlink ref="B1" location="'SPECIFICERADE UTGIFTER'!A1" tooltip="Välj om du vill gå till kalkylbladet SPECIFICERADE UTGIFTER" display="ITEMIZED EXPENSES" xr:uid="{00000000-0004-0000-0300-000000000000}"/>
  </hyperlinks>
  <printOptions horizontalCentered="1"/>
  <pageMargins left="0.4" right="0.4" top="0.4" bottom="0.6" header="0.3" footer="0.3"/>
  <pageSetup paperSize="9" scale="42" fitToHeight="0" orientation="portrait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10</vt:i4>
      </vt:variant>
    </vt:vector>
  </HeadingPairs>
  <TitlesOfParts>
    <vt:vector size="14" baseType="lpstr">
      <vt:lpstr>SAMMANFATTNING BUDGET HITTILS</vt:lpstr>
      <vt:lpstr>SAMMANFATTNING MÅNADSUTGIFTER</vt:lpstr>
      <vt:lpstr>SPECIFICERADE UTGIFTER</vt:lpstr>
      <vt:lpstr>VÄLGÖRENHET OCH SPONSRING</vt:lpstr>
      <vt:lpstr>_ÅR</vt:lpstr>
      <vt:lpstr>RadRubrikOmråde1..G2</vt:lpstr>
      <vt:lpstr>Rubrik1</vt:lpstr>
      <vt:lpstr>Rubrik2</vt:lpstr>
      <vt:lpstr>Rubrik3</vt:lpstr>
      <vt:lpstr>Rubrik4</vt:lpstr>
      <vt:lpstr>'SAMMANFATTNING BUDGET HITTILS'!Utskriftsrubriker</vt:lpstr>
      <vt:lpstr>'SAMMANFATTNING MÅNADSUTGIFTER'!Utskriftsrubriker</vt:lpstr>
      <vt:lpstr>'SPECIFICERADE UTGIFTER'!Utskriftsrubriker</vt:lpstr>
      <vt:lpstr>'VÄLGÖRENHET OCH SPONSRING'!Utskriftsrubriker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2018-01-30T03:07:15Z</dcterms:created>
  <dcterms:modified xsi:type="dcterms:W3CDTF">2019-04-30T10:45:56Z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