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mc:AlternateContent xmlns:mc="http://schemas.openxmlformats.org/markup-compatibility/2006">
    <mc:Choice Requires="x15">
      <x15ac:absPath xmlns:x15ac="http://schemas.microsoft.com/office/spreadsheetml/2010/11/ac" url="\\store\FTP\MNET\Lalissa\01_Template\WordTech_20190418_Accessibility_Win32_Q4_B3\04_PreDTP_Done\lt-LT\"/>
    </mc:Choice>
  </mc:AlternateContent>
  <bookViews>
    <workbookView xWindow="-120" yWindow="-120" windowWidth="28710" windowHeight="14430" tabRatio="695" xr2:uid="{00000000-000D-0000-FFFF-FFFF00000000}"/>
  </bookViews>
  <sheets>
    <sheet name="BIUDŽETO SUV. NUO METŲ PRADŽIOS" sheetId="1" r:id="rId1"/>
    <sheet name="MĖNESIO IŠLAIDŲ SUVESTINĖ" sheetId="2" r:id="rId2"/>
    <sheet name="DETALIZUOTOS IŠLAIDOS" sheetId="3" r:id="rId3"/>
    <sheet name="LABDARA IR RĖMIMAS" sheetId="4" r:id="rId4"/>
  </sheets>
  <definedNames>
    <definedName name="_METAI">'BIUDŽETO SUV. NUO METŲ PRADŽIOS'!$G$2</definedName>
    <definedName name="Pavadinimas1">YearToDateTable[[#Headers],[Didžiosios knygos kodas]]</definedName>
    <definedName name="Pavadinimas2">MėNesio_IšLaidų_Suvestinė[[#Headers],[Didžiosios knygos kodas]]</definedName>
    <definedName name="Pavadinimas3">ItemizedExpenses[[#Headers],[Didžiosios knygos kodas]]</definedName>
    <definedName name="Pavadinimas4">Kita[[#Headers],[Didžiosios knygos kodas]]</definedName>
    <definedName name="_xlnm.Print_Titles" localSheetId="0">'BIUDŽETO SUV. NUO METŲ PRADŽIOS'!$4:$4</definedName>
    <definedName name="_xlnm.Print_Titles" localSheetId="2">'DETALIZUOTOS IŠLAIDOS'!$4:$4</definedName>
    <definedName name="_xlnm.Print_Titles" localSheetId="3">'LABDARA IR RĖMIMAS'!$4:$4</definedName>
    <definedName name="_xlnm.Print_Titles" localSheetId="1">'MĖNESIO IŠLAIDŲ SUVESTINĖ'!$5:$5</definedName>
    <definedName name="RowTitleRegion1..G2">'BIUDŽETO SUV. NUO METŲ PRADŽIOS'!$F$2</definedName>
    <definedName name="Slicer_Account_Title">#N/A</definedName>
    <definedName name="Slicer_Payee">#N/A</definedName>
    <definedName name="Slicer_Payee1">#N/A</definedName>
    <definedName name="Slicer_Requested_by">#N/A</definedName>
    <definedName name="Slicer_Requested_b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N3" i="2" l="1"/>
  <c r="O3" i="2"/>
  <c r="L3" i="2"/>
  <c r="M3" i="2"/>
  <c r="K3" i="2"/>
  <c r="K4" i="2" s="1"/>
  <c r="O4" i="2"/>
  <c r="J3" i="2"/>
  <c r="H3" i="2"/>
  <c r="I3" i="2"/>
  <c r="F3" i="2"/>
  <c r="G3" i="2"/>
  <c r="D3" i="2"/>
  <c r="E3" i="2"/>
  <c r="E17" i="1"/>
  <c r="O6" i="2" l="1"/>
  <c r="O8" i="2"/>
  <c r="O10" i="2"/>
  <c r="O12" i="2"/>
  <c r="O14" i="2"/>
  <c r="O16" i="2"/>
  <c r="O7" i="2"/>
  <c r="O9" i="2"/>
  <c r="O11" i="2"/>
  <c r="O13" i="2"/>
  <c r="O15" i="2"/>
  <c r="O17" i="2"/>
  <c r="K6" i="2"/>
  <c r="K8" i="2"/>
  <c r="K10" i="2"/>
  <c r="K12" i="2"/>
  <c r="K14" i="2"/>
  <c r="K16" i="2"/>
  <c r="K7" i="2"/>
  <c r="K9" i="2"/>
  <c r="K11" i="2"/>
  <c r="K13" i="2"/>
  <c r="K15" i="2"/>
  <c r="K17" i="2"/>
  <c r="G4" i="2"/>
  <c r="G6" i="2" s="1"/>
  <c r="J4" i="2"/>
  <c r="J6" i="2" s="1"/>
  <c r="M4" i="2"/>
  <c r="M6" i="2" s="1"/>
  <c r="L4" i="2"/>
  <c r="L6" i="2" s="1"/>
  <c r="D4" i="2"/>
  <c r="D7" i="2" s="1"/>
  <c r="E4" i="2"/>
  <c r="E7" i="2" s="1"/>
  <c r="F4" i="2"/>
  <c r="F6" i="2" s="1"/>
  <c r="N4" i="2"/>
  <c r="N6" i="2" s="1"/>
  <c r="I4" i="2"/>
  <c r="I6" i="2" s="1"/>
  <c r="H4" i="2"/>
  <c r="H6" i="2" s="1"/>
  <c r="N17" i="2" l="1"/>
  <c r="N13" i="2"/>
  <c r="N9" i="2"/>
  <c r="N16" i="2"/>
  <c r="N12" i="2"/>
  <c r="N8" i="2"/>
  <c r="N15" i="2"/>
  <c r="N11" i="2"/>
  <c r="N7" i="2"/>
  <c r="N14" i="2"/>
  <c r="N10" i="2"/>
  <c r="M7" i="2"/>
  <c r="M15" i="2"/>
  <c r="M11" i="2"/>
  <c r="M16" i="2"/>
  <c r="M12" i="2"/>
  <c r="M8" i="2"/>
  <c r="M17" i="2"/>
  <c r="M13" i="2"/>
  <c r="M9" i="2"/>
  <c r="M14" i="2"/>
  <c r="M10" i="2"/>
  <c r="L17" i="2"/>
  <c r="L13" i="2"/>
  <c r="L9" i="2"/>
  <c r="L16" i="2"/>
  <c r="L12" i="2"/>
  <c r="L8" i="2"/>
  <c r="L15" i="2"/>
  <c r="L11" i="2"/>
  <c r="L7" i="2"/>
  <c r="L14" i="2"/>
  <c r="L10" i="2"/>
  <c r="J17" i="2"/>
  <c r="J13" i="2"/>
  <c r="J9" i="2"/>
  <c r="J16" i="2"/>
  <c r="J12" i="2"/>
  <c r="J8" i="2"/>
  <c r="J15" i="2"/>
  <c r="J11" i="2"/>
  <c r="J7" i="2"/>
  <c r="J14" i="2"/>
  <c r="J10" i="2"/>
  <c r="I15" i="2"/>
  <c r="I11" i="2"/>
  <c r="I7" i="2"/>
  <c r="I16" i="2"/>
  <c r="I12" i="2"/>
  <c r="I8" i="2"/>
  <c r="I13" i="2"/>
  <c r="I9" i="2"/>
  <c r="I17" i="2"/>
  <c r="I14" i="2"/>
  <c r="I10" i="2"/>
  <c r="G17" i="2"/>
  <c r="G9" i="2"/>
  <c r="G12" i="2"/>
  <c r="H17" i="2"/>
  <c r="H13" i="2"/>
  <c r="H9" i="2"/>
  <c r="H16" i="2"/>
  <c r="H12" i="2"/>
  <c r="H8" i="2"/>
  <c r="G13" i="2"/>
  <c r="G16" i="2"/>
  <c r="G8" i="2"/>
  <c r="H15" i="2"/>
  <c r="H11" i="2"/>
  <c r="H7" i="2"/>
  <c r="H14" i="2"/>
  <c r="H10" i="2"/>
  <c r="G15" i="2"/>
  <c r="G11" i="2"/>
  <c r="G7" i="2"/>
  <c r="G14" i="2"/>
  <c r="G10" i="2"/>
  <c r="F17" i="2"/>
  <c r="F13" i="2"/>
  <c r="F9" i="2"/>
  <c r="F16" i="2"/>
  <c r="F12" i="2"/>
  <c r="F8" i="2"/>
  <c r="F15" i="2"/>
  <c r="F11" i="2"/>
  <c r="F7" i="2"/>
  <c r="F14" i="2"/>
  <c r="F10" i="2"/>
  <c r="E16" i="2"/>
  <c r="E12" i="2"/>
  <c r="E8" i="2"/>
  <c r="E17" i="2"/>
  <c r="E13" i="2"/>
  <c r="E9" i="2"/>
  <c r="E14" i="2"/>
  <c r="E10" i="2"/>
  <c r="E6" i="2"/>
  <c r="E15" i="2"/>
  <c r="E11" i="2"/>
  <c r="D16" i="2"/>
  <c r="D12" i="2"/>
  <c r="D8" i="2"/>
  <c r="D17" i="2"/>
  <c r="D13" i="2"/>
  <c r="D9" i="2"/>
  <c r="D14" i="2"/>
  <c r="D10" i="2"/>
  <c r="D6" i="2"/>
  <c r="D15" i="2"/>
  <c r="D11" i="2"/>
  <c r="P6" i="2" l="1"/>
  <c r="P11" i="2"/>
  <c r="D10" i="1" s="1"/>
  <c r="F10" i="1" s="1"/>
  <c r="G10" i="1" s="1"/>
  <c r="P14" i="2"/>
  <c r="D13" i="1" s="1"/>
  <c r="F13" i="1" s="1"/>
  <c r="G13" i="1" s="1"/>
  <c r="P10" i="2"/>
  <c r="D9" i="1" s="1"/>
  <c r="F9" i="1" s="1"/>
  <c r="G9" i="1" s="1"/>
  <c r="P7" i="2"/>
  <c r="D6" i="1" s="1"/>
  <c r="F6" i="1" s="1"/>
  <c r="G6" i="1" s="1"/>
  <c r="P15" i="2"/>
  <c r="D14" i="1" s="1"/>
  <c r="F14" i="1" s="1"/>
  <c r="G14" i="1" s="1"/>
  <c r="P8" i="2"/>
  <c r="D7" i="1" s="1"/>
  <c r="F7" i="1" s="1"/>
  <c r="G7" i="1" s="1"/>
  <c r="P13" i="2"/>
  <c r="D12" i="1" s="1"/>
  <c r="F12" i="1" s="1"/>
  <c r="G12" i="1" s="1"/>
  <c r="P17" i="2"/>
  <c r="D16" i="1" s="1"/>
  <c r="F16" i="1" s="1"/>
  <c r="G16" i="1" s="1"/>
  <c r="P9" i="2"/>
  <c r="P16" i="2"/>
  <c r="D15" i="1" s="1"/>
  <c r="F15" i="1" s="1"/>
  <c r="G15" i="1" s="1"/>
  <c r="P12" i="2"/>
  <c r="E18" i="2"/>
  <c r="D18" i="2"/>
  <c r="F18" i="2"/>
  <c r="G18" i="2"/>
  <c r="H18" i="2"/>
  <c r="I18" i="2"/>
  <c r="J18" i="2"/>
  <c r="K18" i="2"/>
  <c r="L18" i="2"/>
  <c r="M18" i="2"/>
  <c r="N18" i="2"/>
  <c r="O18" i="2"/>
  <c r="D5" i="1"/>
  <c r="F5" i="1" s="1"/>
  <c r="G5" i="1" s="1"/>
  <c r="D11" i="1"/>
  <c r="F11" i="1" s="1"/>
  <c r="G11" i="1" s="1"/>
  <c r="P18" i="2" l="1"/>
  <c r="D8" i="1"/>
  <c r="F8" i="1" s="1"/>
  <c r="G8" i="1" s="1"/>
  <c r="F17" i="1" l="1"/>
  <c r="G17" i="1" s="1"/>
  <c r="D17" i="1"/>
</calcChain>
</file>

<file path=xl/sharedStrings.xml><?xml version="1.0" encoding="utf-8"?>
<sst xmlns="http://schemas.openxmlformats.org/spreadsheetml/2006/main" count="112" uniqueCount="73">
  <si>
    <t>MĖNESIO IŠLAIDŲ SUVESTINĖ</t>
  </si>
  <si>
    <t>FAKTINIS ir BIUDŽETAS NUO METŲ PRADŽIOS</t>
  </si>
  <si>
    <t>Didžiosios knygos kodas</t>
  </si>
  <si>
    <t>Atsiskaitymo pavadinimas</t>
  </si>
  <si>
    <t>Reklama</t>
  </si>
  <si>
    <t>Biuro įranga</t>
  </si>
  <si>
    <t>Spausdintuvai</t>
  </si>
  <si>
    <t>Serverio išlaidos</t>
  </si>
  <si>
    <t>Atsargos</t>
  </si>
  <si>
    <t>Su klientais susijusios išlaidos</t>
  </si>
  <si>
    <t>Kompiuteriai</t>
  </si>
  <si>
    <t>Medicinos planas</t>
  </si>
  <si>
    <t>Statymo išlaidos</t>
  </si>
  <si>
    <t>Rinkodara</t>
  </si>
  <si>
    <t>Labdara</t>
  </si>
  <si>
    <t>Rėmimas</t>
  </si>
  <si>
    <t>Faktinis</t>
  </si>
  <si>
    <t>Biudžetas</t>
  </si>
  <si>
    <t>metai</t>
  </si>
  <si>
    <t>Liko proc.</t>
  </si>
  <si>
    <t>BIUDŽETO SUV. NUO METŲ PRADŽIOS</t>
  </si>
  <si>
    <t>Duomenų filtras, skirtas filtruoti duomenis pagal atsiskaitymo pavadinimą, yra šiame langelyje.</t>
  </si>
  <si>
    <t>DETALIZUOTOS IŠLAIDOS</t>
  </si>
  <si>
    <t>Sąskaitos pavadinimas</t>
  </si>
  <si>
    <t>Sausis</t>
  </si>
  <si>
    <t>Vasaris</t>
  </si>
  <si>
    <t>Kovas</t>
  </si>
  <si>
    <t>Balandis</t>
  </si>
  <si>
    <t>Gegužė</t>
  </si>
  <si>
    <t>Birželis</t>
  </si>
  <si>
    <t>Liepa</t>
  </si>
  <si>
    <t>Rugpjūtis</t>
  </si>
  <si>
    <t>Rugsėjis</t>
  </si>
  <si>
    <t>Spalis</t>
  </si>
  <si>
    <t>Lapkritis</t>
  </si>
  <si>
    <t>Gruodis</t>
  </si>
  <si>
    <t xml:space="preserve"> </t>
  </si>
  <si>
    <t>Duomenų filtras, skirtas filtruoti duomenis pagal parinktį Užklausą pateikė, yra šiame laukelyje, o duomenų filtras, filtruojantis duomenis pagal Gavėją, yra langelyje dešinėje.</t>
  </si>
  <si>
    <t>LABDARA IR RĖMIMAS</t>
  </si>
  <si>
    <t>Sąskaitos faktūros išrašymo data</t>
  </si>
  <si>
    <t>Data</t>
  </si>
  <si>
    <t>Sąskaitos faktūros Nr.</t>
  </si>
  <si>
    <t>Išrašė</t>
  </si>
  <si>
    <t>Jonas Vitkus</t>
  </si>
  <si>
    <t>Andrius Žemaitis</t>
  </si>
  <si>
    <t>Čekio suma</t>
  </si>
  <si>
    <t>Duomenų filtras, skirtas filtruoti duomenis pagal Gavėją, yra šiame langelyje.</t>
  </si>
  <si>
    <t>Pinigų gavėjas</t>
  </si>
  <si>
    <t xml:space="preserve">„Consolidated Messenger“ </t>
  </si>
  <si>
    <t xml:space="preserve">„A. Datum Corporation“ </t>
  </si>
  <si>
    <t>Čekio naudojimas</t>
  </si>
  <si>
    <t>Siuntėjas</t>
  </si>
  <si>
    <t>2 staliniai kompiuteriai</t>
  </si>
  <si>
    <t>Mokėjimo būdas</t>
  </si>
  <si>
    <t>Paštu</t>
  </si>
  <si>
    <t>Kreditu</t>
  </si>
  <si>
    <t>Pateikimo data</t>
  </si>
  <si>
    <t>Čekio prašymo inicijavimo data</t>
  </si>
  <si>
    <t>Ona Grigaitė</t>
  </si>
  <si>
    <t>Ankstesnių metų prisidėjimas</t>
  </si>
  <si>
    <t xml:space="preserve">Meno mokykla </t>
  </si>
  <si>
    <t xml:space="preserve">„Wingtip Toys“ </t>
  </si>
  <si>
    <t>Paskirtis</t>
  </si>
  <si>
    <t>Stipendijos</t>
  </si>
  <si>
    <t>Bendruomenė</t>
  </si>
  <si>
    <t>Pasirašė</t>
  </si>
  <si>
    <t>Marija Kairienė</t>
  </si>
  <si>
    <t>Laima Banienė</t>
  </si>
  <si>
    <t>Kategorija</t>
  </si>
  <si>
    <t>Menai</t>
  </si>
  <si>
    <t>Čekis</t>
  </si>
  <si>
    <t>Suma</t>
  </si>
  <si>
    <t>Liko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</si>
</sst>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0_ ;\-0\ "/>
    <numFmt numFmtId="166" formatCode="#,##0.00\ [$EUR];\-#,##0.00\ [$EUR]"/>
  </numFmts>
  <fonts count="7" x14ac:knownFonts="1">
    <font>
      <sz val="11"/>
      <color theme="1" tint="-0.2499465926084170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s>
  <fills count="2">
    <fill>
      <patternFill patternType="none"/>
    </fill>
    <fill>
      <patternFill patternType="gray125"/>
    </fill>
  </fills>
  <borders count="8">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s>
  <cellStyleXfs count="10">
    <xf numFmtId="0" fontId="0" fillId="0" borderId="0">
      <alignment vertical="center" wrapText="1"/>
    </xf>
    <xf numFmtId="0" fontId="2" fillId="0" borderId="1" applyNumberFormat="0" applyFill="0" applyAlignment="0" applyProtection="0"/>
    <xf numFmtId="0" fontId="2" fillId="0" borderId="7" applyNumberFormat="0" applyFill="0" applyAlignment="0" applyProtection="0"/>
    <xf numFmtId="0" fontId="2" fillId="0" borderId="5" applyNumberFormat="0" applyFill="0" applyAlignment="0" applyProtection="0"/>
    <xf numFmtId="0" fontId="2" fillId="0" borderId="6"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166"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cellStyleXfs>
  <cellXfs count="29">
    <xf numFmtId="0" fontId="0" fillId="0" borderId="0" xfId="0">
      <alignment vertical="center" wrapText="1"/>
    </xf>
    <xf numFmtId="14" fontId="1" fillId="0" borderId="0" xfId="0" applyNumberFormat="1" applyFont="1">
      <alignment vertical="center" wrapText="1"/>
    </xf>
    <xf numFmtId="0" fontId="3" fillId="0" borderId="1" xfId="1" applyFont="1" applyAlignment="1">
      <alignment horizontal="right" vertical="center"/>
    </xf>
    <xf numFmtId="0" fontId="2" fillId="0" borderId="1" xfId="1" applyAlignment="1">
      <alignment vertical="center"/>
    </xf>
    <xf numFmtId="0" fontId="1" fillId="0" borderId="0" xfId="0" applyFont="1" applyAlignment="1">
      <alignment vertical="center" wrapText="1"/>
    </xf>
    <xf numFmtId="0" fontId="5" fillId="0" borderId="0" xfId="5" applyFont="1" applyAlignment="1">
      <alignment vertical="center" wrapText="1"/>
    </xf>
    <xf numFmtId="0" fontId="1" fillId="0" borderId="4" xfId="0" applyFont="1" applyBorder="1" applyAlignment="1">
      <alignment horizontal="center" vertical="center" wrapText="1"/>
    </xf>
    <xf numFmtId="0" fontId="0" fillId="0" borderId="0" xfId="0" applyFont="1" applyFill="1" applyBorder="1">
      <alignment vertical="center" wrapText="1"/>
    </xf>
    <xf numFmtId="0" fontId="0" fillId="0" borderId="0" xfId="0" applyFont="1" applyFill="1" applyBorder="1" applyAlignment="1">
      <alignment horizontal="left" vertical="center"/>
    </xf>
    <xf numFmtId="10" fontId="0" fillId="0" borderId="0" xfId="0" applyNumberFormat="1" applyFont="1" applyFill="1" applyBorder="1">
      <alignment vertical="center" wrapText="1"/>
    </xf>
    <xf numFmtId="0" fontId="0" fillId="0" borderId="0" xfId="0" applyFont="1" applyFill="1" applyBorder="1" applyAlignment="1">
      <alignment vertical="center" wrapText="1"/>
    </xf>
    <xf numFmtId="166" fontId="0" fillId="0" borderId="0" xfId="7" applyFont="1" applyFill="1" applyBorder="1" applyAlignment="1">
      <alignment vertical="center" wrapText="1"/>
    </xf>
    <xf numFmtId="10" fontId="0" fillId="0" borderId="0" xfId="8" applyFont="1" applyFill="1" applyBorder="1" applyAlignment="1">
      <alignment vertical="center" wrapText="1"/>
    </xf>
    <xf numFmtId="165" fontId="0" fillId="0" borderId="0" xfId="6" applyFont="1" applyFill="1" applyBorder="1" applyAlignment="1">
      <alignment horizontal="left" vertical="center"/>
    </xf>
    <xf numFmtId="14" fontId="6" fillId="0" borderId="0" xfId="9">
      <alignment horizontal="right" vertical="center" wrapText="1"/>
    </xf>
    <xf numFmtId="165" fontId="0" fillId="0" borderId="0" xfId="6" applyFont="1" applyFill="1" applyBorder="1" applyAlignment="1">
      <alignment vertical="center" wrapText="1"/>
    </xf>
    <xf numFmtId="0" fontId="1" fillId="0" borderId="0" xfId="0" applyFont="1" applyBorder="1" applyAlignment="1">
      <alignment horizontal="center" vertical="center" wrapText="1"/>
    </xf>
    <xf numFmtId="164" fontId="0" fillId="0" borderId="0" xfId="0" applyNumberFormat="1" applyFont="1" applyFill="1" applyBorder="1">
      <alignment vertical="center" wrapText="1"/>
    </xf>
    <xf numFmtId="166" fontId="0" fillId="0" borderId="0" xfId="7" applyFont="1" applyAlignment="1">
      <alignment vertical="center" wrapText="1"/>
    </xf>
    <xf numFmtId="166" fontId="0" fillId="0" borderId="0" xfId="7" applyFont="1" applyBorder="1" applyAlignment="1">
      <alignment vertical="center" wrapText="1"/>
    </xf>
    <xf numFmtId="166" fontId="0" fillId="0" borderId="0" xfId="0" applyNumberFormat="1" applyFont="1" applyFill="1" applyBorder="1">
      <alignment vertical="center" wrapText="1"/>
    </xf>
    <xf numFmtId="0" fontId="0" fillId="0" borderId="0" xfId="0" applyNumberFormat="1" applyFont="1" applyFill="1" applyBorder="1">
      <alignment vertical="center" wrapText="1"/>
    </xf>
    <xf numFmtId="166" fontId="0" fillId="0" borderId="0" xfId="0" applyNumberFormat="1" applyFont="1" applyFill="1">
      <alignment vertical="center" wrapText="1"/>
    </xf>
    <xf numFmtId="0" fontId="2" fillId="0" borderId="1" xfId="1" applyAlignment="1">
      <alignment horizontal="left"/>
    </xf>
    <xf numFmtId="0" fontId="2" fillId="0" borderId="7" xfId="2"/>
    <xf numFmtId="0" fontId="0" fillId="0" borderId="2" xfId="0" applyBorder="1" applyAlignment="1">
      <alignment horizontal="center" vertical="center" wrapText="1"/>
    </xf>
    <xf numFmtId="0" fontId="2" fillId="0" borderId="5" xfId="3" applyAlignment="1">
      <alignment vertical="top"/>
    </xf>
    <xf numFmtId="0" fontId="0" fillId="0" borderId="3" xfId="0" applyBorder="1" applyAlignment="1">
      <alignment horizontal="center" vertical="center" wrapText="1"/>
    </xf>
    <xf numFmtId="0" fontId="2" fillId="0" borderId="6" xfId="4" applyAlignment="1"/>
  </cellXfs>
  <cellStyles count="10">
    <cellStyle name="1 antraštė" xfId="1" builtinId="16" customBuiltin="1"/>
    <cellStyle name="2 antraštė" xfId="2" builtinId="17" customBuiltin="1"/>
    <cellStyle name="3 antraštė" xfId="3" builtinId="18" customBuiltin="1"/>
    <cellStyle name="4 antraštė" xfId="4" builtinId="19" customBuiltin="1"/>
    <cellStyle name="Data" xfId="9" xr:uid="{00000000-0005-0000-0000-000002000000}"/>
    <cellStyle name="Hipersaitas" xfId="5" builtinId="8"/>
    <cellStyle name="Įprastas" xfId="0" builtinId="0" customBuiltin="1"/>
    <cellStyle name="Kablelis" xfId="6" builtinId="3" customBuiltin="1"/>
    <cellStyle name="Procentai" xfId="8" builtinId="5" customBuiltin="1"/>
    <cellStyle name="Valiuta [0]" xfId="7" builtinId="7" customBuiltin="1"/>
  </cellStyles>
  <dxfs count="98">
    <dxf>
      <font>
        <b val="0"/>
        <i val="0"/>
        <strike val="0"/>
        <condense val="0"/>
        <extend val="0"/>
        <outline val="0"/>
        <shadow val="0"/>
        <u val="none"/>
        <vertAlign val="baseline"/>
        <sz val="11"/>
        <color theme="1" tint="-0.24994659260841701"/>
        <name val="Times New Roman"/>
        <family val="2"/>
        <scheme val="minor"/>
      </font>
      <numFmt numFmtId="1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numFmt numFmtId="164" formatCode="&quot;$&quot;#,##0.00_);\(&quot;$&quot;#,##0.00\)"/>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numFmt numFmtId="166" formatCode="#,##0.00\ [$EUR];\-#,##0.00\ [$EUR]"/>
      <fill>
        <patternFill patternType="none">
          <fgColor indexed="64"/>
          <bgColor indexed="65"/>
        </patternFill>
      </fill>
    </dxf>
    <dxf>
      <numFmt numFmtId="166" formatCode="#,##0.00\ [$EUR];\-#,##0.00\ [$EU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s>
  <tableStyles count="8" defaultTableStyle="TableStyleMedium2" defaultPivotStyle="PivotStyleLight16">
    <tableStyle name="Biudžeto suv. nuo metų pradžios" pivot="0" count="9" xr9:uid="{00000000-0011-0000-FFFF-FFFF07000000}">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dxfId="15"/>
    </tableStyle>
    <tableStyle name="Detalizuotos IšLaidos" pivot="0" count="7" xr9:uid="{00000000-0011-0000-FFFF-FFFF01000000}">
      <tableStyleElement type="wholeTable" dxfId="97"/>
      <tableStyleElement type="headerRow" dxfId="96"/>
      <tableStyleElement type="totalRow" dxfId="95"/>
      <tableStyleElement type="firstColumn" dxfId="94"/>
      <tableStyleElement type="lastColumn" dxfId="93"/>
      <tableStyleElement type="firstRowStripe" dxfId="92"/>
      <tableStyleElement type="firstColumnStripe" dxfId="91"/>
    </tableStyle>
    <tableStyle name="Duomenų filtras Detalizuotos išlaidos" pivot="0" table="0" count="10" xr9:uid="{00000000-0011-0000-FFFF-FFFF04000000}">
      <tableStyleElement type="wholeTable" dxfId="36"/>
      <tableStyleElement type="headerRow" dxfId="35"/>
    </tableStyle>
    <tableStyle name="Duomenų filtras Labdara ir rėmimas" pivot="0" table="0" count="10" xr9:uid="{00000000-0011-0000-FFFF-FFFF03000000}">
      <tableStyleElement type="wholeTable" dxfId="38"/>
      <tableStyleElement type="headerRow" dxfId="37"/>
    </tableStyle>
    <tableStyle name="Duomenų filtras Mėnesio išlaidų suvestinė" pivot="0" table="0" count="10" xr9:uid="{00000000-0011-0000-FFFF-FFFF05000000}">
      <tableStyleElement type="wholeTable" dxfId="34"/>
      <tableStyleElement type="headerRow" dxfId="33"/>
    </tableStyle>
    <tableStyle name="SlicerStyleDark4 2" pivot="0" table="0" count="10" xr9:uid="{00000000-0011-0000-FFFF-FFFF06000000}">
      <tableStyleElement type="wholeTable" dxfId="90"/>
      <tableStyleElement type="headerRow" dxfId="89"/>
    </tableStyle>
    <tableStyle name="Labdara Ir RėMimas" pivot="0" count="7" xr9:uid="{00000000-0011-0000-FFFF-FFFF00000000}">
      <tableStyleElement type="wholeTable" dxfId="88"/>
      <tableStyleElement type="headerRow" dxfId="87"/>
      <tableStyleElement type="totalRow" dxfId="86"/>
      <tableStyleElement type="firstColumn" dxfId="85"/>
      <tableStyleElement type="lastColumn" dxfId="84"/>
      <tableStyleElement type="firstRowStripe" dxfId="83"/>
      <tableStyleElement type="firstColumnStripe" dxfId="82"/>
    </tableStyle>
    <tableStyle name="Mėnesio išlaidų suvestinė" pivot="0" count="9" xr9:uid="{00000000-0011-0000-FFFF-FFFF02000000}">
      <tableStyleElement type="wholeTable" dxfId="32"/>
      <tableStyleElement type="headerRow" dxfId="31"/>
      <tableStyleElement type="totalRow" dxfId="30"/>
      <tableStyleElement type="firstColumn" dxfId="29"/>
      <tableStyleElement type="lastColumn" dxfId="28"/>
      <tableStyleElement type="firstRowStripe" dxfId="27"/>
      <tableStyleElement type="secondRowStripe" dxfId="26"/>
      <tableStyleElement type="firstColumnStripe" dxfId="25"/>
      <tableStyleElement type="secondColumnStripe" dxfId="24"/>
    </tableStyle>
  </tableStyles>
  <extLst>
    <ext xmlns:x14="http://schemas.microsoft.com/office/spreadsheetml/2009/9/main" uri="{46F421CA-312F-682f-3DD2-61675219B42D}">
      <x14:dxfs count="5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Duomenų filtras Detalizuotos išlaidos">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Duomenų filtras Labdara ir rėmima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Duomenų filtras Mėnesio išlaidų suvestinė">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StyleDark4 2">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M&#278;NESIO I&#352;LAID&#370; SUVESTIN&#278;'!A1"/></Relationships>
</file>

<file path=xl/drawings/_rels/drawing2.xml.rels><?xml version="1.0" encoding="UTF-8" standalone="yes"?>
<Relationships xmlns="http://schemas.openxmlformats.org/package/2006/relationships"><Relationship Id="rId2" Type="http://schemas.openxmlformats.org/officeDocument/2006/relationships/hyperlink" Target="#'BIUD&#381;ETO SUV. NUO MET&#370; PRAD&#381;IOS'!A1"/><Relationship Id="rId1" Type="http://schemas.openxmlformats.org/officeDocument/2006/relationships/hyperlink" Target="#'DETALIZUOTOS I&#352;LAIDOS'!A1"/></Relationships>
</file>

<file path=xl/drawings/_rels/drawing3.xml.rels><?xml version="1.0" encoding="UTF-8" standalone="yes"?>
<Relationships xmlns="http://schemas.openxmlformats.org/package/2006/relationships"><Relationship Id="rId2" Type="http://schemas.openxmlformats.org/officeDocument/2006/relationships/hyperlink" Target="#'M&#278;NESIO I&#352;LAID&#370; SUVESTIN&#278;'!A1"/><Relationship Id="rId1" Type="http://schemas.openxmlformats.org/officeDocument/2006/relationships/hyperlink" Target="#'LABDARA IR R&#278;MIMAS'!A1"/></Relationships>
</file>

<file path=xl/drawings/_rels/drawing4.xml.rels><?xml version="1.0" encoding="UTF-8" standalone="yes"?>
<Relationships xmlns="http://schemas.openxmlformats.org/package/2006/relationships"><Relationship Id="rId1" Type="http://schemas.openxmlformats.org/officeDocument/2006/relationships/hyperlink" Target="#'DETALIZUOTOS I&#352;LAIDO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1080000</xdr:colOff>
      <xdr:row>1</xdr:row>
      <xdr:rowOff>19050</xdr:rowOff>
    </xdr:to>
    <xdr:sp macro="" textlink="">
      <xdr:nvSpPr>
        <xdr:cNvPr id="2" name="1 rodyklė dešinėn" descr="Dešinysis naršymo mygtukas">
          <a:hlinkClick xmlns:r="http://schemas.openxmlformats.org/officeDocument/2006/relationships" r:id="rId1" tooltip="Pažymėkite, jei norite eiti į darbalapį MĖNESIO IŠLAIDŲ SUVESTINĖ"/>
          <a:extLst>
            <a:ext uri="{FF2B5EF4-FFF2-40B4-BE49-F238E27FC236}">
              <a16:creationId xmlns:a16="http://schemas.microsoft.com/office/drawing/2014/main" id="{00000000-0008-0000-0000-000002000000}"/>
            </a:ext>
          </a:extLst>
        </xdr:cNvPr>
        <xdr:cNvSpPr/>
      </xdr:nvSpPr>
      <xdr:spPr>
        <a:xfrm>
          <a:off x="180975" y="0"/>
          <a:ext cx="1080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PASKESNIS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xdr:row>
      <xdr:rowOff>19051</xdr:rowOff>
    </xdr:from>
    <xdr:to>
      <xdr:col>17</xdr:col>
      <xdr:colOff>9525</xdr:colOff>
      <xdr:row>4</xdr:row>
      <xdr:rowOff>0</xdr:rowOff>
    </xdr:to>
    <mc:AlternateContent xmlns:mc="http://schemas.openxmlformats.org/markup-compatibility/2006" xmlns:sle15="http://schemas.microsoft.com/office/drawing/2012/slicer">
      <mc:Choice Requires="sle15">
        <xdr:graphicFrame macro="">
          <xdr:nvGraphicFramePr>
            <xdr:cNvPr id="3" name="Atsiskaitymo pavadinimas" descr="Filtruoti mėnesio išlaidų suvestinę pagal lauką Sąskaitos pavadinimas">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tsiskaitymo pavadinimas"/>
            </a:graphicData>
          </a:graphic>
        </xdr:graphicFrame>
      </mc:Choice>
      <mc:Fallback xmlns="">
        <xdr:sp macro="" textlink="">
          <xdr:nvSpPr>
            <xdr:cNvPr id="0" name=""/>
            <xdr:cNvSpPr>
              <a:spLocks noTextEdit="1"/>
            </xdr:cNvSpPr>
          </xdr:nvSpPr>
          <xdr:spPr>
            <a:xfrm>
              <a:off x="228600" y="523876"/>
              <a:ext cx="14097000" cy="923924"/>
            </a:xfrm>
            <a:prstGeom prst="rect">
              <a:avLst/>
            </a:prstGeom>
            <a:solidFill>
              <a:prstClr val="white"/>
            </a:solidFill>
            <a:ln w="1">
              <a:solidFill>
                <a:prstClr val="green"/>
              </a:solidFill>
            </a:ln>
          </xdr:spPr>
          <xdr:txBody>
            <a:bodyPr vertOverflow="clip" horzOverflow="clip"/>
            <a:lstStyle/>
            <a:p>
              <a:r>
                <a:rPr lang="lt-LT" sz="1100"/>
                <a:t>Ši figūra vaizduoja lentelės duomenų filtrą. Lentelės duomenų filtrai nepalaikomi naudojant šią „Excel“ versiją.
Jeigu figūra buvo pakeista ankstesnėje „Excel“ versijoje arba jeigu darbaknygė buvo įrašyta naudojant „Excel 2007“ arba ankstesnę versiją, duomenų filtro nebus galima naudoti.</a:t>
              </a:r>
            </a:p>
          </xdr:txBody>
        </xdr:sp>
      </mc:Fallback>
    </mc:AlternateContent>
    <xdr:clientData/>
  </xdr:twoCellAnchor>
  <xdr:twoCellAnchor editAs="oneCell">
    <xdr:from>
      <xdr:col>2</xdr:col>
      <xdr:colOff>9525</xdr:colOff>
      <xdr:row>0</xdr:row>
      <xdr:rowOff>0</xdr:rowOff>
    </xdr:from>
    <xdr:to>
      <xdr:col>2</xdr:col>
      <xdr:colOff>1089525</xdr:colOff>
      <xdr:row>1</xdr:row>
      <xdr:rowOff>19050</xdr:rowOff>
    </xdr:to>
    <xdr:sp macro="" textlink="">
      <xdr:nvSpPr>
        <xdr:cNvPr id="4" name="3 rodyklė dešinėn" descr="Dešinysis naršymo mygtukas">
          <a:hlinkClick xmlns:r="http://schemas.openxmlformats.org/officeDocument/2006/relationships" r:id="rId1" tooltip="Pasirinkite, kad pereitumėte į darbalapį DETALIZUOTOS IŠLAIDOS"/>
          <a:extLst>
            <a:ext uri="{FF2B5EF4-FFF2-40B4-BE49-F238E27FC236}">
              <a16:creationId xmlns:a16="http://schemas.microsoft.com/office/drawing/2014/main" id="{00000000-0008-0000-0100-000004000000}"/>
            </a:ext>
          </a:extLst>
        </xdr:cNvPr>
        <xdr:cNvSpPr/>
      </xdr:nvSpPr>
      <xdr:spPr>
        <a:xfrm>
          <a:off x="1400175" y="0"/>
          <a:ext cx="1080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PASKESNIS</a:t>
          </a:r>
        </a:p>
      </xdr:txBody>
    </xdr:sp>
    <xdr:clientData fPrintsWithSheet="0"/>
  </xdr:twoCellAnchor>
  <xdr:twoCellAnchor editAs="oneCell">
    <xdr:from>
      <xdr:col>1</xdr:col>
      <xdr:colOff>142875</xdr:colOff>
      <xdr:row>0</xdr:row>
      <xdr:rowOff>0</xdr:rowOff>
    </xdr:from>
    <xdr:to>
      <xdr:col>2</xdr:col>
      <xdr:colOff>13200</xdr:colOff>
      <xdr:row>1</xdr:row>
      <xdr:rowOff>19050</xdr:rowOff>
    </xdr:to>
    <xdr:sp macro="" textlink="">
      <xdr:nvSpPr>
        <xdr:cNvPr id="5" name="4 rodyklė kairėn" descr="Kairysis naršymo mygtukas">
          <a:hlinkClick xmlns:r="http://schemas.openxmlformats.org/officeDocument/2006/relationships" r:id="rId2" tooltip="Pasirinkite norėdami pereiti į darbalapį BIUDŽETO SUV. NUO METŲ PRADŽIOS"/>
          <a:extLst>
            <a:ext uri="{FF2B5EF4-FFF2-40B4-BE49-F238E27FC236}">
              <a16:creationId xmlns:a16="http://schemas.microsoft.com/office/drawing/2014/main" id="{00000000-0008-0000-0100-000005000000}"/>
            </a:ext>
          </a:extLst>
        </xdr:cNvPr>
        <xdr:cNvSpPr/>
      </xdr:nvSpPr>
      <xdr:spPr>
        <a:xfrm>
          <a:off x="323850" y="0"/>
          <a:ext cx="1080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ANKSTESNIS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2</xdr:row>
      <xdr:rowOff>19050</xdr:rowOff>
    </xdr:from>
    <xdr:to>
      <xdr:col>10</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4" name="Pinigų gavėjas" descr="Filtruoti detalizuotas išlaidas pagal lauką Pinigų gavėjas">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Pinigų gavėjas"/>
            </a:graphicData>
          </a:graphic>
        </xdr:graphicFrame>
      </mc:Choice>
      <mc:Fallback xmlns="">
        <xdr:sp macro="" textlink="">
          <xdr:nvSpPr>
            <xdr:cNvPr id="0" name=""/>
            <xdr:cNvSpPr>
              <a:spLocks noTextEdit="1"/>
            </xdr:cNvSpPr>
          </xdr:nvSpPr>
          <xdr:spPr>
            <a:xfrm>
              <a:off x="5705473" y="523875"/>
              <a:ext cx="5362577" cy="885825"/>
            </a:xfrm>
            <a:prstGeom prst="rect">
              <a:avLst/>
            </a:prstGeom>
            <a:solidFill>
              <a:prstClr val="white"/>
            </a:solidFill>
            <a:ln w="1">
              <a:solidFill>
                <a:prstClr val="green"/>
              </a:solidFill>
            </a:ln>
          </xdr:spPr>
          <xdr:txBody>
            <a:bodyPr vertOverflow="clip" horzOverflow="clip" rtlCol="false"/>
            <a:lstStyle/>
            <a:p>
              <a:pPr rtl="false"/>
              <a:r>
                <a:rPr lang="lt" sz="1100"/>
                <a:t>Ši figūra nurodo lentelės duomenų filtrą. Lentelių duomenų filtrus palaiko „Excel“ arba naujesnė versija.
Jei figūra modifikuota naudojant ankstesnę „Excel“ versiją arba jei darbaknygė įrašyta „Excel 2007“ ar senesne versija, duomenų filtro naudoti negalima.</a:t>
              </a:r>
            </a:p>
          </xdr:txBody>
        </xdr:sp>
      </mc:Fallback>
    </mc:AlternateContent>
    <xdr:clientData/>
  </xdr:twoCellAnchor>
  <xdr:twoCellAnchor editAs="oneCell">
    <xdr:from>
      <xdr:col>1</xdr:col>
      <xdr:colOff>9522</xdr:colOff>
      <xdr:row>2</xdr:row>
      <xdr:rowOff>19050</xdr:rowOff>
    </xdr:from>
    <xdr:to>
      <xdr:col>6</xdr:col>
      <xdr:colOff>0</xdr:colOff>
      <xdr:row>2</xdr:row>
      <xdr:rowOff>904875</xdr:rowOff>
    </xdr:to>
    <mc:AlternateContent xmlns:mc="http://schemas.openxmlformats.org/markup-compatibility/2006" xmlns:sle15="http://schemas.microsoft.com/office/drawing/2012/slicer">
      <mc:Choice Requires="sle15">
        <xdr:graphicFrame macro="">
          <xdr:nvGraphicFramePr>
            <xdr:cNvPr id="7" name="Išrašė" descr="Filtruoti detalizuotas išlaidas pagal lauką Prašymo pateikėjas">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Išrašė"/>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false"/>
            <a:lstStyle/>
            <a:p>
              <a:pPr rtl="false"/>
              <a:r>
                <a:rPr lang="lt" sz="1100"/>
                <a:t>Ši figūra nurodo lentelės duomenų filtrą. Lentelių duomenų filtrus palaiko „Excel“ arba naujesnė versija.
Jei figūra modifikuota naudojant ankstesnę „Excel“ versiją arba jei darbaknygė įrašyta „Excel 2007“ ar senesne versija, duomenų filtro naudoti negalima.</a:t>
              </a:r>
            </a:p>
          </xdr:txBody>
        </xdr:sp>
      </mc:Fallback>
    </mc:AlternateContent>
    <xdr:clientData/>
  </xdr:twoCellAnchor>
  <xdr:twoCellAnchor editAs="oneCell">
    <xdr:from>
      <xdr:col>2</xdr:col>
      <xdr:colOff>9525</xdr:colOff>
      <xdr:row>0</xdr:row>
      <xdr:rowOff>0</xdr:rowOff>
    </xdr:from>
    <xdr:to>
      <xdr:col>2</xdr:col>
      <xdr:colOff>1089525</xdr:colOff>
      <xdr:row>1</xdr:row>
      <xdr:rowOff>19050</xdr:rowOff>
    </xdr:to>
    <xdr:sp macro="" textlink="">
      <xdr:nvSpPr>
        <xdr:cNvPr id="8" name="7 rodyklė dešinėn" descr="Dešinysis naršymo mygtukas">
          <a:hlinkClick xmlns:r="http://schemas.openxmlformats.org/officeDocument/2006/relationships" r:id="rId1" tooltip="Pažymėkite, jei norite pereiti į darbalapį LABDARA IR RĖMIMAS"/>
          <a:extLst>
            <a:ext uri="{FF2B5EF4-FFF2-40B4-BE49-F238E27FC236}">
              <a16:creationId xmlns:a16="http://schemas.microsoft.com/office/drawing/2014/main" id="{00000000-0008-0000-0200-000008000000}"/>
            </a:ext>
          </a:extLst>
        </xdr:cNvPr>
        <xdr:cNvSpPr/>
      </xdr:nvSpPr>
      <xdr:spPr>
        <a:xfrm>
          <a:off x="1409700" y="0"/>
          <a:ext cx="1080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PASKESNIS</a:t>
          </a:r>
        </a:p>
      </xdr:txBody>
    </xdr:sp>
    <xdr:clientData fPrintsWithSheet="0"/>
  </xdr:twoCellAnchor>
  <xdr:twoCellAnchor editAs="oneCell">
    <xdr:from>
      <xdr:col>1</xdr:col>
      <xdr:colOff>304800</xdr:colOff>
      <xdr:row>0</xdr:row>
      <xdr:rowOff>0</xdr:rowOff>
    </xdr:from>
    <xdr:to>
      <xdr:col>2</xdr:col>
      <xdr:colOff>13200</xdr:colOff>
      <xdr:row>1</xdr:row>
      <xdr:rowOff>19050</xdr:rowOff>
    </xdr:to>
    <xdr:sp macro="" textlink="">
      <xdr:nvSpPr>
        <xdr:cNvPr id="9" name="8 rodyklė kairėn" descr="Kairysis naršymo mygtukas">
          <a:hlinkClick xmlns:r="http://schemas.openxmlformats.org/officeDocument/2006/relationships" r:id="rId2" tooltip="Pažymėkite, jei norite eiti į darbalapį MĖNESIO IŠLAIDŲ SUVESTINĖ"/>
          <a:extLst>
            <a:ext uri="{FF2B5EF4-FFF2-40B4-BE49-F238E27FC236}">
              <a16:creationId xmlns:a16="http://schemas.microsoft.com/office/drawing/2014/main" id="{00000000-0008-0000-0200-000009000000}"/>
            </a:ext>
          </a:extLst>
        </xdr:cNvPr>
        <xdr:cNvSpPr/>
      </xdr:nvSpPr>
      <xdr:spPr>
        <a:xfrm>
          <a:off x="485775" y="0"/>
          <a:ext cx="1080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ANKSTESNIS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6</xdr:col>
      <xdr:colOff>0</xdr:colOff>
      <xdr:row>2</xdr:row>
      <xdr:rowOff>904875</xdr:rowOff>
    </xdr:to>
    <mc:AlternateContent xmlns:mc="http://schemas.openxmlformats.org/markup-compatibility/2006" xmlns:sle15="http://schemas.microsoft.com/office/drawing/2012/slicer">
      <mc:Choice Requires="sle15">
        <xdr:graphicFrame macro="">
          <xdr:nvGraphicFramePr>
            <xdr:cNvPr id="4" name="Prašymo pateikėjas 1" descr="Filtruoti labdaras ir rėmimą pagal lauką Prašymo pateikėjas">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Prašymo pateikėjas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false"/>
            <a:lstStyle/>
            <a:p>
              <a:pPr rtl="false"/>
              <a:r>
                <a:rPr lang="lt" sz="1100"/>
                <a:t>Ši figūra nurodo lentelės duomenų filtrą. Lentelių duomenų filtrus palaiko „Excel“ arba naujesnė versija.
Jei figūra modifikuota naudojant ankstesnę „Excel“ versiją arba jei darbaknygė įrašyta „Excel 2007“ ar senesne versija, duomenų filtro naudoti negalima.</a:t>
              </a:r>
            </a:p>
          </xdr:txBody>
        </xdr:sp>
      </mc:Fallback>
    </mc:AlternateContent>
    <xdr:clientData/>
  </xdr:twoCellAnchor>
  <xdr:twoCellAnchor editAs="oneCell">
    <xdr:from>
      <xdr:col>6</xdr:col>
      <xdr:colOff>9524</xdr:colOff>
      <xdr:row>2</xdr:row>
      <xdr:rowOff>19050</xdr:rowOff>
    </xdr:from>
    <xdr:to>
      <xdr:col>12</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5" name="Pinigų gavėjas 1" descr="Filtruoti labdaras ir rėmimą pagal lauką Gavėjas">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inigų gavėjas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false"/>
            <a:lstStyle/>
            <a:p>
              <a:pPr rtl="false"/>
              <a:r>
                <a:rPr lang="lt" sz="1100"/>
                <a:t>Ši figūra nurodo lentelės duomenų filtrą. Lentelių duomenų filtrus palaiko „Excel“ arba naujesnė versija.
Jei figūra modifikuota naudojant ankstesnę „Excel“ versiją arba jei darbaknygė įrašyta „Excel 2007“ ar senesne versija, duomenų filtro naudoti negalima.</a:t>
              </a:r>
            </a:p>
          </xdr:txBody>
        </xdr:sp>
      </mc:Fallback>
    </mc:AlternateContent>
    <xdr:clientData/>
  </xdr:twoCellAnchor>
  <xdr:twoCellAnchor editAs="oneCell">
    <xdr:from>
      <xdr:col>1</xdr:col>
      <xdr:colOff>142875</xdr:colOff>
      <xdr:row>0</xdr:row>
      <xdr:rowOff>0</xdr:rowOff>
    </xdr:from>
    <xdr:to>
      <xdr:col>2</xdr:col>
      <xdr:colOff>3675</xdr:colOff>
      <xdr:row>1</xdr:row>
      <xdr:rowOff>19050</xdr:rowOff>
    </xdr:to>
    <xdr:sp macro="" textlink="">
      <xdr:nvSpPr>
        <xdr:cNvPr id="7" name="6 rodyklė kairėn" descr="Kairysis naršymo mygtukas">
          <a:hlinkClick xmlns:r="http://schemas.openxmlformats.org/officeDocument/2006/relationships" r:id="rId1" tooltip="Pasirinkite, kad pereitumėte į darbalapį DETALIZUOTOS IŠLAIDOS"/>
          <a:extLst>
            <a:ext uri="{FF2B5EF4-FFF2-40B4-BE49-F238E27FC236}">
              <a16:creationId xmlns:a16="http://schemas.microsoft.com/office/drawing/2014/main" id="{00000000-0008-0000-0300-000007000000}"/>
            </a:ext>
          </a:extLst>
        </xdr:cNvPr>
        <xdr:cNvSpPr/>
      </xdr:nvSpPr>
      <xdr:spPr>
        <a:xfrm>
          <a:off x="323850" y="0"/>
          <a:ext cx="1080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t" sz="1100">
              <a:solidFill>
                <a:schemeClr val="bg1"/>
              </a:solidFill>
              <a:latin typeface="+mj-lt"/>
            </a:rPr>
            <a:t>ANKSTESNIS</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1000000}" sourceName="Pinigų gavėjas">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2000000}" sourceName="Išrašė">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3000000}" sourceName="Išrašė">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4000000}" sourceName="Pinigų gavėjas">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5000000}" sourceName="Sąskaitos pavadinimas">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tsiskaitymo pavadinimas" xr10:uid="{00000000-0014-0000-FFFF-FFFF01000000}" cache="Slicer_Account_Title" caption="Atsiskaitymo pavadinimas" columnCount="7" style="Duomenų filtras Mėnesio išlaidų suvestinė"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inigų gavėjas" xr10:uid="{00000000-0014-0000-FFFF-FFFF02000000}" cache="Slicer_Payee" caption="Pinigų gavėjas" columnCount="3" style="Duomenų filtras Detalizuotos išlaidos" rowHeight="225425"/>
  <slicer name="Išrašė" xr10:uid="{00000000-0014-0000-FFFF-FFFF03000000}" cache="Slicer_Requested_by" caption="Išrašė" columnCount="3" style="Duomenų filtras Detalizuotos išlaidos"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ašymo pateikėjas 1" xr10:uid="{00000000-0014-0000-FFFF-FFFF04000000}" cache="Slicer_Requested_by1" caption="Išrašė" columnCount="3" style="Duomenų filtras Labdara ir rėmimas" rowHeight="225425"/>
  <slicer name="Pinigų gavėjas 1" xr10:uid="{00000000-0014-0000-FFFF-FFFF05000000}" cache="Slicer_Payee1" caption="Pinigų gavėjas" columnCount="3" style="Duomenų filtras Labdara ir rėmima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idžiosios knygos kodas" totalsRowLabel="Suma" totalsRowDxfId="5" dataCellStyle="Kablelis"/>
    <tableColumn id="2" xr3:uid="{00000000-0010-0000-0000-000002000000}" name="Atsiskaitymo pavadinimas" totalsRowDxfId="4" dataCellStyle="Įprastas"/>
    <tableColumn id="3" xr3:uid="{00000000-0010-0000-0000-000003000000}" name="Faktinis" totalsRowFunction="sum" totalsRowDxfId="3" dataCellStyle="Valiuta [0]">
      <calculatedColumnFormula>SUMIF(MėNesio_IšLaidų_Suvestinė[Didžiosios knygos kodas],YearToDateTable[[#This Row],[Didžiosios knygos kodas]],MėNesio_IšLaidų_Suvestinė[Suma])</calculatedColumnFormula>
    </tableColumn>
    <tableColumn id="4" xr3:uid="{00000000-0010-0000-0000-000004000000}" name="Biudžetas" totalsRowFunction="sum" totalsRowDxfId="2" dataCellStyle="Valiuta [0]"/>
    <tableColumn id="5" xr3:uid="{00000000-0010-0000-0000-000005000000}" name="Liko EUR" totalsRowFunction="sum" totalsRowDxfId="1" dataCellStyle="Valiuta [0]">
      <calculatedColumnFormula>IF(YearToDateTable[[#This Row],[Biudžetas]]="","",YearToDateTable[[#This Row],[Biudžetas]]-YearToDateTable[[#This Row],[Faktinis]])</calculatedColumnFormula>
    </tableColumn>
    <tableColumn id="6" xr3:uid="{00000000-0010-0000-0000-000006000000}" name="Liko proc." totalsRowFunction="custom" totalsRowDxfId="0">
      <calculatedColumnFormula>IFERROR(YearToDateTable[[#This Row],[Liko EUR]]/YearToDateTable[[#This Row],[Biudžetas]],"")</calculatedColumnFormula>
      <totalsRowFormula>YearToDateTable[[#Totals],[Liko EUR]]/YearToDateTable[[#Totals],[Biudžetas]]</totalsRowFormula>
    </tableColumn>
  </tableColumns>
  <tableStyleInfo name="BIUDŽETO SUV. NUO METŲ PRADŽIOS" showFirstColumn="0" showLastColumn="0" showRowStripes="1" showColumnStripes="0"/>
  <extLst>
    <ext xmlns:x14="http://schemas.microsoft.com/office/spreadsheetml/2009/9/main" uri="{504A1905-F514-4f6f-8877-14C23A59335A}">
      <x14:table altTextSummary="Šioje lentelėje įveskite didžiosios knygos kodą, sąskaitos pavadinimą ir biudžetą. Faktinė suma ir likutinės vertės bei procentas apskaičiuojamas automatiška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ėNesio_IšLaidų_Suvestinė" displayName="MėNesio_IšLaidų_Suvestinė" ref="B5:Q18" totalsRowCount="1">
  <autoFilter ref="B5:Q17" xr:uid="{279FD411-5F2D-468C-9344-78D1885073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Didžiosios knygos kodas" totalsRowLabel="Suma" dataDxfId="81" totalsRowDxfId="80"/>
    <tableColumn id="2" xr3:uid="{00000000-0010-0000-0100-000002000000}" name="Sąskaitos pavadinimas" totalsRowDxfId="79"/>
    <tableColumn id="3" xr3:uid="{00000000-0010-0000-0100-000003000000}" name="Sausis" totalsRowFunction="sum" dataDxfId="78" totalsRowDxfId="77">
      <calculatedColumnFormula>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calculatedColumnFormula>
    </tableColumn>
    <tableColumn id="4" xr3:uid="{00000000-0010-0000-0100-000004000000}" name="Vasaris" totalsRowFunction="sum" dataDxfId="76" totalsRowDxfId="75">
      <calculatedColumnFormula>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calculatedColumnFormula>
    </tableColumn>
    <tableColumn id="5" xr3:uid="{00000000-0010-0000-0100-000005000000}" name="Kovas" totalsRowFunction="sum" dataDxfId="74" totalsRowDxfId="73">
      <calculatedColumnFormula>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calculatedColumnFormula>
    </tableColumn>
    <tableColumn id="6" xr3:uid="{00000000-0010-0000-0100-000006000000}" name="Balandis" totalsRowFunction="sum" dataDxfId="72" totalsRowDxfId="71">
      <calculatedColumnFormula>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calculatedColumnFormula>
    </tableColumn>
    <tableColumn id="7" xr3:uid="{00000000-0010-0000-0100-000007000000}" name="Gegužė" totalsRowFunction="sum" dataDxfId="70" totalsRowDxfId="69">
      <calculatedColumnFormula>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calculatedColumnFormula>
    </tableColumn>
    <tableColumn id="8" xr3:uid="{00000000-0010-0000-0100-000008000000}" name="Birželis" totalsRowFunction="sum" dataDxfId="68" totalsRowDxfId="67">
      <calculatedColumnFormula>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calculatedColumnFormula>
    </tableColumn>
    <tableColumn id="9" xr3:uid="{00000000-0010-0000-0100-000009000000}" name="Liepa" totalsRowFunction="sum" dataDxfId="66" totalsRowDxfId="65">
      <calculatedColumnFormula>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calculatedColumnFormula>
    </tableColumn>
    <tableColumn id="10" xr3:uid="{00000000-0010-0000-0100-00000A000000}" name="Rugpjūtis" totalsRowFunction="sum" dataDxfId="64" totalsRowDxfId="63">
      <calculatedColumnFormula>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calculatedColumnFormula>
    </tableColumn>
    <tableColumn id="11" xr3:uid="{00000000-0010-0000-0100-00000B000000}" name="Rugsėjis" totalsRowFunction="sum" dataDxfId="62" totalsRowDxfId="61">
      <calculatedColumnFormula>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calculatedColumnFormula>
    </tableColumn>
    <tableColumn id="12" xr3:uid="{00000000-0010-0000-0100-00000C000000}" name="Spalis" totalsRowFunction="sum" dataDxfId="60" totalsRowDxfId="59">
      <calculatedColumnFormula>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calculatedColumnFormula>
    </tableColumn>
    <tableColumn id="13" xr3:uid="{00000000-0010-0000-0100-00000D000000}" name="Lapkritis" totalsRowFunction="sum" dataDxfId="58" totalsRowDxfId="57">
      <calculatedColumnFormula>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calculatedColumnFormula>
    </tableColumn>
    <tableColumn id="14" xr3:uid="{00000000-0010-0000-0100-00000E000000}" name="Gruodis" totalsRowFunction="sum" dataDxfId="56" totalsRowDxfId="55">
      <calculatedColumnFormula>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calculatedColumnFormula>
    </tableColumn>
    <tableColumn id="15" xr3:uid="{00000000-0010-0000-0100-00000F000000}" name="Suma" totalsRowFunction="sum" dataDxfId="54" totalsRowDxfId="53">
      <calculatedColumnFormula>SUM(MėNesio_IšLaidų_Suvestinė[[#This Row],[Sausis]:[Gruodis]])</calculatedColumnFormula>
    </tableColumn>
    <tableColumn id="16" xr3:uid="{00000000-0010-0000-0100-000010000000}" name=" " dataDxfId="52" totalsRowDxfId="51"/>
  </tableColumns>
  <tableStyleInfo name="Mėnesio išlaidų suvestinė" showFirstColumn="0" showLastColumn="0" showRowStripes="1" showColumnStripes="0"/>
  <extLst>
    <ext xmlns:x14="http://schemas.microsoft.com/office/spreadsheetml/2009/9/main" uri="{504A1905-F514-4f6f-8877-14C23A59335A}">
      <x14:table altTextSummary="Šioje lentelėje įveskite didžiosios knygos kodą ir sąskaitos pavadinimą. Kiekvieno mėnesio bendrosios sumos apskaičiuojamos automatiška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temizedExpenses" displayName="ItemizedExpenses" ref="B4:J6">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Didžiosios knygos kodas" totalsRowLabel="Suma" dataDxfId="13" totalsRowDxfId="14" dataCellStyle="Kablelis"/>
    <tableColumn id="2" xr3:uid="{00000000-0010-0000-0200-000002000000}" name="Sąskaitos faktūros išrašymo data" totalsRowDxfId="12" dataCellStyle="Data"/>
    <tableColumn id="3" xr3:uid="{00000000-0010-0000-0200-000003000000}" name="Sąskaitos faktūros Nr." dataCellStyle="Kablelis"/>
    <tableColumn id="4" xr3:uid="{00000000-0010-0000-0200-000004000000}" name="Išrašė" totalsRowDxfId="11" dataCellStyle="Įprastas"/>
    <tableColumn id="5" xr3:uid="{00000000-0010-0000-0200-000005000000}" name="Čekio suma" totalsRowDxfId="10" dataCellStyle="Valiuta [0]"/>
    <tableColumn id="6" xr3:uid="{00000000-0010-0000-0200-000006000000}" name="Pinigų gavėjas" totalsRowDxfId="9" dataCellStyle="Įprastas"/>
    <tableColumn id="7" xr3:uid="{00000000-0010-0000-0200-000007000000}" name="Čekio naudojimas" totalsRowDxfId="8" dataCellStyle="Įprastas"/>
    <tableColumn id="8" xr3:uid="{00000000-0010-0000-0200-000008000000}" name="Mokėjimo būdas" totalsRowDxfId="7" dataCellStyle="Įprastas"/>
    <tableColumn id="9" xr3:uid="{00000000-0010-0000-0200-000009000000}" name="Pateikimo data" totalsRowFunction="count" totalsRowDxfId="6" dataCellStyle="Data"/>
  </tableColumns>
  <tableStyleInfo name="Detalizuotos IšLaido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Kita" displayName="Kita" ref="B4:L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Didžiosios knygos kodas" totalsRowLabel="Suma" dataDxfId="49" totalsRowDxfId="50" dataCellStyle="Kablelis"/>
    <tableColumn id="2" xr3:uid="{00000000-0010-0000-0300-000002000000}" name="Čekio prašymo inicijavimo data" totalsRowDxfId="48" dataCellStyle="Data"/>
    <tableColumn id="3" xr3:uid="{00000000-0010-0000-0300-000003000000}" name="Išrašė" totalsRowDxfId="47" dataCellStyle="Įprastas"/>
    <tableColumn id="4" xr3:uid="{00000000-0010-0000-0300-000004000000}" name="Čekio suma" totalsRowDxfId="46" dataCellStyle="Valiuta [0]"/>
    <tableColumn id="5" xr3:uid="{00000000-0010-0000-0300-000005000000}" name="Ankstesnių metų prisidėjimas" totalsRowDxfId="45" dataCellStyle="Valiuta [0]"/>
    <tableColumn id="6" xr3:uid="{00000000-0010-0000-0300-000006000000}" name="Pinigų gavėjas" totalsRowDxfId="44" dataCellStyle="Įprastas"/>
    <tableColumn id="7" xr3:uid="{00000000-0010-0000-0300-000007000000}" name="Paskirtis" totalsRowDxfId="43" dataCellStyle="Įprastas"/>
    <tableColumn id="8" xr3:uid="{00000000-0010-0000-0300-000008000000}" name="Pasirašė" totalsRowDxfId="42" dataCellStyle="Įprastas"/>
    <tableColumn id="9" xr3:uid="{00000000-0010-0000-0300-000009000000}" name="Kategorija" totalsRowDxfId="41" dataCellStyle="Įprastas"/>
    <tableColumn id="10" xr3:uid="{00000000-0010-0000-0300-00000A000000}" name="Mokėjimo būdas" totalsRowDxfId="40" dataCellStyle="Įprastas"/>
    <tableColumn id="11" xr3:uid="{00000000-0010-0000-0300-00000B000000}" name="Pateikimo data" totalsRowFunction="count" totalsRowDxfId="39" dataCellStyle="Data"/>
  </tableColumns>
  <tableStyleInfo name="Labdara Ir RėMimas" showFirstColumn="0" showLastColumn="0" showRowStripes="1" showColumnStripes="0"/>
  <extLst>
    <ext xmlns:x14="http://schemas.microsoft.com/office/spreadsheetml/2009/9/main" uri="{504A1905-F514-4f6f-8877-14C23A59335A}">
      <x14:table altTextSummary="Šioje lentelėje įveskite didžiosios knygos kodą, čekio prašymo inicijavimo datą, prašymo pateikėjo ir gavėjo pavadinimus, čekio sumą, paskirtį, ankstesnių metų įnašą, mokėjimo būdą ir failo datą"/>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defaultRowHeight="30" customHeight="1" x14ac:dyDescent="0.25"/>
  <cols>
    <col min="1" max="1" width="2.7109375" customWidth="1"/>
    <col min="2" max="2" width="17" customWidth="1"/>
    <col min="3" max="3" width="23.5703125" customWidth="1"/>
    <col min="4" max="4" width="18.140625" customWidth="1"/>
    <col min="5" max="5" width="20" customWidth="1"/>
    <col min="6" max="6" width="18.140625" customWidth="1"/>
    <col min="7" max="7" width="13.85546875" customWidth="1"/>
    <col min="8" max="8" width="2.7109375" customWidth="1"/>
  </cols>
  <sheetData>
    <row r="1" spans="2:7" ht="15" customHeight="1" x14ac:dyDescent="0.25">
      <c r="B1" s="5" t="s">
        <v>0</v>
      </c>
    </row>
    <row r="2" spans="2:7" ht="30" customHeight="1" thickBot="1" x14ac:dyDescent="0.4">
      <c r="B2" s="23" t="s">
        <v>1</v>
      </c>
      <c r="C2" s="23"/>
      <c r="D2" s="23"/>
      <c r="E2" s="23"/>
      <c r="F2" s="2" t="s">
        <v>18</v>
      </c>
      <c r="G2" s="3">
        <f ca="1">YEAR(TODAY())</f>
        <v>2019</v>
      </c>
    </row>
    <row r="3" spans="2:7" ht="15" customHeight="1" thickTop="1" x14ac:dyDescent="0.25"/>
    <row r="4" spans="2:7" ht="30" customHeight="1" x14ac:dyDescent="0.25">
      <c r="B4" s="7" t="s">
        <v>2</v>
      </c>
      <c r="C4" s="7" t="s">
        <v>3</v>
      </c>
      <c r="D4" s="7" t="s">
        <v>16</v>
      </c>
      <c r="E4" s="7" t="s">
        <v>17</v>
      </c>
      <c r="F4" s="7" t="s">
        <v>72</v>
      </c>
      <c r="G4" s="7" t="s">
        <v>19</v>
      </c>
    </row>
    <row r="5" spans="2:7" ht="30" customHeight="1" x14ac:dyDescent="0.25">
      <c r="B5" s="13">
        <v>1000</v>
      </c>
      <c r="C5" t="s">
        <v>4</v>
      </c>
      <c r="D5" s="11">
        <f ca="1">SUMIF(MėNesio_IšLaidų_Suvestinė[Didžiosios knygos kodas],YearToDateTable[[#This Row],[Didžiosios knygos kodas]],MėNesio_IšLaidų_Suvestinė[Suma])</f>
        <v>0</v>
      </c>
      <c r="E5" s="11">
        <v>100000</v>
      </c>
      <c r="F5" s="11">
        <f ca="1">IF(YearToDateTable[[#This Row],[Biudžetas]]="","",YearToDateTable[[#This Row],[Biudžetas]]-YearToDateTable[[#This Row],[Faktinis]])</f>
        <v>100000</v>
      </c>
      <c r="G5" s="12">
        <f ca="1">IFERROR(YearToDateTable[[#This Row],[Liko EUR]]/YearToDateTable[[#This Row],[Biudžetas]],"")</f>
        <v>1</v>
      </c>
    </row>
    <row r="6" spans="2:7" ht="30" customHeight="1" x14ac:dyDescent="0.25">
      <c r="B6" s="13">
        <v>2000</v>
      </c>
      <c r="C6" t="s">
        <v>5</v>
      </c>
      <c r="D6" s="11">
        <f ca="1">SUMIF(MėNesio_IšLaidų_Suvestinė[Didžiosios knygos kodas],YearToDateTable[[#This Row],[Didžiosios knygos kodas]],MėNesio_IšLaidų_Suvestinė[Suma])</f>
        <v>0</v>
      </c>
      <c r="E6" s="11">
        <v>100000</v>
      </c>
      <c r="F6" s="11">
        <f ca="1">IF(YearToDateTable[[#This Row],[Biudžetas]]="","",YearToDateTable[[#This Row],[Biudžetas]]-YearToDateTable[[#This Row],[Faktinis]])</f>
        <v>100000</v>
      </c>
      <c r="G6" s="12">
        <f ca="1">IFERROR(YearToDateTable[[#This Row],[Liko EUR]]/YearToDateTable[[#This Row],[Biudžetas]],"")</f>
        <v>1</v>
      </c>
    </row>
    <row r="7" spans="2:7" ht="30" customHeight="1" x14ac:dyDescent="0.25">
      <c r="B7" s="13">
        <v>3000</v>
      </c>
      <c r="C7" t="s">
        <v>6</v>
      </c>
      <c r="D7" s="11">
        <f ca="1">SUMIF(MėNesio_IšLaidų_Suvestinė[Didžiosios knygos kodas],YearToDateTable[[#This Row],[Didžiosios knygos kodas]],MėNesio_IšLaidų_Suvestinė[Suma])</f>
        <v>0</v>
      </c>
      <c r="E7" s="11">
        <v>100000</v>
      </c>
      <c r="F7" s="11">
        <f ca="1">IF(YearToDateTable[[#This Row],[Biudžetas]]="","",YearToDateTable[[#This Row],[Biudžetas]]-YearToDateTable[[#This Row],[Faktinis]])</f>
        <v>100000</v>
      </c>
      <c r="G7" s="12">
        <f ca="1">IFERROR(YearToDateTable[[#This Row],[Liko EUR]]/YearToDateTable[[#This Row],[Biudžetas]],"")</f>
        <v>1</v>
      </c>
    </row>
    <row r="8" spans="2:7" ht="30" customHeight="1" x14ac:dyDescent="0.25">
      <c r="B8" s="13">
        <v>4000</v>
      </c>
      <c r="C8" t="s">
        <v>7</v>
      </c>
      <c r="D8" s="11">
        <f ca="1">SUMIF(MėNesio_IšLaidų_Suvestinė[Didžiosios knygos kodas],YearToDateTable[[#This Row],[Didžiosios knygos kodas]],MėNesio_IšLaidų_Suvestinė[Suma])</f>
        <v>0</v>
      </c>
      <c r="E8" s="11">
        <v>100000</v>
      </c>
      <c r="F8" s="11">
        <f ca="1">IF(YearToDateTable[[#This Row],[Biudžetas]]="","",YearToDateTable[[#This Row],[Biudžetas]]-YearToDateTable[[#This Row],[Faktinis]])</f>
        <v>100000</v>
      </c>
      <c r="G8" s="12">
        <f ca="1">IFERROR(YearToDateTable[[#This Row],[Liko EUR]]/YearToDateTable[[#This Row],[Biudžetas]],"")</f>
        <v>1</v>
      </c>
    </row>
    <row r="9" spans="2:7" ht="30" customHeight="1" x14ac:dyDescent="0.25">
      <c r="B9" s="13">
        <v>5000</v>
      </c>
      <c r="C9" t="s">
        <v>8</v>
      </c>
      <c r="D9" s="11">
        <f ca="1">SUMIF(MėNesio_IšLaidų_Suvestinė[Didžiosios knygos kodas],YearToDateTable[[#This Row],[Didžiosios knygos kodas]],MėNesio_IšLaidų_Suvestinė[Suma])</f>
        <v>0</v>
      </c>
      <c r="E9" s="11">
        <v>50000</v>
      </c>
      <c r="F9" s="11">
        <f ca="1">IF(YearToDateTable[[#This Row],[Biudžetas]]="","",YearToDateTable[[#This Row],[Biudžetas]]-YearToDateTable[[#This Row],[Faktinis]])</f>
        <v>50000</v>
      </c>
      <c r="G9" s="12">
        <f ca="1">IFERROR(YearToDateTable[[#This Row],[Liko EUR]]/YearToDateTable[[#This Row],[Biudžetas]],"")</f>
        <v>1</v>
      </c>
    </row>
    <row r="10" spans="2:7" ht="30" customHeight="1" x14ac:dyDescent="0.25">
      <c r="B10" s="13">
        <v>6000</v>
      </c>
      <c r="C10" t="s">
        <v>9</v>
      </c>
      <c r="D10" s="11">
        <f ca="1">SUMIF(MėNesio_IšLaidų_Suvestinė[Didžiosios knygos kodas],YearToDateTable[[#This Row],[Didžiosios knygos kodas]],MėNesio_IšLaidų_Suvestinė[Suma])</f>
        <v>0</v>
      </c>
      <c r="E10" s="11">
        <v>25000</v>
      </c>
      <c r="F10" s="11">
        <f ca="1">IF(YearToDateTable[[#This Row],[Biudžetas]]="","",YearToDateTable[[#This Row],[Biudžetas]]-YearToDateTable[[#This Row],[Faktinis]])</f>
        <v>25000</v>
      </c>
      <c r="G10" s="12">
        <f ca="1">IFERROR(YearToDateTable[[#This Row],[Liko EUR]]/YearToDateTable[[#This Row],[Biudžetas]],"")</f>
        <v>1</v>
      </c>
    </row>
    <row r="11" spans="2:7" ht="30" customHeight="1" x14ac:dyDescent="0.25">
      <c r="B11" s="13">
        <v>7000</v>
      </c>
      <c r="C11" t="s">
        <v>10</v>
      </c>
      <c r="D11" s="11">
        <f ca="1">SUMIF(MėNesio_IšLaidų_Suvestinė[Didžiosios knygos kodas],YearToDateTable[[#This Row],[Didžiosios knygos kodas]],MėNesio_IšLaidų_Suvestinė[Suma])</f>
        <v>0</v>
      </c>
      <c r="E11" s="11">
        <v>75000</v>
      </c>
      <c r="F11" s="11">
        <f ca="1">IF(YearToDateTable[[#This Row],[Biudžetas]]="","",YearToDateTable[[#This Row],[Biudžetas]]-YearToDateTable[[#This Row],[Faktinis]])</f>
        <v>75000</v>
      </c>
      <c r="G11" s="12">
        <f ca="1">IFERROR(YearToDateTable[[#This Row],[Liko EUR]]/YearToDateTable[[#This Row],[Biudžetas]],"")</f>
        <v>1</v>
      </c>
    </row>
    <row r="12" spans="2:7" ht="30" customHeight="1" x14ac:dyDescent="0.25">
      <c r="B12" s="13">
        <v>8000</v>
      </c>
      <c r="C12" t="s">
        <v>11</v>
      </c>
      <c r="D12" s="11">
        <f ca="1">SUMIF(MėNesio_IšLaidų_Suvestinė[Didžiosios knygos kodas],YearToDateTable[[#This Row],[Didžiosios knygos kodas]],MėNesio_IšLaidų_Suvestinė[Suma])</f>
        <v>0</v>
      </c>
      <c r="E12" s="11">
        <v>65000</v>
      </c>
      <c r="F12" s="11">
        <f ca="1">IF(YearToDateTable[[#This Row],[Biudžetas]]="","",YearToDateTable[[#This Row],[Biudžetas]]-YearToDateTable[[#This Row],[Faktinis]])</f>
        <v>65000</v>
      </c>
      <c r="G12" s="12">
        <f ca="1">IFERROR(YearToDateTable[[#This Row],[Liko EUR]]/YearToDateTable[[#This Row],[Biudžetas]],"")</f>
        <v>1</v>
      </c>
    </row>
    <row r="13" spans="2:7" ht="30" customHeight="1" x14ac:dyDescent="0.25">
      <c r="B13" s="13">
        <v>9000</v>
      </c>
      <c r="C13" t="s">
        <v>12</v>
      </c>
      <c r="D13" s="11">
        <f ca="1">SUMIF(MėNesio_IšLaidų_Suvestinė[Didžiosios knygos kodas],YearToDateTable[[#This Row],[Didžiosios knygos kodas]],MėNesio_IšLaidų_Suvestinė[Suma])</f>
        <v>0</v>
      </c>
      <c r="E13" s="11">
        <v>125000</v>
      </c>
      <c r="F13" s="11">
        <f ca="1">IF(YearToDateTable[[#This Row],[Biudžetas]]="","",YearToDateTable[[#This Row],[Biudžetas]]-YearToDateTable[[#This Row],[Faktinis]])</f>
        <v>125000</v>
      </c>
      <c r="G13" s="12">
        <f ca="1">IFERROR(YearToDateTable[[#This Row],[Liko EUR]]/YearToDateTable[[#This Row],[Biudžetas]],"")</f>
        <v>1</v>
      </c>
    </row>
    <row r="14" spans="2:7" ht="30" customHeight="1" x14ac:dyDescent="0.25">
      <c r="B14" s="13">
        <v>10000</v>
      </c>
      <c r="C14" t="s">
        <v>13</v>
      </c>
      <c r="D14" s="11">
        <f ca="1">SUMIF(MėNesio_IšLaidų_Suvestinė[Didžiosios knygos kodas],YearToDateTable[[#This Row],[Didžiosios knygos kodas]],MėNesio_IšLaidų_Suvestinė[Suma])</f>
        <v>0</v>
      </c>
      <c r="E14" s="11">
        <v>100000</v>
      </c>
      <c r="F14" s="11">
        <f ca="1">IF(YearToDateTable[[#This Row],[Biudžetas]]="","",YearToDateTable[[#This Row],[Biudžetas]]-YearToDateTable[[#This Row],[Faktinis]])</f>
        <v>100000</v>
      </c>
      <c r="G14" s="12">
        <f ca="1">IFERROR(YearToDateTable[[#This Row],[Liko EUR]]/YearToDateTable[[#This Row],[Biudžetas]],"")</f>
        <v>1</v>
      </c>
    </row>
    <row r="15" spans="2:7" ht="30" customHeight="1" x14ac:dyDescent="0.25">
      <c r="B15" s="13">
        <v>11000</v>
      </c>
      <c r="C15" t="s">
        <v>14</v>
      </c>
      <c r="D15" s="11">
        <f ca="1">SUMIF(MėNesio_IšLaidų_Suvestinė[Didžiosios knygos kodas],YearToDateTable[[#This Row],[Didžiosios knygos kodas]],MėNesio_IšLaidų_Suvestinė[Suma])</f>
        <v>0</v>
      </c>
      <c r="E15" s="11">
        <v>250000</v>
      </c>
      <c r="F15" s="11">
        <f ca="1">IF(YearToDateTable[[#This Row],[Biudžetas]]="","",YearToDateTable[[#This Row],[Biudžetas]]-YearToDateTable[[#This Row],[Faktinis]])</f>
        <v>250000</v>
      </c>
      <c r="G15" s="12">
        <f ca="1">IFERROR(YearToDateTable[[#This Row],[Liko EUR]]/YearToDateTable[[#This Row],[Biudžetas]],"")</f>
        <v>1</v>
      </c>
    </row>
    <row r="16" spans="2:7" ht="30" customHeight="1" x14ac:dyDescent="0.25">
      <c r="B16" s="13">
        <v>12000</v>
      </c>
      <c r="C16" t="s">
        <v>15</v>
      </c>
      <c r="D16" s="11">
        <f ca="1">SUMIF(MėNesio_IšLaidų_Suvestinė[Didžiosios knygos kodas],YearToDateTable[[#This Row],[Didžiosios knygos kodas]],MėNesio_IšLaidų_Suvestinė[Suma])</f>
        <v>0</v>
      </c>
      <c r="E16" s="11">
        <v>50000</v>
      </c>
      <c r="F16" s="11">
        <f ca="1">IF(YearToDateTable[[#This Row],[Biudžetas]]="","",YearToDateTable[[#This Row],[Biudžetas]]-YearToDateTable[[#This Row],[Faktinis]])</f>
        <v>50000</v>
      </c>
      <c r="G16" s="12">
        <f ca="1">IFERROR(YearToDateTable[[#This Row],[Liko EUR]]/YearToDateTable[[#This Row],[Biudžetas]],"")</f>
        <v>1</v>
      </c>
    </row>
    <row r="17" spans="2:7" ht="30" customHeight="1" x14ac:dyDescent="0.25">
      <c r="B17" s="7" t="s">
        <v>71</v>
      </c>
      <c r="C17" s="7"/>
      <c r="D17" s="20">
        <f ca="1">SUBTOTAL(109,YearToDateTable[Faktinis])</f>
        <v>0</v>
      </c>
      <c r="E17" s="20">
        <f>SUBTOTAL(109,YearToDateTable[Biudžetas])</f>
        <v>1140000</v>
      </c>
      <c r="F17" s="20">
        <f ca="1">SUBTOTAL(109,YearToDateTable[Liko EUR])</f>
        <v>1140000</v>
      </c>
      <c r="G17" s="9">
        <f ca="1">YearToDateTable[[#Totals],[Liko EUR]]/YearToDateTable[[#Totals],[Biudžetas]]</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Šioje darbaknygėje sukurkite didžiąją knygą su biudžetų palyginimu. Šiame darbalapyje įveskite informaciją lentelėje Nuo metų pradžios. Naršymo saitas yra langelyje B1" sqref="A1" xr:uid="{00000000-0002-0000-0000-000000000000}"/>
    <dataValidation allowBlank="1" showInputMessage="1" showErrorMessage="1" prompt="Šiame langelyje nurodytas šio darbalapio pavadinimas. Langelyje G2 įveskite metus" sqref="B2:E2" xr:uid="{00000000-0002-0000-0000-000001000000}"/>
    <dataValidation allowBlank="1" showInputMessage="1" showErrorMessage="1" prompt="Įveskite metus langelyje dešinėje" sqref="F2" xr:uid="{00000000-0002-0000-0000-000002000000}"/>
    <dataValidation allowBlank="1" showInputMessage="1" showErrorMessage="1" prompt="Šiame langelyje įveskite metus" sqref="G2" xr:uid="{00000000-0002-0000-0000-000003000000}"/>
    <dataValidation allowBlank="1" showInputMessage="1" showErrorMessage="1" prompt="Šiame stulpelyje po šia antrašte įveskite didžiosios knygos kodą" sqref="B4" xr:uid="{00000000-0002-0000-0000-000004000000}"/>
    <dataValidation allowBlank="1" showInputMessage="1" showErrorMessage="1" prompt="Šiame stulpelyje po šia antrašte įveskite sąskaitos pavadinimą" sqref="C4" xr:uid="{00000000-0002-0000-0000-000005000000}"/>
    <dataValidation allowBlank="1" showInputMessage="1" showErrorMessage="1" prompt="Šiame stulpelyje po šia antrašte automatiškai apskaičiuojama faktinė suma" sqref="D4" xr:uid="{00000000-0002-0000-0000-000006000000}"/>
    <dataValidation allowBlank="1" showInputMessage="1" showErrorMessage="1" prompt="Šiame stulpelyje po šia antrašte įveskite biudžeto sumą" sqref="E4" xr:uid="{00000000-0002-0000-0000-000007000000}"/>
    <dataValidation allowBlank="1" showInputMessage="1" showErrorMessage="1" prompt="Šiame stulpelyje po šia antrašte automatiškai atnaujinama neapmokėtos sumos duomenų juosta" sqref="F4" xr:uid="{00000000-0002-0000-0000-000008000000}"/>
    <dataValidation allowBlank="1" showInputMessage="1" showErrorMessage="1" prompt="Šiame stulpelyje po šia antrašte automatiškai apskaičiuojamas likusios sumos procentas" sqref="G4" xr:uid="{00000000-0002-0000-0000-000009000000}"/>
    <dataValidation allowBlank="1" showInputMessage="1" showErrorMessage="1" prompt="Naršymo saitas yra šiame langelyje. Pažymėkite, jei norite eiti į darbalapį MĖNESIO IŠLAIDŲ SUVESTINĖ" sqref="B1" xr:uid="{00000000-0002-0000-0000-00000A000000}"/>
  </dataValidations>
  <hyperlinks>
    <hyperlink ref="B1" location="'MĖNESIO IŠLAIDŲ SUVESTINĖ'!A1" tooltip="Pažymėkite, jei norite eiti į darbalapį MĖNESIO IŠLAIDŲ SUVESTINĖ" display="MONTHLY EXPENSES SUMMARY" xr:uid="{00000000-0004-0000-0000-000000000000}"/>
  </hyperlinks>
  <printOptions horizontalCentered="1"/>
  <pageMargins left="0.4" right="0.4" top="0.4" bottom="0.6" header="0.3" footer="0.3"/>
  <pageSetup paperSize="9" scale="85"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RowHeight="30" customHeight="1" x14ac:dyDescent="0.25"/>
  <cols>
    <col min="1" max="1" width="2.7109375" customWidth="1"/>
    <col min="2" max="2" width="18.140625" customWidth="1"/>
    <col min="3" max="3" width="17.42578125" customWidth="1"/>
    <col min="4" max="16" width="13" customWidth="1"/>
    <col min="17" max="17" width="9.140625" customWidth="1"/>
  </cols>
  <sheetData>
    <row r="1" spans="2:17" ht="15" customHeight="1" x14ac:dyDescent="0.25">
      <c r="B1" s="5" t="s">
        <v>20</v>
      </c>
      <c r="C1" s="5" t="s">
        <v>22</v>
      </c>
    </row>
    <row r="2" spans="2:17" ht="24.75" customHeight="1" thickBot="1" x14ac:dyDescent="0.4">
      <c r="B2" s="24" t="s">
        <v>0</v>
      </c>
      <c r="C2" s="24"/>
      <c r="D2" s="24"/>
      <c r="E2" s="24"/>
      <c r="F2" s="24"/>
      <c r="G2" s="24"/>
      <c r="H2" s="24"/>
      <c r="I2" s="24"/>
      <c r="J2" s="24"/>
      <c r="K2" s="24"/>
      <c r="L2" s="24"/>
      <c r="M2" s="24"/>
      <c r="N2" s="24"/>
      <c r="O2" s="24"/>
      <c r="P2" s="24"/>
      <c r="Q2" s="24"/>
    </row>
    <row r="3" spans="2:17" ht="36.950000000000003" customHeight="1" thickTop="1" x14ac:dyDescent="0.25">
      <c r="B3" s="6" t="s">
        <v>21</v>
      </c>
      <c r="D3" s="1">
        <f ca="1">DATEVALUE("1-SAU"&amp;_METAI)</f>
        <v>43466</v>
      </c>
      <c r="E3" s="1">
        <f ca="1">DATEVALUE("1-VAS"&amp;_METAI)</f>
        <v>43497</v>
      </c>
      <c r="F3" s="1">
        <f ca="1">DATEVALUE("1-KOV"&amp;_METAI)</f>
        <v>43525</v>
      </c>
      <c r="G3" s="1">
        <f ca="1">DATEVALUE("1-BAL"&amp;_METAI)</f>
        <v>43556</v>
      </c>
      <c r="H3" s="1">
        <f ca="1">DATEVALUE("1-GEG"&amp;_METAI)</f>
        <v>43586</v>
      </c>
      <c r="I3" s="1">
        <f ca="1">DATEVALUE("1-BIR"&amp;_METAI)</f>
        <v>43617</v>
      </c>
      <c r="J3" s="1">
        <f ca="1">DATEVALUE("1-LIE"&amp;_METAI)</f>
        <v>43647</v>
      </c>
      <c r="K3" s="1">
        <f ca="1">DATEVALUE("1-RUGP"&amp;_METAI)</f>
        <v>43678</v>
      </c>
      <c r="L3" s="1">
        <f ca="1">DATEVALUE("1-RUGS"&amp;_METAI)</f>
        <v>43709</v>
      </c>
      <c r="M3" s="1">
        <f ca="1">DATEVALUE("1-SPAL"&amp;_METAI)</f>
        <v>43739</v>
      </c>
      <c r="N3" s="1">
        <f ca="1">DATEVALUE("1-LAPKR"&amp;_METAI)</f>
        <v>43770</v>
      </c>
      <c r="O3" s="1">
        <f ca="1">DATEVALUE("1-GRUOD"&amp;_METAI)</f>
        <v>43800</v>
      </c>
    </row>
    <row r="4" spans="2:17" ht="37.5" customHeight="1" x14ac:dyDescent="0.25">
      <c r="B4" s="16"/>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30" customHeight="1" x14ac:dyDescent="0.25">
      <c r="B5" s="7" t="s">
        <v>2</v>
      </c>
      <c r="C5" s="7" t="s">
        <v>23</v>
      </c>
      <c r="D5" s="21" t="s">
        <v>24</v>
      </c>
      <c r="E5" s="21" t="s">
        <v>25</v>
      </c>
      <c r="F5" s="21" t="s">
        <v>26</v>
      </c>
      <c r="G5" s="21" t="s">
        <v>27</v>
      </c>
      <c r="H5" s="21" t="s">
        <v>28</v>
      </c>
      <c r="I5" s="21" t="s">
        <v>29</v>
      </c>
      <c r="J5" s="21" t="s">
        <v>30</v>
      </c>
      <c r="K5" s="21" t="s">
        <v>31</v>
      </c>
      <c r="L5" s="21" t="s">
        <v>32</v>
      </c>
      <c r="M5" s="21" t="s">
        <v>33</v>
      </c>
      <c r="N5" s="21" t="s">
        <v>34</v>
      </c>
      <c r="O5" s="21" t="s">
        <v>35</v>
      </c>
      <c r="P5" s="21" t="s">
        <v>71</v>
      </c>
      <c r="Q5" s="7" t="s">
        <v>36</v>
      </c>
    </row>
    <row r="6" spans="2:17" ht="30" customHeight="1" x14ac:dyDescent="0.25">
      <c r="B6" s="13">
        <v>1000</v>
      </c>
      <c r="C6" t="s">
        <v>4</v>
      </c>
      <c r="D6"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6"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6"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6"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6"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6"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6"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6"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6"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6"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6"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6"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6" s="11">
        <f ca="1">SUM(MėNesio_IšLaidų_Suvestinė[[#This Row],[Sausis]:[Gruodis]])</f>
        <v>0</v>
      </c>
      <c r="Q6" s="20"/>
    </row>
    <row r="7" spans="2:17" ht="30" customHeight="1" x14ac:dyDescent="0.25">
      <c r="B7" s="13">
        <v>2000</v>
      </c>
      <c r="C7" t="s">
        <v>5</v>
      </c>
      <c r="D7"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7"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7"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7"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7"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7"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7"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7"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7"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7"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7"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7"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7" s="11">
        <f ca="1">SUM(MėNesio_IšLaidų_Suvestinė[[#This Row],[Sausis]:[Gruodis]])</f>
        <v>0</v>
      </c>
      <c r="Q7" s="17"/>
    </row>
    <row r="8" spans="2:17" ht="30" customHeight="1" x14ac:dyDescent="0.25">
      <c r="B8" s="13">
        <v>3000</v>
      </c>
      <c r="C8" t="s">
        <v>6</v>
      </c>
      <c r="D8"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8"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8"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8"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8"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8"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8"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8"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8"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8"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8"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8"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8" s="11">
        <f ca="1">SUM(MėNesio_IšLaidų_Suvestinė[[#This Row],[Sausis]:[Gruodis]])</f>
        <v>0</v>
      </c>
      <c r="Q8" s="17"/>
    </row>
    <row r="9" spans="2:17" ht="30" customHeight="1" x14ac:dyDescent="0.25">
      <c r="B9" s="13">
        <v>4000</v>
      </c>
      <c r="C9" t="s">
        <v>7</v>
      </c>
      <c r="D9"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9"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9"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9"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9"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9"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9"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9"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9"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9"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9"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9"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9" s="11">
        <f ca="1">SUM(MėNesio_IšLaidų_Suvestinė[[#This Row],[Sausis]:[Gruodis]])</f>
        <v>0</v>
      </c>
      <c r="Q9" s="17"/>
    </row>
    <row r="10" spans="2:17" ht="30" customHeight="1" x14ac:dyDescent="0.25">
      <c r="B10" s="13">
        <v>5000</v>
      </c>
      <c r="C10" t="s">
        <v>8</v>
      </c>
      <c r="D10"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0"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0"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0"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0"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0"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0"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0"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0"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0"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0"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0"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0" s="11">
        <f ca="1">SUM(MėNesio_IšLaidų_Suvestinė[[#This Row],[Sausis]:[Gruodis]])</f>
        <v>0</v>
      </c>
      <c r="Q10" s="17"/>
    </row>
    <row r="11" spans="2:17" ht="30" customHeight="1" x14ac:dyDescent="0.25">
      <c r="B11" s="13">
        <v>6000</v>
      </c>
      <c r="C11" t="s">
        <v>9</v>
      </c>
      <c r="D11"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1"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1"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1"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1"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1"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1"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1"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1"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1"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1"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1"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1" s="11">
        <f ca="1">SUM(MėNesio_IšLaidų_Suvestinė[[#This Row],[Sausis]:[Gruodis]])</f>
        <v>0</v>
      </c>
      <c r="Q11" s="17"/>
    </row>
    <row r="12" spans="2:17" ht="30" customHeight="1" x14ac:dyDescent="0.25">
      <c r="B12" s="13">
        <v>7000</v>
      </c>
      <c r="C12" t="s">
        <v>10</v>
      </c>
      <c r="D12"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2"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2"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2"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2"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2"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2"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2"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2"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2"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2"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2"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2" s="11">
        <f ca="1">SUM(MėNesio_IšLaidų_Suvestinė[[#This Row],[Sausis]:[Gruodis]])</f>
        <v>0</v>
      </c>
      <c r="Q12" s="17"/>
    </row>
    <row r="13" spans="2:17" ht="30" customHeight="1" x14ac:dyDescent="0.25">
      <c r="B13" s="13">
        <v>8000</v>
      </c>
      <c r="C13" t="s">
        <v>11</v>
      </c>
      <c r="D13"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3"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3"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3"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3"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3"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3"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3"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3"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3"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3"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3"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3" s="11">
        <f ca="1">SUM(MėNesio_IšLaidų_Suvestinė[[#This Row],[Sausis]:[Gruodis]])</f>
        <v>0</v>
      </c>
      <c r="Q13" s="17"/>
    </row>
    <row r="14" spans="2:17" ht="30" customHeight="1" x14ac:dyDescent="0.25">
      <c r="B14" s="13">
        <v>9000</v>
      </c>
      <c r="C14" t="s">
        <v>12</v>
      </c>
      <c r="D14"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4"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4"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4"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4"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4"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4"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4"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4"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4"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4"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4"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4" s="11">
        <f ca="1">SUM(MėNesio_IšLaidų_Suvestinė[[#This Row],[Sausis]:[Gruodis]])</f>
        <v>0</v>
      </c>
      <c r="Q14" s="17"/>
    </row>
    <row r="15" spans="2:17" ht="30" customHeight="1" x14ac:dyDescent="0.25">
      <c r="B15" s="13">
        <v>10000</v>
      </c>
      <c r="C15" t="s">
        <v>13</v>
      </c>
      <c r="D15"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5"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5"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5"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5"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5"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5"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5"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5"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5"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5"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5"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5" s="11">
        <f ca="1">SUM(MėNesio_IšLaidų_Suvestinė[[#This Row],[Sausis]:[Gruodis]])</f>
        <v>0</v>
      </c>
      <c r="Q15" s="17"/>
    </row>
    <row r="16" spans="2:17" ht="30" customHeight="1" x14ac:dyDescent="0.25">
      <c r="B16" s="13">
        <v>11000</v>
      </c>
      <c r="C16" t="s">
        <v>14</v>
      </c>
      <c r="D16"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6"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6"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6"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6"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6"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6"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6"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6"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6"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6"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6"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6" s="11">
        <f ca="1">SUM(MėNesio_IšLaidų_Suvestinė[[#This Row],[Sausis]:[Gruodis]])</f>
        <v>0</v>
      </c>
      <c r="Q16" s="17"/>
    </row>
    <row r="17" spans="2:17" ht="30" customHeight="1" x14ac:dyDescent="0.25">
      <c r="B17" s="13">
        <v>12000</v>
      </c>
      <c r="C17" t="s">
        <v>15</v>
      </c>
      <c r="D17" s="11">
        <f ca="1">SUMIFS(ItemizedExpenses[Čekio suma],ItemizedExpenses[Didžiosios knygos kodas],MėNesio_IšLaidų_Suvestinė[[#This Row],[Didžiosios knygos kodas]],ItemizedExpenses[Sąskaitos faktūros išrašymo data],"&gt;="&amp;D$3,ItemizedExpenses[Sąskaitos faktūros išrašymo data],"&lt;="&amp;D$4)+SUMIFS(Kita[Čekio suma],Kita[Didžiosios knygos kodas],MėNesio_IšLaidų_Suvestinė[[#This Row],[Didžiosios knygos kodas]],Kita[Čekio prašymo inicijavimo data],"&gt;="&amp;DATEVALUE(MėNesio_IšLaidų_Suvestinė[[#Headers],[Sausis]]&amp;" 1, "&amp;_xlfn.SINGLE(_METAI)),Kita[Čekio prašymo inicijavimo data],"&lt;="&amp;D$4)</f>
        <v>0</v>
      </c>
      <c r="E17" s="11">
        <f ca="1">SUMIFS(ItemizedExpenses[Čekio suma],ItemizedExpenses[Didžiosios knygos kodas],MėNesio_IšLaidų_Suvestinė[[#This Row],[Didžiosios knygos kodas]],ItemizedExpenses[Sąskaitos faktūros išrašymo data],"&gt;="&amp;E$3,ItemizedExpenses[Sąskaitos faktūros išrašymo data],"&lt;="&amp;E$4)+SUMIFS(Kita[Čekio suma],Kita[Didžiosios knygos kodas],MėNesio_IšLaidų_Suvestinė[[#This Row],[Didžiosios knygos kodas]],Kita[Čekio prašymo inicijavimo data],"&gt;="&amp;DATEVALUE(MėNesio_IšLaidų_Suvestinė[[#Headers],[Vasaris]]&amp;" 1, "&amp;_xlfn.SINGLE(_METAI)),Kita[Čekio prašymo inicijavimo data],"&lt;="&amp;E$4)</f>
        <v>0</v>
      </c>
      <c r="F17" s="11">
        <f ca="1">SUMIFS(ItemizedExpenses[Čekio suma],ItemizedExpenses[Didžiosios knygos kodas],MėNesio_IšLaidų_Suvestinė[[#This Row],[Didžiosios knygos kodas]],ItemizedExpenses[Sąskaitos faktūros išrašymo data],"&gt;="&amp;F$3,ItemizedExpenses[Sąskaitos faktūros išrašymo data],"&lt;="&amp;F$4)+SUMIFS(Kita[Čekio suma],Kita[Didžiosios knygos kodas],MėNesio_IšLaidų_Suvestinė[[#This Row],[Didžiosios knygos kodas]],Kita[Čekio prašymo inicijavimo data],"&gt;="&amp;DATEVALUE(MėNesio_IšLaidų_Suvestinė[[#Headers],[Kovas]]&amp;" 1, "&amp;_xlfn.SINGLE(_METAI)),Kita[Čekio prašymo inicijavimo data],"&lt;="&amp;F$4)</f>
        <v>0</v>
      </c>
      <c r="G17" s="11">
        <f ca="1">SUMIFS(ItemizedExpenses[Čekio suma],ItemizedExpenses[Didžiosios knygos kodas],MėNesio_IšLaidų_Suvestinė[[#This Row],[Didžiosios knygos kodas]],ItemizedExpenses[Sąskaitos faktūros išrašymo data],"&gt;="&amp;G$3,ItemizedExpenses[Sąskaitos faktūros išrašymo data],"&lt;="&amp;G$4)+SUMIFS(Kita[Čekio suma],Kita[Didžiosios knygos kodas],MėNesio_IšLaidų_Suvestinė[[#This Row],[Didžiosios knygos kodas]],Kita[Čekio prašymo inicijavimo data],"&gt;="&amp;DATEVALUE(MėNesio_IšLaidų_Suvestinė[[#Headers],[Balandis]]&amp;" 1, "&amp;_xlfn.SINGLE(_METAI)),Kita[Čekio prašymo inicijavimo data],"&lt;="&amp;G$4)</f>
        <v>0</v>
      </c>
      <c r="H17" s="11">
        <f ca="1">SUMIFS(ItemizedExpenses[Čekio suma],ItemizedExpenses[Didžiosios knygos kodas],MėNesio_IšLaidų_Suvestinė[[#This Row],[Didžiosios knygos kodas]],ItemizedExpenses[Sąskaitos faktūros išrašymo data],"&gt;="&amp;H$3,ItemizedExpenses[Sąskaitos faktūros išrašymo data],"&lt;="&amp;H$4)+SUMIFS(Kita[Čekio suma],Kita[Didžiosios knygos kodas],MėNesio_IšLaidų_Suvestinė[[#This Row],[Didžiosios knygos kodas]],Kita[Čekio prašymo inicijavimo data],"&gt;="&amp;DATEVALUE(MėNesio_IšLaidų_Suvestinė[[#Headers],[Gegužė]]&amp;" 1, "&amp;_xlfn.SINGLE(_METAI)),Kita[Čekio prašymo inicijavimo data],"&lt;="&amp;H$4)</f>
        <v>0</v>
      </c>
      <c r="I17" s="11">
        <f ca="1">SUMIFS(ItemizedExpenses[Čekio suma],ItemizedExpenses[Didžiosios knygos kodas],MėNesio_IšLaidų_Suvestinė[[#This Row],[Didžiosios knygos kodas]],ItemizedExpenses[Sąskaitos faktūros išrašymo data],"&gt;="&amp;I$3,ItemizedExpenses[Sąskaitos faktūros išrašymo data],"&lt;="&amp;I$4)+SUMIFS(Kita[Čekio suma],Kita[Didžiosios knygos kodas],MėNesio_IšLaidų_Suvestinė[[#This Row],[Didžiosios knygos kodas]],Kita[Čekio prašymo inicijavimo data],"&gt;="&amp;DATEVALUE(MėNesio_IšLaidų_Suvestinė[[#Headers],[Birželis]]&amp;" 1, "&amp;_xlfn.SINGLE(_METAI)),Kita[Čekio prašymo inicijavimo data],"&lt;="&amp;I$4)</f>
        <v>0</v>
      </c>
      <c r="J17" s="11">
        <f ca="1">SUMIFS(ItemizedExpenses[Čekio suma],ItemizedExpenses[Didžiosios knygos kodas],MėNesio_IšLaidų_Suvestinė[[#This Row],[Didžiosios knygos kodas]],ItemizedExpenses[Sąskaitos faktūros išrašymo data],"&gt;="&amp;J$3,ItemizedExpenses[Sąskaitos faktūros išrašymo data],"&lt;="&amp;J$4)+SUMIFS(Kita[Čekio suma],Kita[Didžiosios knygos kodas],MėNesio_IšLaidų_Suvestinė[[#This Row],[Didžiosios knygos kodas]],Kita[Čekio prašymo inicijavimo data],"&gt;="&amp;DATEVALUE(MėNesio_IšLaidų_Suvestinė[[#Headers],[Liepa]]&amp;" 1, "&amp;_xlfn.SINGLE(_METAI)),Kita[Čekio prašymo inicijavimo data],"&lt;="&amp;J$4)</f>
        <v>0</v>
      </c>
      <c r="K17" s="11">
        <f ca="1">SUMIFS(ItemizedExpenses[Čekio suma],ItemizedExpenses[Didžiosios knygos kodas],MėNesio_IšLaidų_Suvestinė[[#This Row],[Didžiosios knygos kodas]],ItemizedExpenses[Sąskaitos faktūros išrašymo data],"&gt;="&amp;K$3,ItemizedExpenses[Sąskaitos faktūros išrašymo data],"&lt;="&amp;K$4)+SUMIFS(Kita[Čekio suma],Kita[Didžiosios knygos kodas],MėNesio_IšLaidų_Suvestinė[[#This Row],[Didžiosios knygos kodas]],Kita[Čekio prašymo inicijavimo data],"&gt;="&amp;DATEVALUE(MėNesio_IšLaidų_Suvestinė[[#Headers],[Rugpjūtis]]&amp;" 1, "&amp;_xlfn.SINGLE(_METAI)),Kita[Čekio prašymo inicijavimo data],"&lt;="&amp;K$4)</f>
        <v>0</v>
      </c>
      <c r="L17" s="11">
        <f ca="1">SUMIFS(ItemizedExpenses[Čekio suma],ItemizedExpenses[Didžiosios knygos kodas],MėNesio_IšLaidų_Suvestinė[[#This Row],[Didžiosios knygos kodas]],ItemizedExpenses[Sąskaitos faktūros išrašymo data],"&gt;="&amp;L$3,ItemizedExpenses[Sąskaitos faktūros išrašymo data],"&lt;="&amp;L$4)+SUMIFS(Kita[Čekio suma],Kita[Didžiosios knygos kodas],MėNesio_IšLaidų_Suvestinė[[#This Row],[Didžiosios knygos kodas]],Kita[Čekio prašymo inicijavimo data],"&gt;="&amp;DATEVALUE(MėNesio_IšLaidų_Suvestinė[[#Headers],[Rugsėjis]]&amp;" 1, "&amp;_xlfn.SINGLE(_METAI)),Kita[Čekio prašymo inicijavimo data],"&lt;="&amp;L$4)</f>
        <v>0</v>
      </c>
      <c r="M17" s="11">
        <f ca="1">SUMIFS(ItemizedExpenses[Čekio suma],ItemizedExpenses[Didžiosios knygos kodas],MėNesio_IšLaidų_Suvestinė[[#This Row],[Didžiosios knygos kodas]],ItemizedExpenses[Sąskaitos faktūros išrašymo data],"&gt;="&amp;M$3,ItemizedExpenses[Sąskaitos faktūros išrašymo data],"&lt;="&amp;M$4)+SUMIFS(Kita[Čekio suma],Kita[Didžiosios knygos kodas],MėNesio_IšLaidų_Suvestinė[[#This Row],[Didžiosios knygos kodas]],Kita[Čekio prašymo inicijavimo data],"&gt;="&amp;DATEVALUE(MėNesio_IšLaidų_Suvestinė[[#Headers],[Spalis]]&amp;" 1, "&amp;_xlfn.SINGLE(_METAI)),Kita[Čekio prašymo inicijavimo data],"&lt;="&amp;M$4)</f>
        <v>0</v>
      </c>
      <c r="N17" s="11">
        <f ca="1">SUMIFS(ItemizedExpenses[Čekio suma],ItemizedExpenses[Didžiosios knygos kodas],MėNesio_IšLaidų_Suvestinė[[#This Row],[Didžiosios knygos kodas]],ItemizedExpenses[Sąskaitos faktūros išrašymo data],"&gt;="&amp;N$3,ItemizedExpenses[Sąskaitos faktūros išrašymo data],"&lt;="&amp;N$4)+SUMIFS(Kita[Čekio suma],Kita[Didžiosios knygos kodas],MėNesio_IšLaidų_Suvestinė[[#This Row],[Didžiosios knygos kodas]],Kita[Čekio prašymo inicijavimo data],"&gt;="&amp;DATEVALUE(MėNesio_IšLaidų_Suvestinė[[#Headers],[Lapkritis]]&amp;" 1, "&amp;_xlfn.SINGLE(_METAI)),Kita[Čekio prašymo inicijavimo data],"&lt;="&amp;N$4)</f>
        <v>0</v>
      </c>
      <c r="O17" s="11">
        <f ca="1">SUMIFS(ItemizedExpenses[Čekio suma],ItemizedExpenses[Didžiosios knygos kodas],MėNesio_IšLaidų_Suvestinė[[#This Row],[Didžiosios knygos kodas]],ItemizedExpenses[Sąskaitos faktūros išrašymo data],"&gt;="&amp;O$3,ItemizedExpenses[Sąskaitos faktūros išrašymo data],"&lt;="&amp;O$4)+SUMIFS(Kita[Čekio suma],Kita[Didžiosios knygos kodas],MėNesio_IšLaidų_Suvestinė[[#This Row],[Didžiosios knygos kodas]],Kita[Čekio prašymo inicijavimo data],"&gt;="&amp;DATEVALUE(MėNesio_IšLaidų_Suvestinė[[#Headers],[Gruodis]]&amp;" 1, "&amp;_xlfn.SINGLE(_METAI)),Kita[Čekio prašymo inicijavimo data],"&lt;="&amp;O$4)</f>
        <v>0</v>
      </c>
      <c r="P17" s="11">
        <f ca="1">SUM(MėNesio_IšLaidų_Suvestinė[[#This Row],[Sausis]:[Gruodis]])</f>
        <v>0</v>
      </c>
      <c r="Q17" s="17"/>
    </row>
    <row r="18" spans="2:17" ht="30" customHeight="1" x14ac:dyDescent="0.25">
      <c r="B18" s="8" t="s">
        <v>71</v>
      </c>
      <c r="C18" s="7"/>
      <c r="D18" s="22">
        <f ca="1">SUBTOTAL(109,MėNesio_IšLaidų_Suvestinė[Sausis])</f>
        <v>0</v>
      </c>
      <c r="E18" s="22">
        <f ca="1">SUBTOTAL(109,MėNesio_IšLaidų_Suvestinė[Vasaris])</f>
        <v>0</v>
      </c>
      <c r="F18" s="22">
        <f ca="1">SUBTOTAL(109,MėNesio_IšLaidų_Suvestinė[Kovas])</f>
        <v>0</v>
      </c>
      <c r="G18" s="22">
        <f ca="1">SUBTOTAL(109,MėNesio_IšLaidų_Suvestinė[Balandis])</f>
        <v>0</v>
      </c>
      <c r="H18" s="22">
        <f ca="1">SUBTOTAL(109,MėNesio_IšLaidų_Suvestinė[Gegužė])</f>
        <v>0</v>
      </c>
      <c r="I18" s="22">
        <f ca="1">SUBTOTAL(109,MėNesio_IšLaidų_Suvestinė[Birželis])</f>
        <v>0</v>
      </c>
      <c r="J18" s="22">
        <f ca="1">SUBTOTAL(109,MėNesio_IšLaidų_Suvestinė[Liepa])</f>
        <v>0</v>
      </c>
      <c r="K18" s="22">
        <f ca="1">SUBTOTAL(109,MėNesio_IšLaidų_Suvestinė[Rugpjūtis])</f>
        <v>0</v>
      </c>
      <c r="L18" s="22">
        <f ca="1">SUBTOTAL(109,MėNesio_IšLaidų_Suvestinė[Rugsėjis])</f>
        <v>0</v>
      </c>
      <c r="M18" s="22">
        <f ca="1">SUBTOTAL(109,MėNesio_IšLaidų_Suvestinė[Spalis])</f>
        <v>0</v>
      </c>
      <c r="N18" s="22">
        <f ca="1">SUBTOTAL(109,MėNesio_IšLaidų_Suvestinė[Lapkritis])</f>
        <v>0</v>
      </c>
      <c r="O18" s="22">
        <f ca="1">SUBTOTAL(109,MėNesio_IšLaidų_Suvestinė[Gruodis])</f>
        <v>0</v>
      </c>
      <c r="P18" s="22">
        <f ca="1">SUBTOTAL(109,MėNesio_IšLaidų_Suvestinė[Suma])</f>
        <v>0</v>
      </c>
      <c r="Q18" s="7"/>
    </row>
  </sheetData>
  <mergeCells count="1">
    <mergeCell ref="B2:Q2"/>
  </mergeCells>
  <dataValidations count="9">
    <dataValidation allowBlank="1" showInputMessage="1" showErrorMessage="1" prompt="Šiame darbalapyje sukurkite mėnesio išlaidų suvestinę. Informaciją įveskite lentelėje Mėnesio išlaidos. Naršymo saitai langeliuose B1 ir C1 pereina į ankstesnį arba kitą darbalapį" sqref="A1" xr:uid="{00000000-0002-0000-0100-000000000000}"/>
    <dataValidation allowBlank="1" showInputMessage="1" showErrorMessage="1" prompt="Šiame stulpelyje po šia antrašte įveskite didžiosios knygos kodą" sqref="B5" xr:uid="{00000000-0002-0000-0100-000001000000}"/>
    <dataValidation allowBlank="1" showInputMessage="1" showErrorMessage="1" prompt="Šiame stulpelyje po šia antrašte įveskite sąskaitos pavadinimą" sqref="C5" xr:uid="{00000000-0002-0000-0100-000002000000}"/>
    <dataValidation allowBlank="1" showInputMessage="1" showErrorMessage="1" prompt="Šiame stulpelyje po šia antrašte automatiškai apskaičiuojama šio mėnesio faktinė suma" sqref="D5:O5" xr:uid="{00000000-0002-0000-0100-000003000000}"/>
    <dataValidation allowBlank="1" showInputMessage="1" showErrorMessage="1" prompt="Šiame stulpelyje po šia antrašte automatiškai apskaičiuojama bendroji suma" sqref="P5" xr:uid="{00000000-0002-0000-0100-000004000000}"/>
    <dataValidation allowBlank="1" showInputMessage="1" showErrorMessage="1" prompt="Šiame stulpelyje rodoma 1 išlaidų per 12 mėnesių tendencijas vaizduojanti miniatiūrinė diagrama " sqref="Q5" xr:uid="{00000000-0002-0000-0100-000005000000}"/>
    <dataValidation allowBlank="1" showInputMessage="1" showErrorMessage="1" prompt="Naršymo saitas yra šiame langelyje. Pasirinkite eiti į darbalapį BIUDŽETO SUV. NUO METŲ PRADŽIOS" sqref="B1" xr:uid="{00000000-0002-0000-0100-000006000000}"/>
    <dataValidation allowBlank="1" showInputMessage="1" showErrorMessage="1" prompt="Naršymo saitas yra šiame langelyje. Pažymėkite, jei norite eiti į darbalapį DETALIZUOTOS IŠLAIDOS" sqref="C1" xr:uid="{00000000-0002-0000-0100-000007000000}"/>
    <dataValidation allowBlank="1" showInputMessage="1" showErrorMessage="1" prompt="Darbalapio pavadinimas yra šiame langelyje. Duomenų filtras, skirtas filtruoti lentelę pagal sąskaitos pavadinimą, yra langelyje B3. Nepanaikinkite formulių, esančių langeliuose nuo D3 iki Q4" sqref="B2:Q2" xr:uid="{00000000-0002-0000-0100-000008000000}"/>
  </dataValidations>
  <hyperlinks>
    <hyperlink ref="B1" location="'BIUDŽETO SUV. NUO METŲ PRADŽIOS'!A1" tooltip="Pasirinkite norėdami pereiti į darbalapį BIUDŽETO SUV. NUO METŲ PRADŽIOS" display="YTD BUDGET SUMMARY" xr:uid="{00000000-0004-0000-0100-000000000000}"/>
    <hyperlink ref="C1" location="'DETALIZUOTOS IŠLAIDOS'!A1" tooltip="Pasirinkite, kad pereitumėte į darbalapį DETALIZUOTOS IŠLAIDOS" display="ITEMIZED EXPENSES" xr:uid="{00000000-0004-0000-0100-000001000000}"/>
  </hyperlinks>
  <printOptions horizontalCentered="1"/>
  <pageMargins left="0.4" right="0.4" top="0.4" bottom="0.6" header="0.3" footer="0.3"/>
  <pageSetup paperSize="9" scale="65"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'MĖNESIO IŠLAIDŲ SUVESTINĖ'!D6:O6</xm:f>
              <xm:sqref>Q6</xm:sqref>
            </x14:sparkline>
            <x14:sparkline>
              <xm:f>'MĖNESIO IŠLAIDŲ SUVESTINĖ'!D7:O7</xm:f>
              <xm:sqref>Q7</xm:sqref>
            </x14:sparkline>
            <x14:sparkline>
              <xm:f>'MĖNESIO IŠLAIDŲ SUVESTINĖ'!D8:O8</xm:f>
              <xm:sqref>Q8</xm:sqref>
            </x14:sparkline>
            <x14:sparkline>
              <xm:f>'MĖNESIO IŠLAIDŲ SUVESTINĖ'!D9:O9</xm:f>
              <xm:sqref>Q9</xm:sqref>
            </x14:sparkline>
            <x14:sparkline>
              <xm:f>'MĖNESIO IŠLAIDŲ SUVESTINĖ'!D10:O10</xm:f>
              <xm:sqref>Q10</xm:sqref>
            </x14:sparkline>
            <x14:sparkline>
              <xm:f>'MĖNESIO IŠLAIDŲ SUVESTINĖ'!D11:O11</xm:f>
              <xm:sqref>Q11</xm:sqref>
            </x14:sparkline>
            <x14:sparkline>
              <xm:f>'MĖNESIO IŠLAIDŲ SUVESTINĖ'!D12:O12</xm:f>
              <xm:sqref>Q12</xm:sqref>
            </x14:sparkline>
            <x14:sparkline>
              <xm:f>'MĖNESIO IŠLAIDŲ SUVESTINĖ'!D13:O13</xm:f>
              <xm:sqref>Q13</xm:sqref>
            </x14:sparkline>
            <x14:sparkline>
              <xm:f>'MĖNESIO IŠLAIDŲ SUVESTINĖ'!D14:O14</xm:f>
              <xm:sqref>Q14</xm:sqref>
            </x14:sparkline>
            <x14:sparkline>
              <xm:f>'MĖNESIO IŠLAIDŲ SUVESTINĖ'!D15:O15</xm:f>
              <xm:sqref>Q15</xm:sqref>
            </x14:sparkline>
            <x14:sparkline>
              <xm:f>'MĖNESIO IŠLAIDŲ SUVESTINĖ'!D16:O16</xm:f>
              <xm:sqref>Q16</xm:sqref>
            </x14:sparkline>
            <x14:sparkline>
              <xm:f>'MĖNESIO IŠLAIDŲ SUVESTINĖ'!D17:O17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defaultRowHeight="30" customHeight="1" x14ac:dyDescent="0.25"/>
  <cols>
    <col min="1" max="1" width="2.7109375" customWidth="1"/>
    <col min="2" max="2" width="20.5703125" customWidth="1"/>
    <col min="3" max="3" width="21.140625" customWidth="1"/>
    <col min="4" max="4" width="14" customWidth="1"/>
    <col min="5" max="5" width="30" customWidth="1"/>
    <col min="6" max="6" width="15.28515625" bestFit="1" customWidth="1"/>
    <col min="7" max="7" width="31.85546875" customWidth="1"/>
    <col min="8" max="8" width="22.5703125" customWidth="1"/>
    <col min="9" max="9" width="16.28515625" customWidth="1"/>
    <col min="10" max="10" width="15.28515625" customWidth="1"/>
  </cols>
  <sheetData>
    <row r="1" spans="2:10" ht="15" customHeight="1" x14ac:dyDescent="0.25">
      <c r="B1" s="5" t="s">
        <v>0</v>
      </c>
      <c r="C1" s="5" t="s">
        <v>38</v>
      </c>
    </row>
    <row r="2" spans="2:10" ht="24.75" customHeight="1" thickBot="1" x14ac:dyDescent="0.3">
      <c r="B2" s="26" t="s">
        <v>22</v>
      </c>
      <c r="C2" s="26"/>
      <c r="D2" s="26"/>
      <c r="E2" s="26"/>
      <c r="F2" s="26"/>
      <c r="G2" s="26"/>
      <c r="H2" s="26"/>
      <c r="I2" s="26"/>
      <c r="J2" s="26"/>
    </row>
    <row r="3" spans="2:10" ht="75" customHeight="1" thickTop="1" x14ac:dyDescent="0.25">
      <c r="B3" s="25" t="s">
        <v>37</v>
      </c>
      <c r="C3" s="25"/>
      <c r="D3" s="25"/>
      <c r="E3" s="25"/>
      <c r="F3" s="25"/>
      <c r="G3" s="25" t="s">
        <v>46</v>
      </c>
      <c r="H3" s="25"/>
      <c r="I3" s="25"/>
      <c r="J3" s="25"/>
    </row>
    <row r="4" spans="2:10" ht="30" customHeight="1" x14ac:dyDescent="0.25">
      <c r="B4" s="10" t="s">
        <v>2</v>
      </c>
      <c r="C4" s="10" t="s">
        <v>39</v>
      </c>
      <c r="D4" s="10" t="s">
        <v>41</v>
      </c>
      <c r="E4" s="10" t="s">
        <v>42</v>
      </c>
      <c r="F4" s="10" t="s">
        <v>45</v>
      </c>
      <c r="G4" s="10" t="s">
        <v>47</v>
      </c>
      <c r="H4" s="10" t="s">
        <v>50</v>
      </c>
      <c r="I4" s="10" t="s">
        <v>53</v>
      </c>
      <c r="J4" s="10" t="s">
        <v>56</v>
      </c>
    </row>
    <row r="5" spans="2:10" ht="30" customHeight="1" x14ac:dyDescent="0.25">
      <c r="B5" s="13">
        <v>1000</v>
      </c>
      <c r="C5" s="14" t="s">
        <v>40</v>
      </c>
      <c r="D5" s="15">
        <v>100</v>
      </c>
      <c r="E5" t="s">
        <v>43</v>
      </c>
      <c r="F5" s="19">
        <v>750.75</v>
      </c>
      <c r="G5" t="s">
        <v>48</v>
      </c>
      <c r="H5" t="s">
        <v>51</v>
      </c>
      <c r="I5" t="s">
        <v>54</v>
      </c>
      <c r="J5" s="14" t="s">
        <v>40</v>
      </c>
    </row>
    <row r="6" spans="2:10" ht="30" customHeight="1" x14ac:dyDescent="0.25">
      <c r="B6" s="13">
        <v>7000</v>
      </c>
      <c r="C6" s="14" t="s">
        <v>40</v>
      </c>
      <c r="D6" s="15">
        <v>101</v>
      </c>
      <c r="E6" t="s">
        <v>44</v>
      </c>
      <c r="F6" s="11">
        <v>2500</v>
      </c>
      <c r="G6" t="s">
        <v>49</v>
      </c>
      <c r="H6" t="s">
        <v>52</v>
      </c>
      <c r="I6" t="s">
        <v>55</v>
      </c>
      <c r="J6" s="14" t="s">
        <v>40</v>
      </c>
    </row>
  </sheetData>
  <mergeCells count="3">
    <mergeCell ref="B3:F3"/>
    <mergeCell ref="G3:J3"/>
    <mergeCell ref="B2:J2"/>
  </mergeCells>
  <dataValidations count="13">
    <dataValidation allowBlank="1" showInputMessage="1" showErrorMessage="1" prompt="Šiame darbalapyje sukurkite detalizuotas išlaidas. Informaciją įveskite lentelėje Detalizuotos išlaidos. Naršymo saitai langeliuose B1 ir C1 pereina į ankstesnį arba kitą darbalapį" sqref="A1" xr:uid="{00000000-0002-0000-0200-000000000000}"/>
    <dataValidation allowBlank="1" showInputMessage="1" showErrorMessage="1" prompt="Šiame stulpelyje po šia antrašte įveskite didžiosios knygos kodą" sqref="B4" xr:uid="{00000000-0002-0000-0200-000001000000}"/>
    <dataValidation allowBlank="1" showInputMessage="1" showErrorMessage="1" prompt="Šiame stulpelyje po šia antrašte įveskite sąskaitos faktūros datą" sqref="C4" xr:uid="{00000000-0002-0000-0200-000002000000}"/>
    <dataValidation allowBlank="1" showInputMessage="1" showErrorMessage="1" prompt="Šiame stulpelyje po šia antrašte įveskite sąskaitos faktūros numerį" sqref="D4" xr:uid="{00000000-0002-0000-0200-000003000000}"/>
    <dataValidation allowBlank="1" showInputMessage="1" showErrorMessage="1" prompt="Šiame stulpelyje po šia antrašte įveskite prašymo pateikėjo pavadinimą" sqref="E4" xr:uid="{00000000-0002-0000-0200-000004000000}"/>
    <dataValidation allowBlank="1" showInputMessage="1" showErrorMessage="1" prompt="Šiame stulpelyje po šia antrašte įveskite čekio sumą" sqref="F4" xr:uid="{00000000-0002-0000-0200-000005000000}"/>
    <dataValidation allowBlank="1" showInputMessage="1" showErrorMessage="1" prompt="Šiame stulpelyje po šia antrašte įveskite gavėjo pavadinimą" sqref="G4" xr:uid="{00000000-0002-0000-0200-000006000000}"/>
    <dataValidation allowBlank="1" showInputMessage="1" showErrorMessage="1" prompt="Šiame stulpelyje po šia antrašte įveskite čekio panaudojimo paskirtį" sqref="H4" xr:uid="{00000000-0002-0000-0200-000007000000}"/>
    <dataValidation allowBlank="1" showInputMessage="1" showErrorMessage="1" prompt="Šiame stulpelyje po šia antrašte įveskite mokėjimo būdą" sqref="I4" xr:uid="{00000000-0002-0000-0200-000008000000}"/>
    <dataValidation allowBlank="1" showInputMessage="1" showErrorMessage="1" prompt="Šiame stulpelyje po šia antrašte įveskite failo datą" sqref="J4" xr:uid="{00000000-0002-0000-0200-000009000000}"/>
    <dataValidation allowBlank="1" showInputMessage="1" showErrorMessage="1" prompt="Šio darbalapio pavadinimas yra šiame langelyje. Duomenų filtras, skirtas filtruoti lentelę pagal prašymo pateikėją, yra langelyje B3, o duomenų filtras, skirtas filtruoti lentelę pagal gavėją, yra langelyje G3" sqref="B2:J2" xr:uid="{00000000-0002-0000-0200-00000A000000}"/>
    <dataValidation allowBlank="1" showInputMessage="1" showErrorMessage="1" prompt="Naršymo saitas. Pažymėkite, jei norite eiti į MĖNESIO IŠLAIDŲ SUVESTINĖ" sqref="B1" xr:uid="{00000000-0002-0000-0200-00000B000000}"/>
    <dataValidation allowBlank="1" showInputMessage="1" showErrorMessage="1" prompt="Naršymo saitas yra šiame langelyje. Pažymėkite, jei norite eiti į darbalapį LABDARA IR RĖMIMAS" sqref="C1" xr:uid="{00000000-0002-0000-0200-00000C000000}"/>
  </dataValidations>
  <hyperlinks>
    <hyperlink ref="B1" location="'MĖNESIO IŠLAIDŲ SUVESTINĖ'!A1" tooltip="Pažymėkite, jei norite eiti į darbalapį MĖNESIO IŠLAIDŲ SUVESTINĖ" display="MONTHLY EXPENSES SUMMARY" xr:uid="{00000000-0004-0000-0200-000000000000}"/>
    <hyperlink ref="C1" location="'LABDARA IR RĖMIMAS'!A1" tooltip="Pažymėkite, jei norite pereiti į darbalapį LABDARA IR RĖMIMAS" display="LABDARA IR RĖMIMAS" xr:uid="{00000000-0004-0000-0200-000001000000}"/>
  </hyperlinks>
  <printOptions horizontalCentered="1"/>
  <pageMargins left="0.4" right="0.4" top="0.4" bottom="0.6" header="0.3" footer="0.3"/>
  <pageSetup paperSize="9" scale="74"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defaultRowHeight="30" customHeight="1" x14ac:dyDescent="0.25"/>
  <cols>
    <col min="1" max="1" width="2.7109375" customWidth="1"/>
    <col min="2" max="2" width="18.28515625" customWidth="1"/>
    <col min="3" max="3" width="18.140625" customWidth="1"/>
    <col min="4" max="4" width="28.7109375" customWidth="1"/>
    <col min="5" max="5" width="17.28515625" customWidth="1"/>
    <col min="6" max="6" width="17.42578125" customWidth="1"/>
    <col min="7" max="7" width="27" customWidth="1"/>
    <col min="8" max="8" width="16.5703125" customWidth="1"/>
    <col min="9" max="9" width="21.7109375" customWidth="1"/>
    <col min="10" max="10" width="15.42578125" customWidth="1"/>
    <col min="11" max="11" width="15.28515625" customWidth="1"/>
    <col min="12" max="12" width="11.7109375" customWidth="1"/>
  </cols>
  <sheetData>
    <row r="1" spans="2:12" ht="15" customHeight="1" x14ac:dyDescent="0.25">
      <c r="B1" s="5" t="s">
        <v>22</v>
      </c>
      <c r="C1" s="4"/>
    </row>
    <row r="2" spans="2:12" ht="24.75" customHeight="1" thickBot="1" x14ac:dyDescent="0.4">
      <c r="B2" s="28" t="s">
        <v>38</v>
      </c>
      <c r="C2" s="28"/>
      <c r="D2" s="28"/>
      <c r="E2" s="28"/>
      <c r="F2" s="28"/>
      <c r="G2" s="28"/>
      <c r="H2" s="28"/>
      <c r="I2" s="28"/>
      <c r="J2" s="28"/>
      <c r="K2" s="28"/>
      <c r="L2" s="28"/>
    </row>
    <row r="3" spans="2:12" ht="75" customHeight="1" thickTop="1" x14ac:dyDescent="0.25">
      <c r="B3" s="27" t="s">
        <v>37</v>
      </c>
      <c r="C3" s="27"/>
      <c r="D3" s="27"/>
      <c r="E3" s="27"/>
      <c r="F3" s="27"/>
      <c r="G3" s="27" t="s">
        <v>46</v>
      </c>
      <c r="H3" s="27"/>
      <c r="I3" s="27"/>
      <c r="J3" s="27"/>
      <c r="K3" s="27"/>
      <c r="L3" s="27"/>
    </row>
    <row r="4" spans="2:12" ht="30" customHeight="1" x14ac:dyDescent="0.25">
      <c r="B4" s="10" t="s">
        <v>2</v>
      </c>
      <c r="C4" s="10" t="s">
        <v>57</v>
      </c>
      <c r="D4" s="10" t="s">
        <v>42</v>
      </c>
      <c r="E4" s="10" t="s">
        <v>45</v>
      </c>
      <c r="F4" s="10" t="s">
        <v>59</v>
      </c>
      <c r="G4" s="10" t="s">
        <v>47</v>
      </c>
      <c r="H4" s="10" t="s">
        <v>62</v>
      </c>
      <c r="I4" s="10" t="s">
        <v>65</v>
      </c>
      <c r="J4" s="10" t="s">
        <v>68</v>
      </c>
      <c r="K4" s="10" t="s">
        <v>53</v>
      </c>
      <c r="L4" s="10" t="s">
        <v>56</v>
      </c>
    </row>
    <row r="5" spans="2:12" ht="30" customHeight="1" x14ac:dyDescent="0.25">
      <c r="B5" s="13">
        <v>12000</v>
      </c>
      <c r="C5" s="14" t="s">
        <v>40</v>
      </c>
      <c r="D5" t="s">
        <v>58</v>
      </c>
      <c r="E5" s="18">
        <v>1000</v>
      </c>
      <c r="F5" s="11">
        <v>12</v>
      </c>
      <c r="G5" t="s">
        <v>60</v>
      </c>
      <c r="H5" t="s">
        <v>63</v>
      </c>
      <c r="I5" t="s">
        <v>66</v>
      </c>
      <c r="J5" t="s">
        <v>69</v>
      </c>
      <c r="K5" t="s">
        <v>70</v>
      </c>
      <c r="L5" s="14" t="s">
        <v>40</v>
      </c>
    </row>
    <row r="6" spans="2:12" ht="30" customHeight="1" x14ac:dyDescent="0.25">
      <c r="B6" s="13">
        <v>11000</v>
      </c>
      <c r="C6" s="14" t="s">
        <v>40</v>
      </c>
      <c r="D6" t="s">
        <v>58</v>
      </c>
      <c r="E6" s="11">
        <v>2500</v>
      </c>
      <c r="F6" s="11">
        <v>0</v>
      </c>
      <c r="G6" t="s">
        <v>61</v>
      </c>
      <c r="H6" t="s">
        <v>64</v>
      </c>
      <c r="I6" t="s">
        <v>67</v>
      </c>
      <c r="J6" t="s">
        <v>64</v>
      </c>
      <c r="K6" t="s">
        <v>70</v>
      </c>
      <c r="L6" s="14" t="s">
        <v>40</v>
      </c>
    </row>
  </sheetData>
  <mergeCells count="3">
    <mergeCell ref="B3:F3"/>
    <mergeCell ref="G3:L3"/>
    <mergeCell ref="B2:L2"/>
  </mergeCells>
  <dataValidations count="14">
    <dataValidation allowBlank="1" showInputMessage="1" showErrorMessage="1" prompt="Šiame darbalapyje sukurkite labdaros ir rėmimo sąrašą. Informaciją įveskite lentelėje Kita. Pažymėkite langelį B1, jei norite eiti į darbalapį Detalizuotos išlaidos" sqref="A1" xr:uid="{00000000-0002-0000-0300-000000000000}"/>
    <dataValidation allowBlank="1" showInputMessage="1" showErrorMessage="1" prompt="Šiame stulpelyje po šia antrašte įveskite didžiosios knygos kodą" sqref="B4" xr:uid="{00000000-0002-0000-0300-000001000000}"/>
    <dataValidation allowBlank="1" showInputMessage="1" showErrorMessage="1" prompt="Šiame stulpelyje po šia antrašte įveskite datą, kai buvo inicijuotas čekio prašymas" sqref="C4" xr:uid="{00000000-0002-0000-0300-000002000000}"/>
    <dataValidation allowBlank="1" showInputMessage="1" showErrorMessage="1" prompt="Šiame stulpelyje po šia antrašte įveskite prašymo pateikėjo pavadinimą" sqref="D4" xr:uid="{00000000-0002-0000-0300-000003000000}"/>
    <dataValidation allowBlank="1" showInputMessage="1" showErrorMessage="1" prompt="Šiame stulpelyje po šia antrašte įveskite čekio sumą" sqref="E4" xr:uid="{00000000-0002-0000-0300-000004000000}"/>
    <dataValidation allowBlank="1" showInputMessage="1" showErrorMessage="1" prompt="Šiame stulpelyje po šia antrašte įveskite ankstesnių metų įnašą" sqref="F4" xr:uid="{00000000-0002-0000-0300-000005000000}"/>
    <dataValidation allowBlank="1" showInputMessage="1" showErrorMessage="1" prompt="Šiame stulpelyje po šia antrašte įveskite gavėjo pavadinimą" sqref="G4" xr:uid="{00000000-0002-0000-0300-000006000000}"/>
    <dataValidation allowBlank="1" showInputMessage="1" showErrorMessage="1" prompt="Šiame stulpelyje po šia antrašte įveskite panaudojimo paskirtį" sqref="H4" xr:uid="{00000000-0002-0000-0300-000007000000}"/>
    <dataValidation allowBlank="1" showInputMessage="1" showErrorMessage="1" prompt="Šiame stulpelyje po šia antrašte įveskite asmens, kuris pasirašė, vardą" sqref="I4" xr:uid="{00000000-0002-0000-0300-000008000000}"/>
    <dataValidation allowBlank="1" showInputMessage="1" showErrorMessage="1" prompt="Šiame stulpelyje po šia antrašte įveskite kategoriją" sqref="J4" xr:uid="{00000000-0002-0000-0300-000009000000}"/>
    <dataValidation allowBlank="1" showInputMessage="1" showErrorMessage="1" prompt="Šiame stulpelyje po šia antrašte įveskite mokėjimo būdą" sqref="K4" xr:uid="{00000000-0002-0000-0300-00000A000000}"/>
    <dataValidation allowBlank="1" showInputMessage="1" showErrorMessage="1" prompt="Šiame stulpelyje po šia antrašte įveskite failo datą" sqref="L4" xr:uid="{00000000-0002-0000-0300-00000B000000}"/>
    <dataValidation allowBlank="1" showInputMessage="1" showErrorMessage="1" prompt="Naršymo saitas. Pažymėkite, jei norite eiti į darbalapį DETALIZUOTOS IŠLAIDOS" sqref="B1" xr:uid="{00000000-0002-0000-0300-00000C000000}"/>
    <dataValidation allowBlank="1" showInputMessage="1" showErrorMessage="1" prompt="Šio darbalapio pavadinimas yra šiame langelyje. Duomenų filtras, skirtas filtruoti lentelę pagal prašymo pateikėją, yra langelyje B3, o duomenų filtras, skirtas filtruoti lentelę pagal gavėją, yra langelyje G3" sqref="B2:L2" xr:uid="{00000000-0002-0000-0300-00000D000000}"/>
  </dataValidations>
  <hyperlinks>
    <hyperlink ref="B1" location="'DETALIZUOTOS IŠLAIDOS'!A1" tooltip="Pasirinkite, kad pereitumėte į darbalapį DETALIZUOTOS IŠLAIDOS" display="ITEMIZED EXPENSES" xr:uid="{00000000-0004-0000-0300-000000000000}"/>
  </hyperlinks>
  <printOptions horizontalCentered="1"/>
  <pageMargins left="0.4" right="0.4" top="0.4" bottom="0.6" header="0.3" footer="0.3"/>
  <pageSetup paperSize="9" scale="64"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4</vt:i4>
      </vt:variant>
      <vt:variant>
        <vt:lpstr>Įvardytieji diapazonai</vt:lpstr>
      </vt:variant>
      <vt:variant>
        <vt:i4>10</vt:i4>
      </vt:variant>
    </vt:vector>
  </HeadingPairs>
  <TitlesOfParts>
    <vt:vector size="14" baseType="lpstr">
      <vt:lpstr>BIUDŽETO SUV. NUO METŲ PRADŽIOS</vt:lpstr>
      <vt:lpstr>MĖNESIO IŠLAIDŲ SUVESTINĖ</vt:lpstr>
      <vt:lpstr>DETALIZUOTOS IŠLAIDOS</vt:lpstr>
      <vt:lpstr>LABDARA IR RĖMIMAS</vt:lpstr>
      <vt:lpstr>_METAI</vt:lpstr>
      <vt:lpstr>Pavadinimas1</vt:lpstr>
      <vt:lpstr>Pavadinimas2</vt:lpstr>
      <vt:lpstr>Pavadinimas3</vt:lpstr>
      <vt:lpstr>Pavadinimas4</vt:lpstr>
      <vt:lpstr>'BIUDŽETO SUV. NUO METŲ PRADŽIOS'!Print_Titles</vt:lpstr>
      <vt:lpstr>'DETALIZUOTOS IŠLAIDOS'!Print_Titles</vt:lpstr>
      <vt:lpstr>'LABDARA IR RĖMIMAS'!Print_Titles</vt:lpstr>
      <vt:lpstr>'MĖNESIO IŠLAIDŲ SUVESTINĖ'!Print_Titles</vt:lpstr>
      <vt:lpstr>RowTitleRegion1..G2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2019-04-30T13:11:46Z</dcterms:modified>
</cp:coreProperties>
</file>

<file path=docProps/custom.xml><?xml version="1.0" encoding="utf-8"?>
<Properties xmlns="http://schemas.openxmlformats.org/officeDocument/2006/custom-properties" xmlns:vt="http://schemas.openxmlformats.org/officeDocument/2006/docPropsVTypes"/>
</file>