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E7852EF8-F765-4CDD-AE08-2E68036915CA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กระแสเงินสด" sheetId="1" r:id="rId1"/>
    <sheet name="แผนภูมิกระแสเงินสด" sheetId="2" r:id="rId2"/>
  </sheets>
  <definedNames>
    <definedName name="Cash_beginning">กระแสเงินสด!$C$7</definedName>
    <definedName name="Cash_minimum">กระแสเงินสด!$C$4</definedName>
    <definedName name="_xlnm.Print_Titles" localSheetId="0">กระแสเงินสด!$6:$6</definedName>
    <definedName name="Start_date">กระแสเงินสด!$C$3</definedName>
    <definedName name="ชื่อบริษัท">กระแสเงินสด!$B$2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<sst xmlns="http://schemas.openxmlformats.org/spreadsheetml/2006/main" count="128" uniqueCount="69">
  <si>
    <t>การคาดคะเนกระแสเงินสดในธุรกิจขนาดเล็ก</t>
  </si>
  <si>
    <t>ชื่อบริษัท</t>
  </si>
  <si>
    <t>วันที่เริ่มต้น</t>
  </si>
  <si>
    <t>การแจ้งเตือนว่ามียอดเงินคงเหลือต่ำสุด</t>
  </si>
  <si>
    <t>เงินสดในมือ (ต้นเดือน)</t>
  </si>
  <si>
    <t>เงินสดที่ได้รับ</t>
  </si>
  <si>
    <t>ยอดขายเงินสด</t>
  </si>
  <si>
    <t>การส่งคืนสินค้าและส่วนลด</t>
  </si>
  <si>
    <t>เงินที่เก็บได้จากบัญชีลูกหนี้</t>
  </si>
  <si>
    <t>ดอกเบี้ย รายรับอื่นๆ</t>
  </si>
  <si>
    <t>รายรับจากเงินกู้</t>
  </si>
  <si>
    <t>เงินสนับสนุนจากเจ้าของ</t>
  </si>
  <si>
    <t>เงินสดที่ได้รับทั้งหมด</t>
  </si>
  <si>
    <t>เงินสดทั้งหมดที่ใช้ได้</t>
  </si>
  <si>
    <t>เงินสดที่จ่าย</t>
  </si>
  <si>
    <t>การโฆษณา</t>
  </si>
  <si>
    <t>ค่าคอมมิชชันและค่าธรรมเนียม</t>
  </si>
  <si>
    <t>ค่าแรงตามสัญญา</t>
  </si>
  <si>
    <t>โปรแกรมสวัสดิการพนักงาน</t>
  </si>
  <si>
    <t>ค่าประกัน (นอกเหนือจากประกันสุขภาพ)</t>
  </si>
  <si>
    <t>ค่าใช้จ่ายดอกเบี้ย</t>
  </si>
  <si>
    <t>เอกสารและอุปกรณ์ต่างๆ (ในต้นทุนขาย)</t>
  </si>
  <si>
    <t>ค่าอาหารและความบันเทิง</t>
  </si>
  <si>
    <t>ดอกเบี้ยการจำนอง</t>
  </si>
  <si>
    <t>ค่าใช้จ่ายในสำนักงาน</t>
  </si>
  <si>
    <t>ค่าใช้จ่ายดอกเบี้ยอื่นๆ</t>
  </si>
  <si>
    <t>เงินบำนาญและแผนการแบ่งผลกำไร</t>
  </si>
  <si>
    <t>การซื้อเพื่อขายใหม่</t>
  </si>
  <si>
    <t>ค่าเช่า</t>
  </si>
  <si>
    <t>ค่าเช่า: พาหนะ เครื่องมือ</t>
  </si>
  <si>
    <t>ซ่อมแซมและซ่อมบำรุง</t>
  </si>
  <si>
    <t>อุปกรณ์ต่างๆ (ไม่อยู่ในต้นทุนขาย)</t>
  </si>
  <si>
    <t>ภาษีและค่าลิขสิทธิ์</t>
  </si>
  <si>
    <t>การเดินทาง</t>
  </si>
  <si>
    <t>สาธารณูปโภค</t>
  </si>
  <si>
    <t>ค่าจ้าง (เครดิตการจ้างงานน้อยลง)</t>
  </si>
  <si>
    <t>ค่าใช้จ่ายอื่นๆ</t>
  </si>
  <si>
    <t>เบ็ดเตล็ด</t>
  </si>
  <si>
    <t>ผลรวมย่อย</t>
  </si>
  <si>
    <t>การชำระเงินต้นของเงินกู้</t>
  </si>
  <si>
    <t>การเพิ่มทุน</t>
  </si>
  <si>
    <t>ต้นทุนสตาร์ทอัปอื่นๆ</t>
  </si>
  <si>
    <t>เงินที่จะเก็บสำรองไว้และ/หรือมอบให้บุคคลที่สามเก็บไว้</t>
  </si>
  <si>
    <t>การถอนเงินของเจ้าของ</t>
  </si>
  <si>
    <t>เงินสดที่จ่ายทั้งหมด</t>
  </si>
  <si>
    <t>เงินสดในมือ (สิ้นเดือน)</t>
  </si>
  <si>
    <t>ข้อมูลการปฏิบัติการอื่นๆ</t>
  </si>
  <si>
    <t>ปริมาณยอดขาย (ดอลลาร์)</t>
  </si>
  <si>
    <t>ยอดบัญชีลูกหนี้</t>
  </si>
  <si>
    <t>ยอดหนี้สูญ</t>
  </si>
  <si>
    <t>สินค้าคงคลังในมือ</t>
  </si>
  <si>
    <t>ยอดบัญชีเจ้าหนี้</t>
  </si>
  <si>
    <t>ค่าเสื่อมราคา</t>
  </si>
  <si>
    <t>เริ่มต้น</t>
  </si>
  <si>
    <t xml:space="preserve"> </t>
  </si>
  <si>
    <t>ผลรวม</t>
  </si>
  <si>
    <t>แผนภูมิผสมผสานที่แสดงการแจ้งเตือนถึงขั้นต่ำของเงินสดในมือและการคาดคะเนกระแสเงินสดจะอยู่ในเซลล์นี้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</si>
  <si>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</si>
  <si>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</si>
  <si>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</si>
  <si>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</si>
  <si>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</si>
  <si>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</si>
  <si>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</si>
  <si>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</si>
  <si>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</si>
  <si>
    <t>ต.ค. 61</t>
  </si>
  <si>
    <t>พ.ย. 61</t>
  </si>
  <si>
    <t>ธ.ค.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</si>
</sst>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187" formatCode="_(* #,##0_);_(* \(#,##0\);_(* &quot;-&quot;_);_(@_)"/>
    <numFmt numFmtId="188" formatCode="_(* #,##0.00_);_(* \(#,##0.00\);_(* &quot;-&quot;??_);_(@_)"/>
    <numFmt numFmtId="189" formatCode="&quot;฿&quot;#,##0"/>
    <numFmt numFmtId="190" formatCode="[$-1070000]mmm\ yy"/>
  </numFmts>
  <fonts count="31" x14ac:knownFonts="1">
    <font>
      <sz val="8"/>
      <name val="Leelawadee"/>
      <family val="2"/>
    </font>
    <font>
      <sz val="8"/>
      <name val="Arial"/>
      <family val="2"/>
    </font>
    <font>
      <sz val="8"/>
      <name val="Cordia New"/>
      <family val="2"/>
      <scheme val="minor"/>
    </font>
    <font>
      <sz val="11"/>
      <color theme="1"/>
      <name val="Leelawadee"/>
      <family val="2"/>
    </font>
    <font>
      <sz val="8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14"/>
      <color theme="1" tint="0.249977111117893"/>
      <name val="Leelawadee"/>
      <family val="2"/>
    </font>
    <font>
      <sz val="8"/>
      <color theme="0"/>
      <name val="Leelawadee"/>
      <family val="2"/>
    </font>
    <font>
      <b/>
      <sz val="10"/>
      <name val="Leelawadee"/>
      <family val="2"/>
    </font>
    <font>
      <b/>
      <sz val="8"/>
      <name val="Leelawadee"/>
      <family val="2"/>
    </font>
    <font>
      <b/>
      <sz val="8"/>
      <color theme="0"/>
      <name val="Leelawadee"/>
      <family val="2"/>
    </font>
    <font>
      <sz val="8"/>
      <color theme="0" tint="-0.249977111117893"/>
      <name val="Leelawadee"/>
      <family val="2"/>
    </font>
    <font>
      <b/>
      <sz val="8"/>
      <color theme="1"/>
      <name val="Leelawadee"/>
      <family val="2"/>
    </font>
    <font>
      <b/>
      <sz val="8"/>
      <color theme="0" tint="-0.249977111117893"/>
      <name val="Leelawadee"/>
      <family val="2"/>
    </font>
    <font>
      <sz val="10"/>
      <color indexed="8"/>
      <name val="Leelawadee"/>
      <family val="2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17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9" borderId="0" applyNumberFormat="0" applyBorder="0" applyAlignment="0" applyProtection="0"/>
    <xf numFmtId="0" fontId="18" fillId="10" borderId="26" applyNumberFormat="0" applyAlignment="0" applyProtection="0"/>
    <xf numFmtId="0" fontId="19" fillId="11" borderId="27" applyNumberFormat="0" applyAlignment="0" applyProtection="0"/>
    <xf numFmtId="0" fontId="16" fillId="11" borderId="26" applyNumberFormat="0" applyAlignment="0" applyProtection="0"/>
    <xf numFmtId="0" fontId="21" fillId="0" borderId="28" applyNumberFormat="0" applyFill="0" applyAlignment="0" applyProtection="0"/>
    <xf numFmtId="0" fontId="11" fillId="12" borderId="29" applyNumberFormat="0" applyAlignment="0" applyProtection="0"/>
    <xf numFmtId="0" fontId="15" fillId="0" borderId="0" applyNumberFormat="0" applyFill="0" applyBorder="0" applyAlignment="0" applyProtection="0"/>
    <xf numFmtId="0" fontId="4" fillId="13" borderId="30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31" applyNumberFormat="0" applyFill="0" applyAlignment="0" applyProtection="0"/>
    <xf numFmtId="0" fontId="1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77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Font="1" applyAlignment="1"/>
    <xf numFmtId="3" fontId="0" fillId="0" borderId="9" xfId="0" applyNumberFormat="1" applyFont="1" applyBorder="1" applyProtection="1">
      <alignment wrapText="1"/>
      <protection locked="0"/>
    </xf>
    <xf numFmtId="3" fontId="23" fillId="0" borderId="0" xfId="0" applyNumberFormat="1" applyFont="1" applyAlignment="1"/>
    <xf numFmtId="0" fontId="24" fillId="0" borderId="0" xfId="0" applyFont="1" applyBorder="1" applyAlignment="1"/>
    <xf numFmtId="0" fontId="0" fillId="0" borderId="0" xfId="0" applyFont="1" applyBorder="1" applyAlignment="1"/>
    <xf numFmtId="0" fontId="25" fillId="0" borderId="0" xfId="0" applyFont="1" applyBorder="1" applyAlignment="1">
      <alignment wrapText="1"/>
    </xf>
    <xf numFmtId="0" fontId="26" fillId="4" borderId="6" xfId="0" applyFont="1" applyFill="1" applyBorder="1" applyAlignment="1">
      <alignment horizontal="center" wrapText="1"/>
    </xf>
    <xf numFmtId="0" fontId="26" fillId="4" borderId="8" xfId="0" applyNumberFormat="1" applyFont="1" applyFill="1" applyBorder="1" applyAlignment="1">
      <alignment horizontal="center" wrapText="1"/>
    </xf>
    <xf numFmtId="0" fontId="0" fillId="0" borderId="0" xfId="0" applyFont="1" applyBorder="1">
      <alignment wrapText="1"/>
    </xf>
    <xf numFmtId="0" fontId="25" fillId="0" borderId="3" xfId="0" applyFont="1" applyBorder="1" applyAlignment="1">
      <alignment wrapText="1"/>
    </xf>
    <xf numFmtId="3" fontId="0" fillId="2" borderId="11" xfId="0" applyNumberFormat="1" applyFont="1" applyFill="1" applyBorder="1">
      <alignment wrapText="1"/>
    </xf>
    <xf numFmtId="0" fontId="0" fillId="0" borderId="0" xfId="0" applyFont="1">
      <alignment wrapText="1"/>
    </xf>
    <xf numFmtId="0" fontId="25" fillId="0" borderId="7" xfId="0" applyFont="1" applyBorder="1" applyAlignment="1">
      <alignment wrapText="1"/>
    </xf>
    <xf numFmtId="0" fontId="0" fillId="0" borderId="0" xfId="0" applyNumberFormat="1" applyFont="1" applyBorder="1">
      <alignment wrapText="1"/>
    </xf>
    <xf numFmtId="0" fontId="26" fillId="4" borderId="2" xfId="0" applyFont="1" applyFill="1" applyBorder="1" applyAlignment="1">
      <alignment wrapText="1"/>
    </xf>
    <xf numFmtId="0" fontId="23" fillId="4" borderId="2" xfId="0" applyNumberFormat="1" applyFont="1" applyFill="1" applyBorder="1">
      <alignment wrapText="1"/>
    </xf>
    <xf numFmtId="0" fontId="23" fillId="4" borderId="2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wrapText="1"/>
    </xf>
    <xf numFmtId="3" fontId="0" fillId="2" borderId="10" xfId="0" applyNumberFormat="1" applyFont="1" applyFill="1" applyBorder="1">
      <alignment wrapText="1"/>
    </xf>
    <xf numFmtId="3" fontId="0" fillId="3" borderId="8" xfId="0" applyNumberFormat="1" applyFont="1" applyFill="1" applyBorder="1">
      <alignment wrapText="1"/>
    </xf>
    <xf numFmtId="3" fontId="0" fillId="0" borderId="1" xfId="0" applyNumberFormat="1" applyFont="1" applyBorder="1" applyProtection="1">
      <alignment wrapText="1"/>
      <protection locked="0"/>
    </xf>
    <xf numFmtId="0" fontId="25" fillId="6" borderId="12" xfId="0" applyFont="1" applyFill="1" applyBorder="1" applyProtection="1">
      <alignment wrapText="1"/>
    </xf>
    <xf numFmtId="3" fontId="27" fillId="2" borderId="10" xfId="0" applyNumberFormat="1" applyFont="1" applyFill="1" applyBorder="1">
      <alignment wrapText="1"/>
    </xf>
    <xf numFmtId="3" fontId="0" fillId="0" borderId="10" xfId="0" applyNumberFormat="1" applyFont="1" applyBorder="1" applyProtection="1">
      <alignment wrapText="1"/>
      <protection locked="0"/>
    </xf>
    <xf numFmtId="3" fontId="0" fillId="3" borderId="20" xfId="0" applyNumberFormat="1" applyFont="1" applyFill="1" applyBorder="1">
      <alignment wrapText="1"/>
    </xf>
    <xf numFmtId="3" fontId="0" fillId="3" borderId="11" xfId="0" applyNumberFormat="1" applyFont="1" applyFill="1" applyBorder="1">
      <alignment wrapText="1"/>
    </xf>
    <xf numFmtId="3" fontId="0" fillId="3" borderId="3" xfId="0" applyNumberFormat="1" applyFont="1" applyFill="1" applyBorder="1">
      <alignment wrapText="1"/>
    </xf>
    <xf numFmtId="0" fontId="25" fillId="0" borderId="4" xfId="0" applyNumberFormat="1" applyFont="1" applyBorder="1" applyAlignment="1">
      <alignment wrapText="1"/>
    </xf>
    <xf numFmtId="0" fontId="0" fillId="0" borderId="7" xfId="0" applyNumberFormat="1" applyFont="1" applyBorder="1">
      <alignment wrapText="1"/>
    </xf>
    <xf numFmtId="0" fontId="0" fillId="0" borderId="4" xfId="0" applyNumberFormat="1" applyFont="1" applyBorder="1">
      <alignment wrapText="1"/>
    </xf>
    <xf numFmtId="0" fontId="0" fillId="0" borderId="0" xfId="0" applyNumberFormat="1" applyFo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25" fillId="6" borderId="12" xfId="0" applyFont="1" applyFill="1" applyBorder="1" applyAlignment="1">
      <alignment wrapText="1"/>
    </xf>
    <xf numFmtId="0" fontId="0" fillId="2" borderId="10" xfId="0" applyFont="1" applyFill="1" applyBorder="1">
      <alignment wrapText="1"/>
    </xf>
    <xf numFmtId="0" fontId="28" fillId="6" borderId="0" xfId="0" applyNumberFormat="1" applyFont="1" applyFill="1" applyBorder="1" applyAlignment="1">
      <alignment wrapText="1"/>
    </xf>
    <xf numFmtId="0" fontId="29" fillId="2" borderId="11" xfId="0" applyNumberFormat="1" applyFont="1" applyFill="1" applyBorder="1">
      <alignment wrapText="1"/>
    </xf>
    <xf numFmtId="0" fontId="26" fillId="4" borderId="11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3" fontId="0" fillId="2" borderId="17" xfId="0" applyNumberFormat="1" applyFont="1" applyFill="1" applyBorder="1">
      <alignment wrapText="1"/>
    </xf>
    <xf numFmtId="3" fontId="0" fillId="0" borderId="17" xfId="0" applyNumberFormat="1" applyFont="1" applyBorder="1">
      <alignment wrapText="1"/>
    </xf>
    <xf numFmtId="3" fontId="0" fillId="3" borderId="17" xfId="0" applyNumberFormat="1" applyFont="1" applyFill="1" applyBorder="1">
      <alignment wrapText="1"/>
    </xf>
    <xf numFmtId="0" fontId="25" fillId="6" borderId="22" xfId="0" applyFont="1" applyFill="1" applyBorder="1" applyAlignment="1">
      <alignment wrapText="1"/>
    </xf>
    <xf numFmtId="3" fontId="27" fillId="2" borderId="11" xfId="0" applyNumberFormat="1" applyFont="1" applyFill="1" applyBorder="1">
      <alignment wrapText="1"/>
    </xf>
    <xf numFmtId="3" fontId="0" fillId="3" borderId="21" xfId="0" applyNumberFormat="1" applyFont="1" applyFill="1" applyBorder="1">
      <alignment wrapText="1"/>
    </xf>
    <xf numFmtId="3" fontId="0" fillId="0" borderId="11" xfId="0" applyNumberFormat="1" applyFont="1" applyBorder="1">
      <alignment wrapText="1"/>
    </xf>
    <xf numFmtId="0" fontId="25" fillId="6" borderId="8" xfId="0" applyFont="1" applyFill="1" applyBorder="1" applyAlignment="1">
      <alignment wrapText="1"/>
    </xf>
    <xf numFmtId="3" fontId="0" fillId="2" borderId="19" xfId="0" applyNumberFormat="1" applyFont="1" applyFill="1" applyBorder="1">
      <alignment wrapText="1"/>
    </xf>
    <xf numFmtId="0" fontId="0" fillId="0" borderId="7" xfId="0" applyFont="1" applyBorder="1">
      <alignment wrapText="1"/>
    </xf>
    <xf numFmtId="0" fontId="26" fillId="4" borderId="2" xfId="0" applyFont="1" applyFill="1" applyBorder="1" applyAlignment="1"/>
    <xf numFmtId="0" fontId="23" fillId="4" borderId="2" xfId="0" applyFont="1" applyFill="1" applyBorder="1">
      <alignment wrapText="1"/>
    </xf>
    <xf numFmtId="0" fontId="23" fillId="4" borderId="2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5" borderId="9" xfId="0" applyNumberFormat="1" applyFont="1" applyFill="1" applyBorder="1">
      <alignment wrapText="1"/>
    </xf>
    <xf numFmtId="3" fontId="0" fillId="5" borderId="8" xfId="0" applyNumberFormat="1" applyFont="1" applyFill="1" applyBorder="1" applyProtection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5" borderId="16" xfId="0" applyNumberFormat="1" applyFont="1" applyFill="1" applyBorder="1">
      <alignment wrapText="1"/>
    </xf>
    <xf numFmtId="3" fontId="0" fillId="0" borderId="16" xfId="0" applyNumberFormat="1" applyFont="1" applyBorder="1" applyProtection="1">
      <alignment wrapText="1"/>
      <protection locked="0"/>
    </xf>
    <xf numFmtId="0" fontId="17" fillId="0" borderId="0" xfId="0" applyFont="1" applyFill="1" applyProtection="1">
      <alignment wrapText="1"/>
    </xf>
    <xf numFmtId="189" fontId="24" fillId="0" borderId="0" xfId="1" applyNumberFormat="1" applyFont="1"/>
    <xf numFmtId="0" fontId="30" fillId="0" borderId="0" xfId="0" applyFont="1" applyFill="1" applyProtection="1">
      <alignment wrapText="1"/>
    </xf>
    <xf numFmtId="3" fontId="0" fillId="0" borderId="0" xfId="0" applyNumberFormat="1" applyFont="1">
      <alignment wrapText="1"/>
    </xf>
    <xf numFmtId="0" fontId="0" fillId="0" borderId="0" xfId="0" applyFont="1" applyAlignment="1">
      <alignment wrapText="1"/>
    </xf>
    <xf numFmtId="190" fontId="0" fillId="0" borderId="1" xfId="0" applyNumberFormat="1" applyFont="1" applyBorder="1" applyAlignment="1" applyProtection="1">
      <alignment horizontal="right" wrapText="1"/>
      <protection locked="0"/>
    </xf>
    <xf numFmtId="190" fontId="26" fillId="4" borderId="9" xfId="0" applyNumberFormat="1" applyFont="1" applyFill="1" applyBorder="1" applyAlignment="1">
      <alignment horizontal="center" wrapText="1"/>
    </xf>
    <xf numFmtId="190" fontId="23" fillId="4" borderId="2" xfId="0" applyNumberFormat="1" applyFont="1" applyFill="1" applyBorder="1" applyAlignment="1">
      <alignment horizontal="center" wrapText="1"/>
    </xf>
    <xf numFmtId="190" fontId="26" fillId="4" borderId="11" xfId="0" applyNumberFormat="1" applyFont="1" applyFill="1" applyBorder="1" applyAlignment="1">
      <alignment horizontal="center" wrapText="1"/>
    </xf>
    <xf numFmtId="3" fontId="0" fillId="0" borderId="12" xfId="0" applyNumberFormat="1" applyFont="1" applyBorder="1" applyAlignment="1" applyProtection="1">
      <alignment wrapText="1"/>
      <protection locked="0"/>
    </xf>
    <xf numFmtId="3" fontId="0" fillId="3" borderId="10" xfId="0" applyNumberFormat="1" applyFont="1" applyFill="1" applyBorder="1" applyAlignment="1">
      <alignment wrapText="1"/>
    </xf>
    <xf numFmtId="0" fontId="22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Protection="1">
      <alignment wrapText="1"/>
    </xf>
    <xf numFmtId="0" fontId="0" fillId="0" borderId="0" xfId="0" applyFont="1" applyAlignment="1">
      <alignment horizontal="center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2" builtinId="3" customBuiltin="1"/>
    <cellStyle name="จุลภาค [0]" xfId="3" builtinId="6" customBuiltin="1"/>
    <cellStyle name="ชื่อเรื่อง" xfId="6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5" builtinId="5" customBuiltin="1"/>
    <cellStyle name="ผลรวม" xfId="22" builtinId="25" customBuiltin="1"/>
    <cellStyle name="แย่" xfId="12" builtinId="27" customBuiltin="1"/>
    <cellStyle name="สกุลเงิน" xfId="1" builtinId="4" customBuiltin="1"/>
    <cellStyle name="สกุลเงิน [0]" xfId="4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7" builtinId="16" customBuiltin="1"/>
    <cellStyle name="หัวเรื่อง 2" xfId="8" builtinId="17" customBuiltin="1"/>
    <cellStyle name="หัวเรื่อง 3" xfId="9" builtinId="18" customBuiltin="1"/>
    <cellStyle name="หัวเรื่อง 4" xfId="10" builtinId="19" customBuiltin="1"/>
  </cellStyles>
  <dxfs count="16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Leelawadee"/>
        <family val="2"/>
        <scheme val="none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mmm/yy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191" formatCode="mm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Leelawadee"/>
        <family val="2"/>
        <scheme val="none"/>
      </font>
      <numFmt numFmtId="191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Leelawadee"/>
        <family val="2"/>
        <scheme val="none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" formatCode="#,##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Leelawadee"/>
        <family val="2"/>
        <scheme val="none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191" formatCode="mmm/yy"/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Leelawadee"/>
        <family val="2"/>
        <scheme val="none"/>
      </font>
      <numFmt numFmtId="191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Leelawadee"/>
        <family val="2"/>
        <scheme val="none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" formatCode="#,##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" formatCode="#,##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Leelawadee"/>
        <family val="2"/>
        <scheme val="none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เงินสด" pivot="0" count="4" xr9:uid="{00000000-0011-0000-FFFF-FFFF00000000}">
      <tableStyleElement type="wholeTable" dxfId="161"/>
      <tableStyleElement type="headerRow" dxfId="160"/>
      <tableStyleElement type="totalRow" dxfId="159"/>
      <tableStyleElement type="firstTotalCell" dxfId="1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Leelawadee"/>
                <a:ea typeface="Leelawadee"/>
                <a:cs typeface="Leelawadee"/>
              </a:defRPr>
            </a:pPr>
            <a:r>
              <a:rPr lang="en-US"/>
              <a:t>การคาดคะเนกระแสเงินสด
ชื่อบริษัท</a:t>
            </a:r>
          </a:p>
        </c:rich>
      </c:tx>
      <c:layout>
        <c:manualLayout>
          <c:xMode val="edge"/>
          <c:yMode val="edge"/>
          <c:x val="0.37296784982359332"/>
          <c:y val="2.9227557411273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การคาดคะเนกระแสเงินสด</c:v>
          </c:tx>
          <c:invertIfNegative val="0"/>
          <c:cat>
            <c:strRef>
              <c:f>กระแสเงินสด!$C$6:$O$6</c:f>
              <c:strCache>
                <c:ptCount val="13"/>
                <c:pt idx="0">
                  <c:v>เริ่มต้น</c:v>
                </c:pt>
                <c:pt idx="1">
                  <c:v>ม.ค. 61</c:v>
                </c:pt>
                <c:pt idx="2">
                  <c:v>ก.พ. 61</c:v>
                </c:pt>
                <c:pt idx="3">
                  <c:v>มี.ค. 61</c:v>
                </c:pt>
                <c:pt idx="4">
                  <c:v>เม.ย. 61</c:v>
                </c:pt>
                <c:pt idx="5">
                  <c:v>พ.ค. 61</c:v>
                </c:pt>
                <c:pt idx="6">
                  <c:v>มิ.ย. 61</c:v>
                </c:pt>
                <c:pt idx="7">
                  <c:v>ก.ค. 61</c:v>
                </c:pt>
                <c:pt idx="8">
                  <c:v>ส.ค. 61</c:v>
                </c:pt>
                <c:pt idx="9">
                  <c:v>ก.ย. 61</c:v>
                </c:pt>
                <c:pt idx="10">
                  <c:v>ต.ค. 61</c:v>
                </c:pt>
                <c:pt idx="11">
                  <c:v>พ.ย. 61</c:v>
                </c:pt>
                <c:pt idx="12">
                  <c:v>ธ.ค. 61</c:v>
                </c:pt>
              </c:strCache>
            </c:strRef>
          </c:cat>
          <c:val>
            <c:numRef>
              <c:f>กระแสเงินสด!$C$53:$O$53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การแจ้งเตือนถึงขั้นต่ำของเงินสดในมือ</c:v>
          </c:tx>
          <c:cat>
            <c:strRef>
              <c:f>กระแสเงินสด!$C$6:$O$6</c:f>
              <c:strCache>
                <c:ptCount val="13"/>
                <c:pt idx="0">
                  <c:v>เริ่มต้น</c:v>
                </c:pt>
                <c:pt idx="1">
                  <c:v>ม.ค. 61</c:v>
                </c:pt>
                <c:pt idx="2">
                  <c:v>ก.พ. 61</c:v>
                </c:pt>
                <c:pt idx="3">
                  <c:v>มี.ค. 61</c:v>
                </c:pt>
                <c:pt idx="4">
                  <c:v>เม.ย. 61</c:v>
                </c:pt>
                <c:pt idx="5">
                  <c:v>พ.ค. 61</c:v>
                </c:pt>
                <c:pt idx="6">
                  <c:v>มิ.ย. 61</c:v>
                </c:pt>
                <c:pt idx="7">
                  <c:v>ก.ค. 61</c:v>
                </c:pt>
                <c:pt idx="8">
                  <c:v>ส.ค. 61</c:v>
                </c:pt>
                <c:pt idx="9">
                  <c:v>ก.ย. 61</c:v>
                </c:pt>
                <c:pt idx="10">
                  <c:v>ต.ค. 61</c:v>
                </c:pt>
                <c:pt idx="11">
                  <c:v>พ.ย. 61</c:v>
                </c:pt>
                <c:pt idx="12">
                  <c:v>ธ.ค. 61</c:v>
                </c:pt>
              </c:strCache>
            </c:strRef>
          </c:cat>
          <c:val>
            <c:numRef>
              <c:f>กระแสเงินสด!$C$4:$O$4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Leelawadee" panose="020B0502040204020203" pitchFamily="34" charset="-34"/>
                    <a:cs typeface="Leelawadee" panose="020B0502040204020203" pitchFamily="34" charset="-34"/>
                  </a:defRPr>
                </a:pPr>
                <a:r>
                  <a:rPr lang="en-US">
                    <a:latin typeface="Leelawadee" panose="020B0502040204020203" pitchFamily="34" charset="-34"/>
                    <a:cs typeface="Leelawadee" panose="020B0502040204020203" pitchFamily="34" charset="-34"/>
                  </a:rPr>
                  <a:t>ระยะเวลา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24843423799582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Leelawadee" panose="020B0502040204020203" pitchFamily="34" charset="-34"/>
                    <a:cs typeface="Leelawadee" panose="020B0502040204020203" pitchFamily="34" charset="-34"/>
                  </a:defRPr>
                </a:pPr>
                <a:r>
                  <a:rPr lang="en-US">
                    <a:latin typeface="Leelawadee" panose="020B0502040204020203" pitchFamily="34" charset="-34"/>
                    <a:cs typeface="Leelawadee" panose="020B0502040204020203" pitchFamily="34" charset="-34"/>
                  </a:rPr>
                  <a:t>เงินสดในมือ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11923628330989013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Leelawadee"/>
              <a:ea typeface="Leelawadee"/>
              <a:cs typeface="Leelawadee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แผนภูมิ 2" descr="แผนภูมิผสมที่แสดงการแจ้งเตือนถึงขั้นต่ำของเงินสดในมือและการคาดคะเนกระแสเงินสด 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เงินสดที่ได้รับ" displayName="เงินสดที่ได้รับ" ref="B9:P16" totalsRowCount="1" headerRowDxfId="157" dataDxfId="155" totalsRowDxfId="153" headerRowBorderDxfId="156" tableBorderDxfId="154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เงินสดที่ได้รับ" totalsRowLabel="เงินสดที่ได้รับทั้งหมด" dataDxfId="152" totalsRowDxfId="151"/>
    <tableColumn id="2" xr3:uid="{00000000-0010-0000-0000-000002000000}" name=" " dataDxfId="84" totalsRowDxfId="150"/>
    <tableColumn id="3" xr3:uid="{00000000-0010-0000-0000-000003000000}" name="ม.ค. 61" totalsRowFunction="custom" dataDxfId="83" totalsRowDxfId="149">
      <totalsRowFormula>SUM(D10,D12:D15,(D11*-1))</totalsRowFormula>
    </tableColumn>
    <tableColumn id="4" xr3:uid="{00000000-0010-0000-0000-000004000000}" name="ก.พ. 61" totalsRowFunction="custom" dataDxfId="82" totalsRowDxfId="148">
      <totalsRowFormula>SUM(E10,E12:E15,(E11*-1))</totalsRowFormula>
    </tableColumn>
    <tableColumn id="5" xr3:uid="{00000000-0010-0000-0000-000005000000}" name="มี.ค. 61" totalsRowFunction="custom" dataDxfId="81" totalsRowDxfId="147">
      <totalsRowFormula>SUM(F10,F12:F15,(F11*-1))</totalsRowFormula>
    </tableColumn>
    <tableColumn id="6" xr3:uid="{00000000-0010-0000-0000-000006000000}" name="เม.ย. 61" totalsRowFunction="custom" dataDxfId="80" totalsRowDxfId="146">
      <totalsRowFormula>SUM(G10,G12:G15,(G11*-1))</totalsRowFormula>
    </tableColumn>
    <tableColumn id="7" xr3:uid="{00000000-0010-0000-0000-000007000000}" name="พ.ค. 61" totalsRowFunction="custom" dataDxfId="79" totalsRowDxfId="145">
      <totalsRowFormula>SUM(H10,H12:H15,(H11*-1))</totalsRowFormula>
    </tableColumn>
    <tableColumn id="8" xr3:uid="{00000000-0010-0000-0000-000008000000}" name="มิ.ย. 61" totalsRowFunction="custom" dataDxfId="78" totalsRowDxfId="144">
      <totalsRowFormula>SUM(I10,I12:I15,(I11*-1))</totalsRowFormula>
    </tableColumn>
    <tableColumn id="9" xr3:uid="{00000000-0010-0000-0000-000009000000}" name="ก.ค. 61" totalsRowFunction="custom" dataDxfId="77" totalsRowDxfId="143">
      <totalsRowFormula>SUM(J10,J12:J15,(J11*-1))</totalsRowFormula>
    </tableColumn>
    <tableColumn id="10" xr3:uid="{00000000-0010-0000-0000-00000A000000}" name="ส.ค. 61" totalsRowFunction="custom" dataDxfId="76" totalsRowDxfId="142">
      <totalsRowFormula>SUM(K10,K12:K15,(K11*-1))</totalsRowFormula>
    </tableColumn>
    <tableColumn id="11" xr3:uid="{00000000-0010-0000-0000-00000B000000}" name="ก.ย. 61" totalsRowFunction="custom" dataDxfId="75" totalsRowDxfId="141">
      <totalsRowFormula>SUM(L10,L12:L15,(L11*-1))</totalsRowFormula>
    </tableColumn>
    <tableColumn id="12" xr3:uid="{00000000-0010-0000-0000-00000C000000}" name="ต.ค. 61" totalsRowFunction="custom" dataDxfId="74" totalsRowDxfId="140">
      <totalsRowFormula>SUM(M10,M12:M15,(M11*-1))</totalsRowFormula>
    </tableColumn>
    <tableColumn id="13" xr3:uid="{00000000-0010-0000-0000-00000D000000}" name="พ.ย. 61" totalsRowFunction="custom" dataDxfId="73" totalsRowDxfId="139">
      <totalsRowFormula>SUM(N10,N12:N15,(N11*-1))</totalsRowFormula>
    </tableColumn>
    <tableColumn id="14" xr3:uid="{00000000-0010-0000-0000-00000E000000}" name="ธ.ค. 61" totalsRowFunction="custom" dataDxfId="72" totalsRowDxfId="138">
      <totalsRowFormula>SUM(O10,O12:O15,(O11*-1))</totalsRowFormula>
    </tableColumn>
    <tableColumn id="15" xr3:uid="{00000000-0010-0000-0000-00000F000000}" name="ผลรวม" totalsRowFunction="sum" dataDxfId="71" totalsRowDxfId="137">
      <calculatedColumnFormula>SUM(D10:O10)</calculatedColumnFormula>
    </tableColumn>
  </tableColumns>
  <tableStyleInfo name="เงินสด" showFirstColumn="0" showLastColumn="0" showRowStripes="0" showColumnStripes="0"/>
  <extLst>
    <ext xmlns:x14="http://schemas.microsoft.com/office/spreadsheetml/2009/9/main" uri="{504A1905-F514-4f6f-8877-14C23A59335A}">
      <x14:table altTextSummary="ใส่หรือปรับเปลี่ยนรายการเงินสดที่ได้รับและค่าของแต่ละเดือนในตารางนี้ เงินสดที่ได้รับทั้งหมดและเงินสดที่ใช้ได้ทั้งหมดจะคำนวณโดยอัตโนมัติ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เงินสดในมือ" displayName="เงินสดในมือ" ref="C6:P7" totalsRowShown="0" headerRowDxfId="136" dataDxfId="134" headerRowBorderDxfId="135" tableBorderDxfId="133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เริ่มต้น" dataDxfId="132"/>
    <tableColumn id="2" xr3:uid="{00000000-0010-0000-0100-000002000000}" name="ม.ค. 61" dataDxfId="131">
      <calculatedColumnFormula>C53</calculatedColumnFormula>
    </tableColumn>
    <tableColumn id="3" xr3:uid="{00000000-0010-0000-0100-000003000000}" name="ก.พ. 61" dataDxfId="130">
      <calculatedColumnFormula>D53</calculatedColumnFormula>
    </tableColumn>
    <tableColumn id="4" xr3:uid="{00000000-0010-0000-0100-000004000000}" name="มี.ค. 61" dataDxfId="129">
      <calculatedColumnFormula>E53</calculatedColumnFormula>
    </tableColumn>
    <tableColumn id="5" xr3:uid="{00000000-0010-0000-0100-000005000000}" name="เม.ย. 61" dataDxfId="128">
      <calculatedColumnFormula>F53</calculatedColumnFormula>
    </tableColumn>
    <tableColumn id="6" xr3:uid="{00000000-0010-0000-0100-000006000000}" name="พ.ค. 61" dataDxfId="127">
      <calculatedColumnFormula>G53</calculatedColumnFormula>
    </tableColumn>
    <tableColumn id="7" xr3:uid="{00000000-0010-0000-0100-000007000000}" name="มิ.ย. 61" dataDxfId="126">
      <calculatedColumnFormula>H53</calculatedColumnFormula>
    </tableColumn>
    <tableColumn id="8" xr3:uid="{00000000-0010-0000-0100-000008000000}" name="ก.ค. 61" dataDxfId="125">
      <calculatedColumnFormula>I53</calculatedColumnFormula>
    </tableColumn>
    <tableColumn id="9" xr3:uid="{00000000-0010-0000-0100-000009000000}" name="ส.ค. 61" dataDxfId="124">
      <calculatedColumnFormula>J53</calculatedColumnFormula>
    </tableColumn>
    <tableColumn id="10" xr3:uid="{00000000-0010-0000-0100-00000A000000}" name="ก.ย. 61" dataDxfId="123">
      <calculatedColumnFormula>K53</calculatedColumnFormula>
    </tableColumn>
    <tableColumn id="11" xr3:uid="{00000000-0010-0000-0100-00000B000000}" name="ต.ค. 61" dataDxfId="122">
      <calculatedColumnFormula>L53</calculatedColumnFormula>
    </tableColumn>
    <tableColumn id="12" xr3:uid="{00000000-0010-0000-0100-00000C000000}" name="พ.ย. 61" dataDxfId="121">
      <calculatedColumnFormula>M53</calculatedColumnFormula>
    </tableColumn>
    <tableColumn id="13" xr3:uid="{00000000-0010-0000-0100-00000D000000}" name="ธ.ค. 61" dataDxfId="120">
      <calculatedColumnFormula>N53</calculatedColumnFormula>
    </tableColumn>
    <tableColumn id="14" xr3:uid="{00000000-0010-0000-0100-00000E000000}" name="ผลรวม" dataDxfId="119"/>
  </tableColumns>
  <tableStyleInfo name="เงินสด" showFirstColumn="0" showLastColumn="0" showRowStripes="1" showColumnStripes="0"/>
  <extLst>
    <ext xmlns:x14="http://schemas.microsoft.com/office/spreadsheetml/2009/9/main" uri="{504A1905-F514-4f6f-8877-14C23A59335A}">
      <x14:table altTextSummary="ใส่เงินสดในมือของต้นเดือนในตารางนี้ เงินสดในมือของแต่ละเดือนจะคำนวณโดยอัตโนมัติ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Expenses" displayName="Expenses" ref="B19:P45" totalsRowCount="1" headerRowDxfId="118" dataDxfId="116" totalsRowDxfId="114" headerRowBorderDxfId="117" tableBorderDxfId="115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เงินสดที่จ่าย" totalsRowLabel="ผลรวมย่อย" dataDxfId="113" totalsRowDxfId="112"/>
    <tableColumn id="2" xr3:uid="{00000000-0010-0000-0200-000002000000}" name=" " dataDxfId="57" totalsRowDxfId="111"/>
    <tableColumn id="3" xr3:uid="{00000000-0010-0000-0200-000003000000}" name="ม.ค. 61" totalsRowFunction="sum" dataDxfId="56" totalsRowDxfId="70"/>
    <tableColumn id="4" xr3:uid="{00000000-0010-0000-0200-000004000000}" name="ก.พ. 61" totalsRowFunction="sum" dataDxfId="55" totalsRowDxfId="69"/>
    <tableColumn id="5" xr3:uid="{00000000-0010-0000-0200-000005000000}" name="มี.ค. 61" totalsRowFunction="sum" dataDxfId="54" totalsRowDxfId="68"/>
    <tableColumn id="6" xr3:uid="{00000000-0010-0000-0200-000006000000}" name="เม.ย. 61" totalsRowFunction="sum" dataDxfId="53" totalsRowDxfId="67"/>
    <tableColumn id="7" xr3:uid="{00000000-0010-0000-0200-000007000000}" name="พ.ค. 61" totalsRowFunction="sum" dataDxfId="52" totalsRowDxfId="66"/>
    <tableColumn id="8" xr3:uid="{00000000-0010-0000-0200-000008000000}" name="มิ.ย. 61" totalsRowFunction="sum" dataDxfId="51" totalsRowDxfId="65"/>
    <tableColumn id="9" xr3:uid="{00000000-0010-0000-0200-000009000000}" name="ก.ค. 61" totalsRowFunction="sum" dataDxfId="50" totalsRowDxfId="64"/>
    <tableColumn id="10" xr3:uid="{00000000-0010-0000-0200-00000A000000}" name="ส.ค. 61" totalsRowFunction="sum" dataDxfId="49" totalsRowDxfId="63"/>
    <tableColumn id="11" xr3:uid="{00000000-0010-0000-0200-00000B000000}" name="ก.ย. 61" totalsRowFunction="sum" dataDxfId="48" totalsRowDxfId="62"/>
    <tableColumn id="12" xr3:uid="{00000000-0010-0000-0200-00000C000000}" name="ต.ค. 61" totalsRowFunction="sum" dataDxfId="47" totalsRowDxfId="61"/>
    <tableColumn id="13" xr3:uid="{00000000-0010-0000-0200-00000D000000}" name="พ.ย. 61" totalsRowFunction="sum" dataDxfId="46" totalsRowDxfId="60"/>
    <tableColumn id="14" xr3:uid="{00000000-0010-0000-0200-00000E000000}" name="ธ.ค. 61" totalsRowFunction="sum" dataDxfId="45" totalsRowDxfId="59"/>
    <tableColumn id="15" xr3:uid="{00000000-0010-0000-0200-00000F000000}" name="ผลรวม" totalsRowFunction="sum" dataDxfId="44" totalsRowDxfId="58">
      <calculatedColumnFormula>SUM(D20:O20)</calculatedColumnFormula>
    </tableColumn>
  </tableColumns>
  <tableStyleInfo name="เงินสด" showFirstColumn="1" showLastColumn="0" showRowStripes="0" showColumnStripes="0"/>
  <extLst>
    <ext xmlns:x14="http://schemas.microsoft.com/office/spreadsheetml/2009/9/main" uri="{504A1905-F514-4f6f-8877-14C23A59335A}">
      <x14:table altTextSummary="ใส่หรือปรับเปลี่ยนรายการเงินสดที่จ่ายและค่าของแต่ละเดือนในตารางนี้ ผลรวมย่อยจะคำนวณโดยอัตโนมัติที่ส่วนท้าย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ข้อมูลการปฏิบัติการอื่นๆ" displayName="ข้อมูลการปฏิบัติการอื่นๆ" ref="B55:P61" headerRowDxfId="110" dataDxfId="108" headerRowBorderDxfId="109" tableBorderDxfId="107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ข้อมูลการปฏิบัติการอื่นๆ" totalsRowLabel="ผลรวม" dataDxfId="106" totalsRowDxfId="2"/>
    <tableColumn id="2" xr3:uid="{00000000-0010-0000-0300-000002000000}" name=" " dataDxfId="105" totalsRowDxfId="3"/>
    <tableColumn id="3" xr3:uid="{00000000-0010-0000-0300-000003000000}" name="ม.ค. 61" dataDxfId="29" totalsRowDxfId="4"/>
    <tableColumn id="4" xr3:uid="{00000000-0010-0000-0300-000004000000}" name="ก.พ. 61" dataDxfId="28" totalsRowDxfId="5"/>
    <tableColumn id="5" xr3:uid="{00000000-0010-0000-0300-000005000000}" name="มี.ค. 61" dataDxfId="27" totalsRowDxfId="6"/>
    <tableColumn id="6" xr3:uid="{00000000-0010-0000-0300-000006000000}" name="เม.ย. 61" dataDxfId="26" totalsRowDxfId="7"/>
    <tableColumn id="7" xr3:uid="{00000000-0010-0000-0300-000007000000}" name="พ.ค. 61" dataDxfId="25" totalsRowDxfId="8"/>
    <tableColumn id="8" xr3:uid="{00000000-0010-0000-0300-000008000000}" name="มิ.ย. 61" dataDxfId="24" totalsRowDxfId="9"/>
    <tableColumn id="9" xr3:uid="{00000000-0010-0000-0300-000009000000}" name="ก.ค. 61" dataDxfId="23" totalsRowDxfId="10"/>
    <tableColumn id="10" xr3:uid="{00000000-0010-0000-0300-00000A000000}" name="ส.ค. 61" dataDxfId="22" totalsRowDxfId="11"/>
    <tableColumn id="11" xr3:uid="{00000000-0010-0000-0300-00000B000000}" name="ก.ย. 61" dataDxfId="21" totalsRowDxfId="12"/>
    <tableColumn id="12" xr3:uid="{00000000-0010-0000-0300-00000C000000}" name="ต.ค. 61" dataDxfId="20" totalsRowDxfId="13"/>
    <tableColumn id="13" xr3:uid="{00000000-0010-0000-0300-00000D000000}" name="พ.ย. 61" dataDxfId="19" totalsRowDxfId="14"/>
    <tableColumn id="14" xr3:uid="{00000000-0010-0000-0300-00000E000000}" name="ธ.ค. 61" dataDxfId="18" totalsRowDxfId="15"/>
    <tableColumn id="15" xr3:uid="{00000000-0010-0000-0300-00000F000000}" name="ผลรวม" totalsRowFunction="sum" dataDxfId="17" totalsRowDxfId="16">
      <calculatedColumnFormula>SUM(ข้อมูลการปฏิบัติการอื่นๆ[[#This Row],[ม.ค. 61]:[ธ.ค. 61]])</calculatedColumnFormula>
    </tableColumn>
  </tableColumns>
  <tableStyleInfo name="เงินสด" showFirstColumn="1" showLastColumn="0" showRowStripes="0" showColumnStripes="0"/>
  <extLst>
    <ext xmlns:x14="http://schemas.microsoft.com/office/spreadsheetml/2009/9/main" uri="{504A1905-F514-4f6f-8877-14C23A59335A}">
      <x14:table altTextSummary="ใส่หรือปรับเปลี่ยนรายการข้อมูลการปฏิบัติการอื่นๆ และค่าของแต่ละเดือนในตารางนี้ ผลรวมจะคำนวณโดยอัตโนมัติ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เงินสดที่จ่าย" displayName="เงินสดที่จ่าย" ref="B46:P52" totalsRowCount="1" headerRowDxfId="104" dataDxfId="103" totalsRowDxfId="101" tableBorderDxfId="102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เงินสดที่จ่าย" totalsRowLabel="เงินสดที่จ่ายทั้งหมด" dataDxfId="100" totalsRowDxfId="99"/>
    <tableColumn id="2" xr3:uid="{00000000-0010-0000-0400-000002000000}" name=" " dataDxfId="43" totalsRowDxfId="98"/>
    <tableColumn id="3" xr3:uid="{00000000-0010-0000-0400-000003000000}" name="ม.ค. 61" totalsRowFunction="custom" dataDxfId="42" totalsRowDxfId="97">
      <totalsRowFormula>Expenses[[#Totals],[ม.ค. 61]]+SUBTOTAL(109,เงินสดที่จ่าย[ม.ค. 61])</totalsRowFormula>
    </tableColumn>
    <tableColumn id="4" xr3:uid="{00000000-0010-0000-0400-000004000000}" name="ก.พ. 61" totalsRowFunction="custom" dataDxfId="41" totalsRowDxfId="96">
      <totalsRowFormula>Expenses[[#Totals],[ก.พ. 61]]+SUBTOTAL(109,เงินสดที่จ่าย[ก.พ. 61])</totalsRowFormula>
    </tableColumn>
    <tableColumn id="5" xr3:uid="{00000000-0010-0000-0400-000005000000}" name="มี.ค. 61" totalsRowFunction="custom" dataDxfId="40" totalsRowDxfId="95">
      <totalsRowFormula>Expenses[[#Totals],[มี.ค. 61]]+SUBTOTAL(109,เงินสดที่จ่าย[มี.ค. 61])</totalsRowFormula>
    </tableColumn>
    <tableColumn id="6" xr3:uid="{00000000-0010-0000-0400-000006000000}" name="เม.ย. 61" totalsRowFunction="custom" dataDxfId="39" totalsRowDxfId="94">
      <totalsRowFormula>Expenses[[#Totals],[เม.ย. 61]]+SUBTOTAL(109,เงินสดที่จ่าย[เม.ย. 61])</totalsRowFormula>
    </tableColumn>
    <tableColumn id="7" xr3:uid="{00000000-0010-0000-0400-000007000000}" name="พ.ค. 61" totalsRowFunction="custom" dataDxfId="38" totalsRowDxfId="93">
      <totalsRowFormula>Expenses[[#Totals],[พ.ค. 61]]+SUBTOTAL(109,เงินสดที่จ่าย[พ.ค. 61])</totalsRowFormula>
    </tableColumn>
    <tableColumn id="8" xr3:uid="{00000000-0010-0000-0400-000008000000}" name="มิ.ย. 61" totalsRowFunction="custom" dataDxfId="37" totalsRowDxfId="92">
      <totalsRowFormula>Expenses[[#Totals],[มิ.ย. 61]]+SUBTOTAL(109,เงินสดที่จ่าย[มิ.ย. 61])</totalsRowFormula>
    </tableColumn>
    <tableColumn id="9" xr3:uid="{00000000-0010-0000-0400-000009000000}" name="ก.ค. 61" totalsRowFunction="custom" dataDxfId="36" totalsRowDxfId="91">
      <totalsRowFormula>Expenses[[#Totals],[ก.ค. 61]]+SUBTOTAL(109,เงินสดที่จ่าย[ก.ค. 61])</totalsRowFormula>
    </tableColumn>
    <tableColumn id="10" xr3:uid="{00000000-0010-0000-0400-00000A000000}" name="ส.ค. 61" totalsRowFunction="custom" dataDxfId="35" totalsRowDxfId="90">
      <totalsRowFormula>Expenses[[#Totals],[ส.ค. 61]]+SUBTOTAL(109,เงินสดที่จ่าย[ส.ค. 61])</totalsRowFormula>
    </tableColumn>
    <tableColumn id="11" xr3:uid="{00000000-0010-0000-0400-00000B000000}" name="ก.ย. 61" totalsRowFunction="custom" dataDxfId="34" totalsRowDxfId="89">
      <totalsRowFormula>Expenses[[#Totals],[ก.ย. 61]]+SUBTOTAL(109,เงินสดที่จ่าย[ก.ย. 61])</totalsRowFormula>
    </tableColumn>
    <tableColumn id="12" xr3:uid="{00000000-0010-0000-0400-00000C000000}" name="ต.ค. 61" totalsRowFunction="custom" dataDxfId="33" totalsRowDxfId="88">
      <totalsRowFormula>Expenses[[#Totals],[ต.ค. 61]]+SUBTOTAL(109,เงินสดที่จ่าย[ต.ค. 61])</totalsRowFormula>
    </tableColumn>
    <tableColumn id="13" xr3:uid="{00000000-0010-0000-0400-00000D000000}" name="พ.ย. 61" totalsRowFunction="custom" dataDxfId="32" totalsRowDxfId="87">
      <totalsRowFormula>Expenses[[#Totals],[พ.ย. 61]]+SUBTOTAL(109,เงินสดที่จ่าย[พ.ย. 61])</totalsRowFormula>
    </tableColumn>
    <tableColumn id="14" xr3:uid="{00000000-0010-0000-0400-00000E000000}" name="ธ.ค. 61" totalsRowFunction="custom" dataDxfId="31" totalsRowDxfId="86">
      <totalsRowFormula>Expenses[[#Totals],[ธ.ค. 61]]+SUBTOTAL(109,เงินสดที่จ่าย[ธ.ค. 61])</totalsRowFormula>
    </tableColumn>
    <tableColumn id="15" xr3:uid="{00000000-0010-0000-0400-00000F000000}" name="ผลรวม" totalsRowFunction="custom" dataDxfId="30" totalsRowDxfId="85">
      <calculatedColumnFormula>SUM(D47:O47)</calculatedColumnFormula>
      <totalsRowFormula>SUM(D52:O52)</totalsRowFormula>
    </tableColumn>
  </tableColumns>
  <tableStyleInfo name="เงินสด" showFirstColumn="1" showLastColumn="0" showRowStripes="0" showColumnStripes="0"/>
  <extLst>
    <ext xmlns:x14="http://schemas.microsoft.com/office/spreadsheetml/2009/9/main" uri="{504A1905-F514-4f6f-8877-14C23A59335A}">
      <x14:table altTextSummary="ใส่หรือปรับเปลี่ยนรายการเงินสดที่จ่ายและค่าของแต่ละเดือนในตารางนี้ เงินสดที่จ่ายทั้งหมดและเงินสดในมือของสิ้นเดือนจะคำนวณโดยอัตโนมัติที่ส่วนท้าย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Q61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83203125" style="13" customWidth="1"/>
    <col min="2" max="2" width="36.83203125" style="67" customWidth="1"/>
    <col min="3" max="3" width="14.5" style="13" customWidth="1"/>
    <col min="4" max="10" width="11.83203125" style="13" customWidth="1"/>
    <col min="11" max="16" width="12.83203125" style="13" customWidth="1"/>
    <col min="17" max="17" width="2.83203125" style="13" customWidth="1"/>
    <col min="18" max="16384" width="9.33203125" style="13"/>
  </cols>
  <sheetData>
    <row r="1" spans="2:17" s="2" customFormat="1" ht="22.5" customHeight="1" x14ac:dyDescent="0.3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7" s="2" customFormat="1" ht="18.75" x14ac:dyDescent="0.3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7" s="2" customFormat="1" ht="12.95" customHeight="1" x14ac:dyDescent="0.2">
      <c r="B3" s="63" t="s">
        <v>2</v>
      </c>
      <c r="C3" s="68">
        <f ca="1">TODAY()</f>
        <v>43579</v>
      </c>
    </row>
    <row r="4" spans="2:17" s="2" customFormat="1" ht="12.95" customHeight="1" x14ac:dyDescent="0.2">
      <c r="B4" s="63" t="s">
        <v>3</v>
      </c>
      <c r="C4" s="3"/>
      <c r="D4" s="4">
        <f t="shared" ref="D4" si="0">Cash_minimum</f>
        <v>0</v>
      </c>
      <c r="E4" s="4">
        <f t="shared" ref="E4:O4" si="1">Cash_minimum</f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  <c r="N4" s="4">
        <f t="shared" si="1"/>
        <v>0</v>
      </c>
      <c r="O4" s="4">
        <f t="shared" si="1"/>
        <v>0</v>
      </c>
    </row>
    <row r="5" spans="2:17" s="2" customFormat="1" ht="12.95" customHeight="1" x14ac:dyDescent="0.2">
      <c r="B5" s="63"/>
      <c r="H5" s="5"/>
      <c r="J5" s="6"/>
      <c r="K5" s="6"/>
      <c r="L5" s="6"/>
    </row>
    <row r="6" spans="2:17" s="10" customFormat="1" ht="12.95" customHeight="1" x14ac:dyDescent="0.2">
      <c r="B6" s="7"/>
      <c r="C6" s="8" t="s">
        <v>53</v>
      </c>
      <c r="D6" s="69" t="s">
        <v>57</v>
      </c>
      <c r="E6" s="69" t="s">
        <v>58</v>
      </c>
      <c r="F6" s="69" t="s">
        <v>59</v>
      </c>
      <c r="G6" s="69" t="s">
        <v>60</v>
      </c>
      <c r="H6" s="69" t="s">
        <v>61</v>
      </c>
      <c r="I6" s="69" t="s">
        <v>62</v>
      </c>
      <c r="J6" s="69" t="s">
        <v>63</v>
      </c>
      <c r="K6" s="69" t="s">
        <v>64</v>
      </c>
      <c r="L6" s="69" t="s">
        <v>65</v>
      </c>
      <c r="M6" s="69" t="s">
        <v>66</v>
      </c>
      <c r="N6" s="69" t="s">
        <v>67</v>
      </c>
      <c r="O6" s="69" t="s">
        <v>68</v>
      </c>
      <c r="P6" s="9" t="s">
        <v>55</v>
      </c>
    </row>
    <row r="7" spans="2:17" ht="12.95" customHeight="1" x14ac:dyDescent="0.2">
      <c r="B7" s="11" t="s">
        <v>4</v>
      </c>
      <c r="C7" s="72"/>
      <c r="D7" s="73">
        <f t="shared" ref="D7:O7" si="2">C53</f>
        <v>0</v>
      </c>
      <c r="E7" s="73">
        <f t="shared" si="2"/>
        <v>0</v>
      </c>
      <c r="F7" s="73">
        <f t="shared" si="2"/>
        <v>0</v>
      </c>
      <c r="G7" s="73">
        <f t="shared" si="2"/>
        <v>0</v>
      </c>
      <c r="H7" s="73">
        <f t="shared" si="2"/>
        <v>0</v>
      </c>
      <c r="I7" s="73">
        <f t="shared" si="2"/>
        <v>0</v>
      </c>
      <c r="J7" s="73">
        <f t="shared" si="2"/>
        <v>0</v>
      </c>
      <c r="K7" s="73">
        <f t="shared" si="2"/>
        <v>0</v>
      </c>
      <c r="L7" s="73">
        <f t="shared" si="2"/>
        <v>0</v>
      </c>
      <c r="M7" s="73">
        <f t="shared" si="2"/>
        <v>0</v>
      </c>
      <c r="N7" s="73">
        <f t="shared" si="2"/>
        <v>0</v>
      </c>
      <c r="O7" s="73">
        <f t="shared" si="2"/>
        <v>0</v>
      </c>
      <c r="P7" s="12"/>
    </row>
    <row r="8" spans="2:17" ht="12.95" customHeight="1" x14ac:dyDescent="0.2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/>
    </row>
    <row r="9" spans="2:17" ht="12.95" customHeight="1" x14ac:dyDescent="0.2">
      <c r="B9" s="16" t="s">
        <v>5</v>
      </c>
      <c r="C9" s="17" t="s">
        <v>54</v>
      </c>
      <c r="D9" s="70" t="s">
        <v>57</v>
      </c>
      <c r="E9" s="70" t="s">
        <v>58</v>
      </c>
      <c r="F9" s="70" t="s">
        <v>59</v>
      </c>
      <c r="G9" s="70" t="s">
        <v>60</v>
      </c>
      <c r="H9" s="70" t="s">
        <v>61</v>
      </c>
      <c r="I9" s="70" t="s">
        <v>62</v>
      </c>
      <c r="J9" s="70" t="s">
        <v>63</v>
      </c>
      <c r="K9" s="70" t="s">
        <v>64</v>
      </c>
      <c r="L9" s="70" t="s">
        <v>65</v>
      </c>
      <c r="M9" s="70" t="s">
        <v>66</v>
      </c>
      <c r="N9" s="70" t="s">
        <v>67</v>
      </c>
      <c r="O9" s="70" t="s">
        <v>68</v>
      </c>
      <c r="P9" s="18" t="s">
        <v>55</v>
      </c>
    </row>
    <row r="10" spans="2:17" ht="12.95" customHeight="1" x14ac:dyDescent="0.2">
      <c r="B10" s="19" t="s">
        <v>6</v>
      </c>
      <c r="C10" s="2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1">
        <f t="shared" ref="P10:P15" si="3">SUM(D10:O10)</f>
        <v>0</v>
      </c>
    </row>
    <row r="11" spans="2:17" ht="12.95" customHeight="1" x14ac:dyDescent="0.2">
      <c r="B11" s="19" t="s">
        <v>7</v>
      </c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1">
        <f t="shared" si="3"/>
        <v>0</v>
      </c>
    </row>
    <row r="12" spans="2:17" ht="12.95" customHeight="1" x14ac:dyDescent="0.2">
      <c r="B12" s="19" t="s">
        <v>8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3"/>
        <v>0</v>
      </c>
    </row>
    <row r="13" spans="2:17" ht="12.95" customHeight="1" x14ac:dyDescent="0.2">
      <c r="B13" s="19" t="s">
        <v>9</v>
      </c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3"/>
        <v>0</v>
      </c>
    </row>
    <row r="14" spans="2:17" ht="12.95" customHeight="1" x14ac:dyDescent="0.2">
      <c r="B14" s="19" t="s">
        <v>10</v>
      </c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3"/>
        <v>0</v>
      </c>
    </row>
    <row r="15" spans="2:17" ht="12.95" customHeight="1" x14ac:dyDescent="0.2">
      <c r="B15" s="19" t="s">
        <v>11</v>
      </c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3"/>
        <v>0</v>
      </c>
    </row>
    <row r="16" spans="2:17" ht="12.95" customHeight="1" x14ac:dyDescent="0.2">
      <c r="B16" s="23" t="s">
        <v>12</v>
      </c>
      <c r="C16" s="24"/>
      <c r="D16" s="25">
        <f t="shared" ref="D16:O16" si="4">SUM(D10,D12:D15,(D11*-1))</f>
        <v>0</v>
      </c>
      <c r="E16" s="25">
        <f t="shared" si="4"/>
        <v>0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7">
        <f>SUBTOTAL(109,เงินสดที่ได้รับ[ผลรวม])</f>
        <v>0</v>
      </c>
    </row>
    <row r="17" spans="2:16" s="10" customFormat="1" ht="12.95" customHeight="1" x14ac:dyDescent="0.2">
      <c r="B17" s="11" t="s">
        <v>13</v>
      </c>
      <c r="C17" s="28">
        <f>(C7+เงินสดที่ได้รับ[[#Totals],[ ]])</f>
        <v>0</v>
      </c>
      <c r="D17" s="28">
        <f>(D7+เงินสดที่ได้รับ[[#Totals],[ม.ค. 61]])</f>
        <v>0</v>
      </c>
      <c r="E17" s="28">
        <f>(E7+เงินสดที่ได้รับ[[#Totals],[ก.พ. 61]])</f>
        <v>0</v>
      </c>
      <c r="F17" s="28">
        <f>(F7+เงินสดที่ได้รับ[[#Totals],[มี.ค. 61]])</f>
        <v>0</v>
      </c>
      <c r="G17" s="28">
        <f>(G7+เงินสดที่ได้รับ[[#Totals],[เม.ย. 61]])</f>
        <v>0</v>
      </c>
      <c r="H17" s="28">
        <f>(H7+เงินสดที่ได้รับ[[#Totals],[พ.ค. 61]])</f>
        <v>0</v>
      </c>
      <c r="I17" s="28">
        <f>(I7+เงินสดที่ได้รับ[[#Totals],[มิ.ย. 61]])</f>
        <v>0</v>
      </c>
      <c r="J17" s="28">
        <f>(J7+เงินสดที่ได้รับ[[#Totals],[ก.ค. 61]])</f>
        <v>0</v>
      </c>
      <c r="K17" s="28">
        <f>(K7+เงินสดที่ได้รับ[[#Totals],[ส.ค. 61]])</f>
        <v>0</v>
      </c>
      <c r="L17" s="28">
        <f>(L7+เงินสดที่ได้รับ[[#Totals],[ก.ย. 61]])</f>
        <v>0</v>
      </c>
      <c r="M17" s="28">
        <f>(M7+เงินสดที่ได้รับ[[#Totals],[ต.ค. 61]])</f>
        <v>0</v>
      </c>
      <c r="N17" s="28">
        <f>(N7+เงินสดที่ได้รับ[[#Totals],[พ.ย. 61]])</f>
        <v>0</v>
      </c>
      <c r="O17" s="28">
        <f>(O7+เงินสดที่ได้รับ[[#Totals],[ธ.ค. 61]])</f>
        <v>0</v>
      </c>
      <c r="P17" s="20"/>
    </row>
    <row r="18" spans="2:16" s="32" customFormat="1" ht="12.95" customHeight="1" x14ac:dyDescent="0.2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2:16" ht="12.95" customHeight="1" x14ac:dyDescent="0.2">
      <c r="B19" s="16" t="s">
        <v>14</v>
      </c>
      <c r="C19" s="17" t="s">
        <v>54</v>
      </c>
      <c r="D19" s="70" t="s">
        <v>57</v>
      </c>
      <c r="E19" s="70" t="s">
        <v>58</v>
      </c>
      <c r="F19" s="70" t="s">
        <v>59</v>
      </c>
      <c r="G19" s="70" t="s">
        <v>60</v>
      </c>
      <c r="H19" s="70" t="s">
        <v>61</v>
      </c>
      <c r="I19" s="70" t="s">
        <v>62</v>
      </c>
      <c r="J19" s="70" t="s">
        <v>63</v>
      </c>
      <c r="K19" s="70" t="s">
        <v>64</v>
      </c>
      <c r="L19" s="70" t="s">
        <v>65</v>
      </c>
      <c r="M19" s="70" t="s">
        <v>66</v>
      </c>
      <c r="N19" s="70" t="s">
        <v>67</v>
      </c>
      <c r="O19" s="70" t="s">
        <v>68</v>
      </c>
      <c r="P19" s="18" t="s">
        <v>55</v>
      </c>
    </row>
    <row r="20" spans="2:16" ht="12.95" customHeight="1" x14ac:dyDescent="0.2">
      <c r="B20" s="33" t="s">
        <v>15</v>
      </c>
      <c r="C20" s="2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>
        <f t="shared" ref="P20:P44" si="5">SUM(D20:O20)</f>
        <v>0</v>
      </c>
    </row>
    <row r="21" spans="2:16" ht="12.95" customHeight="1" x14ac:dyDescent="0.2">
      <c r="B21" s="33" t="s">
        <v>16</v>
      </c>
      <c r="C21" s="2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>
        <f t="shared" si="5"/>
        <v>0</v>
      </c>
    </row>
    <row r="22" spans="2:16" ht="12.95" customHeight="1" x14ac:dyDescent="0.2">
      <c r="B22" s="33" t="s">
        <v>17</v>
      </c>
      <c r="C22" s="2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>
        <f t="shared" si="5"/>
        <v>0</v>
      </c>
    </row>
    <row r="23" spans="2:16" ht="12.95" customHeight="1" x14ac:dyDescent="0.2">
      <c r="B23" s="33" t="s">
        <v>18</v>
      </c>
      <c r="C23" s="2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>
        <f t="shared" si="5"/>
        <v>0</v>
      </c>
    </row>
    <row r="24" spans="2:16" ht="12.95" customHeight="1" x14ac:dyDescent="0.2">
      <c r="B24" s="33" t="s">
        <v>19</v>
      </c>
      <c r="C24" s="2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>
        <f t="shared" si="5"/>
        <v>0</v>
      </c>
    </row>
    <row r="25" spans="2:16" ht="12.95" customHeight="1" x14ac:dyDescent="0.2">
      <c r="B25" s="34" t="s">
        <v>20</v>
      </c>
      <c r="C25" s="2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>
        <f t="shared" si="5"/>
        <v>0</v>
      </c>
    </row>
    <row r="26" spans="2:16" ht="12.95" customHeight="1" x14ac:dyDescent="0.2">
      <c r="B26" s="33" t="s">
        <v>21</v>
      </c>
      <c r="C26" s="2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1">
        <f t="shared" si="5"/>
        <v>0</v>
      </c>
    </row>
    <row r="27" spans="2:16" ht="12.95" customHeight="1" x14ac:dyDescent="0.2">
      <c r="B27" s="33" t="s">
        <v>22</v>
      </c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1">
        <f t="shared" si="5"/>
        <v>0</v>
      </c>
    </row>
    <row r="28" spans="2:16" ht="12.95" customHeight="1" x14ac:dyDescent="0.2">
      <c r="B28" s="33" t="s">
        <v>23</v>
      </c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>
        <f t="shared" si="5"/>
        <v>0</v>
      </c>
    </row>
    <row r="29" spans="2:16" ht="12.95" customHeight="1" x14ac:dyDescent="0.2">
      <c r="B29" s="33" t="s">
        <v>24</v>
      </c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1">
        <f t="shared" si="5"/>
        <v>0</v>
      </c>
    </row>
    <row r="30" spans="2:16" ht="12.95" customHeight="1" x14ac:dyDescent="0.2">
      <c r="B30" s="33" t="s">
        <v>25</v>
      </c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>
        <f t="shared" si="5"/>
        <v>0</v>
      </c>
    </row>
    <row r="31" spans="2:16" ht="12.95" customHeight="1" x14ac:dyDescent="0.2">
      <c r="B31" s="33" t="s">
        <v>26</v>
      </c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>
        <f t="shared" si="5"/>
        <v>0</v>
      </c>
    </row>
    <row r="32" spans="2:16" ht="12.95" customHeight="1" x14ac:dyDescent="0.2">
      <c r="B32" s="33" t="s">
        <v>27</v>
      </c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>
        <f t="shared" si="5"/>
        <v>0</v>
      </c>
    </row>
    <row r="33" spans="2:16" ht="12.95" customHeight="1" x14ac:dyDescent="0.2">
      <c r="B33" s="33" t="s">
        <v>28</v>
      </c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>
        <f t="shared" si="5"/>
        <v>0</v>
      </c>
    </row>
    <row r="34" spans="2:16" ht="12.95" customHeight="1" x14ac:dyDescent="0.2">
      <c r="B34" s="33" t="s">
        <v>29</v>
      </c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1">
        <f t="shared" si="5"/>
        <v>0</v>
      </c>
    </row>
    <row r="35" spans="2:16" ht="12.95" customHeight="1" x14ac:dyDescent="0.2">
      <c r="B35" s="33" t="s">
        <v>30</v>
      </c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>
        <f t="shared" si="5"/>
        <v>0</v>
      </c>
    </row>
    <row r="36" spans="2:16" ht="12.95" customHeight="1" x14ac:dyDescent="0.2">
      <c r="B36" s="33" t="s">
        <v>31</v>
      </c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>
        <f t="shared" si="5"/>
        <v>0</v>
      </c>
    </row>
    <row r="37" spans="2:16" ht="12.95" customHeight="1" x14ac:dyDescent="0.2">
      <c r="B37" s="33" t="s">
        <v>32</v>
      </c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>
        <f t="shared" si="5"/>
        <v>0</v>
      </c>
    </row>
    <row r="38" spans="2:16" ht="12.95" customHeight="1" x14ac:dyDescent="0.2">
      <c r="B38" s="33" t="s">
        <v>33</v>
      </c>
      <c r="C38" s="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>
        <f t="shared" si="5"/>
        <v>0</v>
      </c>
    </row>
    <row r="39" spans="2:16" ht="12.95" customHeight="1" x14ac:dyDescent="0.2">
      <c r="B39" s="33" t="s">
        <v>34</v>
      </c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1">
        <f t="shared" si="5"/>
        <v>0</v>
      </c>
    </row>
    <row r="40" spans="2:16" ht="12.95" customHeight="1" x14ac:dyDescent="0.2">
      <c r="B40" s="35" t="s">
        <v>35</v>
      </c>
      <c r="C40" s="20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>
        <f t="shared" si="5"/>
        <v>0</v>
      </c>
    </row>
    <row r="41" spans="2:16" ht="12.95" customHeight="1" x14ac:dyDescent="0.2">
      <c r="B41" s="36" t="s">
        <v>36</v>
      </c>
      <c r="C41" s="2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1">
        <f t="shared" si="5"/>
        <v>0</v>
      </c>
    </row>
    <row r="42" spans="2:16" ht="12.95" customHeight="1" x14ac:dyDescent="0.2">
      <c r="B42" s="36" t="s">
        <v>36</v>
      </c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>
        <f t="shared" si="5"/>
        <v>0</v>
      </c>
    </row>
    <row r="43" spans="2:16" ht="12.95" customHeight="1" x14ac:dyDescent="0.2">
      <c r="B43" s="36" t="s">
        <v>36</v>
      </c>
      <c r="C43" s="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1">
        <f t="shared" si="5"/>
        <v>0</v>
      </c>
    </row>
    <row r="44" spans="2:16" ht="12.95" customHeight="1" x14ac:dyDescent="0.2">
      <c r="B44" s="36" t="s">
        <v>37</v>
      </c>
      <c r="C44" s="2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>
        <f t="shared" si="5"/>
        <v>0</v>
      </c>
    </row>
    <row r="45" spans="2:16" ht="12.95" customHeight="1" x14ac:dyDescent="0.2">
      <c r="B45" s="37" t="s">
        <v>38</v>
      </c>
      <c r="C45" s="38"/>
      <c r="D45" s="25">
        <f>SUBTOTAL(109,Expenses[ม.ค. 61])</f>
        <v>0</v>
      </c>
      <c r="E45" s="25">
        <f>SUBTOTAL(109,Expenses[ก.พ. 61])</f>
        <v>0</v>
      </c>
      <c r="F45" s="25">
        <f>SUBTOTAL(109,Expenses[มี.ค. 61])</f>
        <v>0</v>
      </c>
      <c r="G45" s="25">
        <f>SUBTOTAL(109,Expenses[เม.ย. 61])</f>
        <v>0</v>
      </c>
      <c r="H45" s="25">
        <f>SUBTOTAL(109,Expenses[พ.ค. 61])</f>
        <v>0</v>
      </c>
      <c r="I45" s="25">
        <f>SUBTOTAL(109,Expenses[มิ.ย. 61])</f>
        <v>0</v>
      </c>
      <c r="J45" s="25">
        <f>SUBTOTAL(109,Expenses[ก.ค. 61])</f>
        <v>0</v>
      </c>
      <c r="K45" s="25">
        <f>SUBTOTAL(109,Expenses[ส.ค. 61])</f>
        <v>0</v>
      </c>
      <c r="L45" s="25">
        <f>SUBTOTAL(109,Expenses[ก.ย. 61])</f>
        <v>0</v>
      </c>
      <c r="M45" s="25">
        <f>SUBTOTAL(109,Expenses[ต.ค. 61])</f>
        <v>0</v>
      </c>
      <c r="N45" s="25">
        <f>SUBTOTAL(109,Expenses[พ.ย. 61])</f>
        <v>0</v>
      </c>
      <c r="O45" s="25">
        <f>SUBTOTAL(109,Expenses[ธ.ค. 61])</f>
        <v>0</v>
      </c>
      <c r="P45" s="27">
        <f>SUBTOTAL(109,Expenses[ผลรวม])</f>
        <v>0</v>
      </c>
    </row>
    <row r="46" spans="2:16" ht="12.95" customHeight="1" x14ac:dyDescent="0.2">
      <c r="B46" s="39" t="s">
        <v>14</v>
      </c>
      <c r="C46" s="40" t="s">
        <v>54</v>
      </c>
      <c r="D46" s="71" t="s">
        <v>57</v>
      </c>
      <c r="E46" s="71" t="s">
        <v>58</v>
      </c>
      <c r="F46" s="71" t="s">
        <v>59</v>
      </c>
      <c r="G46" s="71" t="s">
        <v>60</v>
      </c>
      <c r="H46" s="71" t="s">
        <v>61</v>
      </c>
      <c r="I46" s="71" t="s">
        <v>62</v>
      </c>
      <c r="J46" s="71" t="s">
        <v>63</v>
      </c>
      <c r="K46" s="71" t="s">
        <v>64</v>
      </c>
      <c r="L46" s="71" t="s">
        <v>65</v>
      </c>
      <c r="M46" s="71" t="s">
        <v>66</v>
      </c>
      <c r="N46" s="71" t="s">
        <v>67</v>
      </c>
      <c r="O46" s="71" t="s">
        <v>68</v>
      </c>
      <c r="P46" s="41" t="s">
        <v>55</v>
      </c>
    </row>
    <row r="47" spans="2:16" ht="12.95" customHeight="1" x14ac:dyDescent="0.2">
      <c r="B47" s="42" t="s">
        <v>39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>
        <f t="shared" ref="P47:P52" si="6">SUM(D47:O47)</f>
        <v>0</v>
      </c>
    </row>
    <row r="48" spans="2:16" ht="12.95" customHeight="1" x14ac:dyDescent="0.2">
      <c r="B48" s="42" t="s">
        <v>40</v>
      </c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>
        <f t="shared" si="6"/>
        <v>0</v>
      </c>
    </row>
    <row r="49" spans="2:16" ht="12.95" customHeight="1" x14ac:dyDescent="0.2">
      <c r="B49" s="42" t="s">
        <v>41</v>
      </c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>
        <f t="shared" si="6"/>
        <v>0</v>
      </c>
    </row>
    <row r="50" spans="2:16" ht="12.95" customHeight="1" x14ac:dyDescent="0.2">
      <c r="B50" s="42" t="s">
        <v>42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>
        <f t="shared" si="6"/>
        <v>0</v>
      </c>
    </row>
    <row r="51" spans="2:16" ht="12.95" customHeight="1" x14ac:dyDescent="0.2">
      <c r="B51" s="42" t="s">
        <v>43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>
        <f t="shared" si="6"/>
        <v>0</v>
      </c>
    </row>
    <row r="52" spans="2:16" ht="12.95" customHeight="1" x14ac:dyDescent="0.2">
      <c r="B52" s="46" t="s">
        <v>44</v>
      </c>
      <c r="C52" s="47"/>
      <c r="D52" s="48">
        <f>Expenses[[#Totals],[ม.ค. 61]]+SUBTOTAL(109,เงินสดที่จ่าย[ม.ค. 61])</f>
        <v>0</v>
      </c>
      <c r="E52" s="48">
        <f>Expenses[[#Totals],[ก.พ. 61]]+SUBTOTAL(109,เงินสดที่จ่าย[ก.พ. 61])</f>
        <v>0</v>
      </c>
      <c r="F52" s="48">
        <f>Expenses[[#Totals],[มี.ค. 61]]+SUBTOTAL(109,เงินสดที่จ่าย[มี.ค. 61])</f>
        <v>0</v>
      </c>
      <c r="G52" s="49">
        <f>Expenses[[#Totals],[เม.ย. 61]]+SUBTOTAL(109,เงินสดที่จ่าย[เม.ย. 61])</f>
        <v>0</v>
      </c>
      <c r="H52" s="49">
        <f>Expenses[[#Totals],[พ.ค. 61]]+SUBTOTAL(109,เงินสดที่จ่าย[พ.ค. 61])</f>
        <v>0</v>
      </c>
      <c r="I52" s="49">
        <f>Expenses[[#Totals],[มิ.ย. 61]]+SUBTOTAL(109,เงินสดที่จ่าย[มิ.ย. 61])</f>
        <v>0</v>
      </c>
      <c r="J52" s="49">
        <f>Expenses[[#Totals],[ก.ค. 61]]+SUBTOTAL(109,เงินสดที่จ่าย[ก.ค. 61])</f>
        <v>0</v>
      </c>
      <c r="K52" s="49">
        <f>Expenses[[#Totals],[ส.ค. 61]]+SUBTOTAL(109,เงินสดที่จ่าย[ส.ค. 61])</f>
        <v>0</v>
      </c>
      <c r="L52" s="49">
        <f>Expenses[[#Totals],[ก.ย. 61]]+SUBTOTAL(109,เงินสดที่จ่าย[ก.ย. 61])</f>
        <v>0</v>
      </c>
      <c r="M52" s="49">
        <f>Expenses[[#Totals],[ต.ค. 61]]+SUBTOTAL(109,เงินสดที่จ่าย[ต.ค. 61])</f>
        <v>0</v>
      </c>
      <c r="N52" s="49">
        <f>Expenses[[#Totals],[พ.ย. 61]]+SUBTOTAL(109,เงินสดที่จ่าย[พ.ย. 61])</f>
        <v>0</v>
      </c>
      <c r="O52" s="49">
        <f>Expenses[[#Totals],[ธ.ค. 61]]+SUBTOTAL(109,เงินสดที่จ่าย[ธ.ค. 61])</f>
        <v>0</v>
      </c>
      <c r="P52" s="48">
        <f t="shared" si="6"/>
        <v>0</v>
      </c>
    </row>
    <row r="53" spans="2:16" ht="12.95" customHeight="1" x14ac:dyDescent="0.2">
      <c r="B53" s="50" t="s">
        <v>45</v>
      </c>
      <c r="C53" s="21">
        <f>C17</f>
        <v>0</v>
      </c>
      <c r="D53" s="21">
        <f>D17-เงินสดที่จ่าย[[#Totals],[ม.ค. 61]]</f>
        <v>0</v>
      </c>
      <c r="E53" s="21">
        <f>E17-เงินสดที่จ่าย[[#Totals],[ก.พ. 61]]</f>
        <v>0</v>
      </c>
      <c r="F53" s="21">
        <f>F17-เงินสดที่จ่าย[[#Totals],[มี.ค. 61]]</f>
        <v>0</v>
      </c>
      <c r="G53" s="21">
        <f>G17-เงินสดที่จ่าย[[#Totals],[เม.ย. 61]]</f>
        <v>0</v>
      </c>
      <c r="H53" s="21">
        <f>H17-เงินสดที่จ่าย[[#Totals],[พ.ค. 61]]</f>
        <v>0</v>
      </c>
      <c r="I53" s="21">
        <f>I17-เงินสดที่จ่าย[[#Totals],[มิ.ย. 61]]</f>
        <v>0</v>
      </c>
      <c r="J53" s="21">
        <f>J17-เงินสดที่จ่าย[[#Totals],[ก.ค. 61]]</f>
        <v>0</v>
      </c>
      <c r="K53" s="21">
        <f>K17-เงินสดที่จ่าย[[#Totals],[ส.ค. 61]]</f>
        <v>0</v>
      </c>
      <c r="L53" s="21">
        <f>L17-เงินสดที่จ่าย[[#Totals],[ก.ย. 61]]</f>
        <v>0</v>
      </c>
      <c r="M53" s="21">
        <f>M17-เงินสดที่จ่าย[[#Totals],[ต.ค. 61]]</f>
        <v>0</v>
      </c>
      <c r="N53" s="21">
        <f>N17-เงินสดที่จ่าย[[#Totals],[พ.ย. 61]]</f>
        <v>0</v>
      </c>
      <c r="O53" s="21">
        <f>O17-เงินสดที่จ่าย[[#Totals],[ธ.ค. 61]]</f>
        <v>0</v>
      </c>
      <c r="P53" s="51"/>
    </row>
    <row r="54" spans="2:16" ht="12.95" customHeight="1" x14ac:dyDescent="0.2">
      <c r="B54" s="1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2:16" ht="12.95" customHeight="1" x14ac:dyDescent="0.2">
      <c r="B55" s="53" t="s">
        <v>46</v>
      </c>
      <c r="C55" s="54" t="s">
        <v>54</v>
      </c>
      <c r="D55" s="70" t="s">
        <v>57</v>
      </c>
      <c r="E55" s="70" t="s">
        <v>58</v>
      </c>
      <c r="F55" s="70" t="s">
        <v>59</v>
      </c>
      <c r="G55" s="70" t="s">
        <v>60</v>
      </c>
      <c r="H55" s="70" t="s">
        <v>61</v>
      </c>
      <c r="I55" s="70" t="s">
        <v>62</v>
      </c>
      <c r="J55" s="70" t="s">
        <v>63</v>
      </c>
      <c r="K55" s="70" t="s">
        <v>64</v>
      </c>
      <c r="L55" s="70" t="s">
        <v>65</v>
      </c>
      <c r="M55" s="70" t="s">
        <v>66</v>
      </c>
      <c r="N55" s="70" t="s">
        <v>67</v>
      </c>
      <c r="O55" s="70" t="s">
        <v>68</v>
      </c>
      <c r="P55" s="55" t="s">
        <v>55</v>
      </c>
    </row>
    <row r="56" spans="2:16" ht="12.95" customHeight="1" x14ac:dyDescent="0.2">
      <c r="B56" s="56" t="s">
        <v>47</v>
      </c>
      <c r="C56" s="5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58">
        <f>SUM(ข้อมูลการปฏิบัติการอื่นๆ[[#This Row],[ม.ค. 61]:[ธ.ค. 61]])</f>
        <v>0</v>
      </c>
    </row>
    <row r="57" spans="2:16" ht="12.95" customHeight="1" x14ac:dyDescent="0.2">
      <c r="B57" s="59" t="s">
        <v>48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58">
        <f>SUM(ข้อมูลการปฏิบัติการอื่นๆ[[#This Row],[ม.ค. 61]:[ธ.ค. 61]])</f>
        <v>0</v>
      </c>
    </row>
    <row r="58" spans="2:16" ht="12.95" customHeight="1" x14ac:dyDescent="0.2">
      <c r="B58" s="59" t="s">
        <v>49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58">
        <f>SUM(ข้อมูลการปฏิบัติการอื่นๆ[[#This Row],[ม.ค. 61]:[ธ.ค. 61]])</f>
        <v>0</v>
      </c>
    </row>
    <row r="59" spans="2:16" ht="12.95" customHeight="1" x14ac:dyDescent="0.2">
      <c r="B59" s="59" t="s">
        <v>50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58">
        <f>SUM(ข้อมูลการปฏิบัติการอื่นๆ[[#This Row],[ม.ค. 61]:[ธ.ค. 61]])</f>
        <v>0</v>
      </c>
    </row>
    <row r="60" spans="2:16" ht="12.95" customHeight="1" x14ac:dyDescent="0.2">
      <c r="B60" s="59" t="s">
        <v>51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58">
        <f>SUM(ข้อมูลการปฏิบัติการอื่นๆ[[#This Row],[ม.ค. 61]:[ธ.ค. 61]])</f>
        <v>0</v>
      </c>
    </row>
    <row r="61" spans="2:16" ht="12.95" customHeight="1" x14ac:dyDescent="0.2">
      <c r="B61" s="60" t="s">
        <v>52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8">
        <f>SUM(ข้อมูลการปฏิบัติการอื่นๆ[[#This Row],[ม.ค. 61]:[ธ.ค. 61]])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0" priority="1" stopIfTrue="1" operator="lessThanOrEqual">
      <formula>$C$4</formula>
    </cfRule>
  </conditionalFormatting>
  <dataValidations xWindow="379" yWindow="442"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โปรดป้อนวันที่ที่ถูกต้อง" prompt="ใส่วันเริ่มต้นในเซลล์นี้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โปรดใส่ตัวเลขที่มากกว่าศูนย์" sqref="P10:P15 P20:P44 P47:P51 P56:P61" xr:uid="{00000000-0002-0000-0000-000004000000}">
      <formula1>10000000</formula1>
    </dataValidation>
    <dataValidation allowBlank="1" showInputMessage="1" showErrorMessage="1" prompt="สร้างการคาดคะเนกระแสเงินสดในธุรกิจขนาดเล็กในเวิร์กชีตนี้ ใส่รายละเอียดในตารางที่ชื่อ เงินสดในมือ เงินสดที่ได้รับ รายจ่าย เงินสดที่จ่าย และข้อมูลการปฏิบัติการอื่นๆ " sqref="A1" xr:uid="{00000000-0002-0000-0000-000005000000}"/>
    <dataValidation allowBlank="1" showInputMessage="1" showErrorMessage="1" prompt="ชื่อเรื่องของเวิร์กชีตนี้จะอยู่ในเซลล์นี้ ใส่ชื่อบริษัทในเซลล์ด้านล่าง" sqref="B1:P1" xr:uid="{00000000-0002-0000-0000-000006000000}"/>
    <dataValidation allowBlank="1" showInputMessage="1" showErrorMessage="1" prompt="ใส่ชื่อบริษัทในเซลล์นี้ วันเริ่มต้นในเซลล์ C3 และการแจ้งเตือนถึงขั้นต่ำของยอดเงินสดคงเหลือในเซลล์ C4" sqref="B2:P2" xr:uid="{00000000-0002-0000-0000-000007000000}"/>
    <dataValidation allowBlank="1" showInputMessage="1" showErrorMessage="1" prompt="ใส่วันที่เริ่มต้นในเซลล์ด้านขวา" sqref="B3" xr:uid="{00000000-0002-0000-0000-000008000000}"/>
    <dataValidation allowBlank="1" showInputMessage="1" showErrorMessage="1" prompt="ใส่การแจ้งเตือนถึงขั้นต่ำของยอดเงินสดคงเหลือในเซลล์ด้านขวา" sqref="B4" xr:uid="{00000000-0002-0000-0000-000009000000}"/>
    <dataValidation type="decimal" operator="lessThanOrEqual" allowBlank="1" showInputMessage="1" showErrorMessage="1" error="โปรดใส่ตัวเลขที่มากกว่าศูนย์" prompt="ใส่การแจ้งเตือนถึงขั้นต่ำของยอดเงินสดคงเหลือในเซลล์นี้ และรายละเอียดในตารางเงินสดในมือในเซลล์ C6 ป้ายกำกับเงินสดในมือของต้นเดือนอยู่ในเซลล์ B7" sqref="C4" xr:uid="{00000000-0002-0000-0000-00000A000000}">
      <formula1>10000000</formula1>
    </dataValidation>
    <dataValidation allowBlank="1" showInputMessage="1" showErrorMessage="1" prompt="ใส่รายละเอียดในตารางด้านขวา" sqref="B6" xr:uid="{00000000-0002-0000-0000-00000B000000}"/>
    <dataValidation allowBlank="1" showInputMessage="1" showErrorMessage="1" prompt="ใส่เงินสดในมือของต้นเดือนในเซลล์ด้านขวา" sqref="B7" xr:uid="{00000000-0002-0000-0000-00000C000000}"/>
    <dataValidation operator="greaterThanOrEqual" allowBlank="1" showInputMessage="1" showErrorMessage="1" error="โปรดใส่ตัวเลขที่มากกว่าศูนย์" prompt="ใส่เงินสดในมือของต้นเดือนในเซลล์ด้านล่าง" sqref="C6" xr:uid="{00000000-0002-0000-0000-00000D000000}"/>
    <dataValidation allowBlank="1" showInputMessage="1" prompt="เงินสดในมือของเดือนนี้จะคำนวณโดยอัตโนมัติในเซลล์ด้านล่าง" sqref="D6:O6" xr:uid="{00000000-0002-0000-0000-00000E000000}"/>
    <dataValidation allowBlank="1" showInputMessage="1" showErrorMessage="1" prompt="ใส่รายละเอียดในตารางเงินสดที่ได้รับด้านล่าง" sqref="B8" xr:uid="{00000000-0002-0000-0000-00000F000000}"/>
    <dataValidation allowBlank="1" showInputMessage="1" showErrorMessage="1" prompt="ใส่หรือปรับเปลี่ยนรายการเงินสดที่ได้รับในคอลัมน์นี้ใต้ส่วนหัวนี้" sqref="B9" xr:uid="{00000000-0002-0000-0000-000010000000}"/>
    <dataValidation allowBlank="1" showInputMessage="1" prompt="ใส่ค่าของเดือนนี้ในคอลัมน์นี้ภายใต้ส่วนหัวนี้" sqref="D55:O55 E9:O9 D19:O19 D46:O46" xr:uid="{00000000-0002-0000-0000-000011000000}"/>
    <dataValidation allowBlank="1" showInputMessage="1" prompt="ผลรวมจะคำนวณโดยอัตโนมัติในคอลัมน์นี้ภายใต้ส่วนหัวนี้ เงินสดที่ได้รับทั้งหมดและเงินสดทั้งหมดที่ใช้ได้จะคำนวณโดยอัตโนมัติที่ส่วนท้าย" sqref="P9" xr:uid="{00000000-0002-0000-0000-000012000000}"/>
    <dataValidation allowBlank="1" showInputMessage="1" showErrorMessage="1" prompt="ใส่รายละเอียดในตารางรายจ่ายด้านล่างในตารางเงินสดที่จ่ายโดยเริ่มจากเซลล์ B46" sqref="B18" xr:uid="{00000000-0002-0000-0000-000013000000}"/>
    <dataValidation allowBlank="1" showInputMessage="1" showErrorMessage="1" prompt="ใส่หรือปรับเปลี่ยนรายการเงินสดที่จ่ายในคอลัมน์นี้ใต้ส่วนหัวนี้" sqref="B19 B46" xr:uid="{00000000-0002-0000-0000-000014000000}"/>
    <dataValidation allowBlank="1" showInputMessage="1" showErrorMessage="1" prompt="ผลรวมจะคำนวณโดยอัตโนมัติในคอลัมน์นี้ภายใต้ส่วนหัวนี้ ผลรวมย่อยจะคำนวณโดยอัตโนมัติที่ส่วนท้าย" sqref="P19" xr:uid="{00000000-0002-0000-0000-000015000000}"/>
    <dataValidation allowBlank="1" showInputMessage="1" showErrorMessage="1" prompt="ผลรวมจะคำนวณโดยอัตโนมัติในคอลัมน์นี้ภายใต้ส่วนหัวนี้ เงินสดที่จ่ายทั้งหมดและเงินสดในมือของสิ้นเดือนจะคำนวณโดยอัตโนมัติที่ส่วนท้าย" sqref="P46" xr:uid="{00000000-0002-0000-0000-000016000000}"/>
    <dataValidation allowBlank="1" showInputMessage="1" showErrorMessage="1" prompt="ใส่หรือปรับเปลี่ยนรายการข้อมูลการปฏิบัติการอื่นๆ ในคอลัมน์นี้ใต้ส่วนหัวนี้" sqref="B55" xr:uid="{00000000-0002-0000-0000-000017000000}"/>
    <dataValidation allowBlank="1" showInputMessage="1" showErrorMessage="1" prompt="ผลรวมจะคำนวณโดยอัตโนมัติในคอลัมน์นี้ภายใต้ส่วนหัวนี้" sqref="P55" xr:uid="{00000000-0002-0000-0000-000018000000}"/>
    <dataValidation allowBlank="1" showInputMessage="1" showErrorMessage="1" prompt="ใส่ค่าของเดือนนี้ในคอลัมน์นี้ภายใต้ส่วนหัวนี้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rintOptions horizontalCentered="1"/>
  <pageMargins left="0" right="0" top="0.5" bottom="0.25" header="0" footer="0"/>
  <pageSetup paperSize="9" scale="68" orientation="landscape" r:id="rId1"/>
  <headerFooter alignWithMargins="0"/>
  <ignoredErrors>
    <ignoredError sqref="P20:P44" emptyCellReference="1"/>
    <ignoredError sqref="D6:O6 D19:O19 D46:O46 D55:O55 D9:O9" twoDigitTextYear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B2:Q38"/>
  <sheetViews>
    <sheetView showGridLines="0" workbookViewId="0"/>
  </sheetViews>
  <sheetFormatPr defaultColWidth="9.33203125" defaultRowHeight="12.75" x14ac:dyDescent="0.3"/>
  <cols>
    <col min="1" max="1" width="9.33203125" style="1"/>
    <col min="2" max="2" width="30.1640625" style="1" customWidth="1"/>
    <col min="3" max="3" width="9.33203125" style="1"/>
    <col min="4" max="4" width="13.33203125" style="1" customWidth="1"/>
    <col min="5" max="16384" width="9.33203125" style="1"/>
  </cols>
  <sheetData>
    <row r="2" spans="2:17" x14ac:dyDescent="0.3">
      <c r="B2" s="76" t="s">
        <v>56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x14ac:dyDescent="0.3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2:17" x14ac:dyDescent="0.3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2:17" x14ac:dyDescent="0.3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2:17" x14ac:dyDescent="0.3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2:17" x14ac:dyDescent="0.3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x14ac:dyDescent="0.3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x14ac:dyDescent="0.3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2:17" x14ac:dyDescent="0.3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2:17" x14ac:dyDescent="0.3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2:17" x14ac:dyDescent="0.3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2:17" x14ac:dyDescent="0.3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2:17" x14ac:dyDescent="0.3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17" x14ac:dyDescent="0.3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2:17" x14ac:dyDescent="0.3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17" x14ac:dyDescent="0.3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2:17" x14ac:dyDescent="0.3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2:17" x14ac:dyDescent="0.3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2:17" x14ac:dyDescent="0.3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2:17" x14ac:dyDescent="0.3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 x14ac:dyDescent="0.3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2:17" x14ac:dyDescent="0.3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2:17" x14ac:dyDescent="0.3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2:17" x14ac:dyDescent="0.3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2:17" x14ac:dyDescent="0.3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2:17" x14ac:dyDescent="0.3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2:17" x14ac:dyDescent="0.3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2:17" x14ac:dyDescent="0.3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2:17" x14ac:dyDescent="0.3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2:17" x14ac:dyDescent="0.3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2:17" x14ac:dyDescent="0.3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2:17" x14ac:dyDescent="0.3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7" x14ac:dyDescent="0.3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7" x14ac:dyDescent="0.3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2:17" x14ac:dyDescent="0.3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14.25" x14ac:dyDescent="0.3">
      <c r="B37" s="75" t="s">
        <v>3</v>
      </c>
      <c r="C37" s="75"/>
      <c r="D37" s="64">
        <f>[0]!Cash_minimum</f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4.25" x14ac:dyDescent="0.3">
      <c r="B38" s="65"/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</sheetData>
  <mergeCells count="2">
    <mergeCell ref="B37:C37"/>
    <mergeCell ref="B2:Q35"/>
  </mergeCells>
  <phoneticPr fontId="1" type="noConversion"/>
  <dataValidations count="3">
    <dataValidation allowBlank="1" showInputMessage="1" showErrorMessage="1" prompt="แผนภูมิในเซลล์ B2 และการแจ้งเตือนถึงขั้นต่ำของยอดเงินสดคงเหลือในเซลล์ D37 จะอัปเดตโดยอัตโนมัติในเวิร์กชีตนี้" sqref="A1" xr:uid="{00000000-0002-0000-0100-000000000000}"/>
    <dataValidation allowBlank="1" showInputMessage="1" showErrorMessage="1" prompt="การแจ้งเตือนถึงขั้นต่ำของยอดเงินสดคงเหลือจะอัปเดตโดยอัตโนมัติในเซลล์ด้านขวา " sqref="B37:C37" xr:uid="{00000000-0002-0000-0100-000001000000}"/>
    <dataValidation allowBlank="1" showInputMessage="1" showErrorMessage="1" prompt="การแจ้งเตือนถึงขั้นต่ำของยอดเงินสดคงเหลือจะอัปเดตโดยอัตโนมัติในเซลล์นี้" sqref="D37" xr:uid="{00000000-0002-0000-0100-000002000000}"/>
  </dataValidations>
  <printOptions horizontalCentered="1"/>
  <pageMargins left="0" right="0" top="0.5" bottom="0.25" header="0" footer="0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5</vt:i4>
      </vt:variant>
    </vt:vector>
  </HeadingPairs>
  <TitlesOfParts>
    <vt:vector size="7" baseType="lpstr">
      <vt:lpstr>กระแสเงินสด</vt:lpstr>
      <vt:lpstr>แผนภูมิกระแสเงินสด</vt:lpstr>
      <vt:lpstr>Cash_beginning</vt:lpstr>
      <vt:lpstr>Cash_minimum</vt:lpstr>
      <vt:lpstr>กระแสเงินสด!Print_Titles</vt:lpstr>
      <vt:lpstr>Start_date</vt:lpstr>
      <vt:lpstr>ชื่อบริษัท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2019-04-24T09:37:14Z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