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48BC66DE-EA94-4DF7-AF7B-483C824DA0AF}" xr6:coauthVersionLast="43" xr6:coauthVersionMax="43" xr10:uidLastSave="{00000000-0000-0000-0000-000000000000}"/>
  <bookViews>
    <workbookView xWindow="-120" yWindow="-120" windowWidth="28680" windowHeight="14415" xr2:uid="{00000000-000D-0000-FFFF-FFFF00000000}"/>
  </bookViews>
  <sheets>
    <sheet name="Pénzforgalom" sheetId="1" r:id="rId1"/>
    <sheet name="Pénzforgalom-diagram" sheetId="2" r:id="rId2"/>
  </sheets>
  <definedNames>
    <definedName name="Cash_beginning">Pénzforgalom!$C$7</definedName>
    <definedName name="Cash_minimum">Pénzforgalom!$C$4</definedName>
    <definedName name="Company_name">Pénzforgalom!$B$2</definedName>
    <definedName name="_xlnm.Print_Titles" localSheetId="0">Pénzforgalom!$6:$6</definedName>
    <definedName name="Start_date">Pénzforgalom!$C$3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<sst xmlns="http://schemas.openxmlformats.org/spreadsheetml/2006/main" count="128" uniqueCount="69">
  <si>
    <t>Kisvállalati pénzforgalom előrejelzés</t>
  </si>
  <si>
    <t>Cég neve</t>
  </si>
  <si>
    <t>Kezdő dátum</t>
  </si>
  <si>
    <t>Minimális készpénzegyenleg riasztása</t>
  </si>
  <si>
    <t>Pénztári készpénzállomány (hónap kezdetén)</t>
  </si>
  <si>
    <t>KÉSZPÉNZBEVÉTELEK</t>
  </si>
  <si>
    <t>Készpénzes eladások</t>
  </si>
  <si>
    <t>Hozamok és járadékok</t>
  </si>
  <si>
    <t>Követelések behajtása</t>
  </si>
  <si>
    <t>Kamat, egyéb bevétel</t>
  </si>
  <si>
    <t>Kölcsön visszafizetése</t>
  </si>
  <si>
    <t>Tulajdonosi hozzájárulások</t>
  </si>
  <si>
    <t>ÖSSZES KÉSZPÉNZBEVÉTEL</t>
  </si>
  <si>
    <t>Teljes elérhető készpénz</t>
  </si>
  <si>
    <t>KIFIZETETT KÉSZPÉNZ</t>
  </si>
  <si>
    <t>Hirdetés</t>
  </si>
  <si>
    <t>Jutalékok és díjak</t>
  </si>
  <si>
    <t>Bérmunka</t>
  </si>
  <si>
    <t>Munkavállalói juttatási programok</t>
  </si>
  <si>
    <t>Biztosítás (egészségbiztosítástól eltérő)</t>
  </si>
  <si>
    <t>Kamatköltségek</t>
  </si>
  <si>
    <t>Anyagok és eszközök (ELÁBÉ)</t>
  </si>
  <si>
    <t>Étel és szórakozás</t>
  </si>
  <si>
    <t>Jelzáloghitel kamata</t>
  </si>
  <si>
    <t>Irodai kiadások</t>
  </si>
  <si>
    <t>Egyéb kamatköltségek</t>
  </si>
  <si>
    <t>Nyugdíj- és nyereségrészesedési program</t>
  </si>
  <si>
    <t>Viszonteladási célú beszerzések</t>
  </si>
  <si>
    <t>Bérleti díj vagy lízingdíj</t>
  </si>
  <si>
    <t>Bérleti díj vagy lízingdíj: járművek, berendezések</t>
  </si>
  <si>
    <t>Javítás és karbantartás</t>
  </si>
  <si>
    <t>Kellékek (nem ELÁBÉ)</t>
  </si>
  <si>
    <t>Adók és licencek</t>
  </si>
  <si>
    <t>Utazás</t>
  </si>
  <si>
    <t>Közművek</t>
  </si>
  <si>
    <t>Bérek (kevesebb dolgozói jóváírás)</t>
  </si>
  <si>
    <t>Egyéb kiadások</t>
  </si>
  <si>
    <t>Egyéb</t>
  </si>
  <si>
    <t>RÉSZÖSSZEG</t>
  </si>
  <si>
    <t>Hiteltőke-törlesztés</t>
  </si>
  <si>
    <t>Beruházások</t>
  </si>
  <si>
    <t>Egyéb indulási költségek</t>
  </si>
  <si>
    <t>Tartalék és/vagy letét céljából</t>
  </si>
  <si>
    <t>Tulajdonosi kivétel</t>
  </si>
  <si>
    <t>TELJES KIFIZETETT KÉSZPÉNZ</t>
  </si>
  <si>
    <t>Pénztári készpénzállomány (hónap végén)</t>
  </si>
  <si>
    <t>EGYÉB MŰKÖDÉSI ADATOK</t>
  </si>
  <si>
    <t>Értékesített mennyiség (dollárban)</t>
  </si>
  <si>
    <t>Követelések egyenlege</t>
  </si>
  <si>
    <t>Behajtatlan követelések egyenlege</t>
  </si>
  <si>
    <t>Aktuális készlet</t>
  </si>
  <si>
    <t>Kötelezettségek egyenlege</t>
  </si>
  <si>
    <t>Értékcsökkenés</t>
  </si>
  <si>
    <t>Kezdő</t>
  </si>
  <si>
    <t xml:space="preserve"> </t>
  </si>
  <si>
    <t>Jan. 18.</t>
  </si>
  <si>
    <t>Feb. 18.</t>
  </si>
  <si>
    <t>Már. 18.</t>
  </si>
  <si>
    <t>Ápr. 18.</t>
  </si>
  <si>
    <t>Máj. 18.</t>
  </si>
  <si>
    <t>Jún. 18.</t>
  </si>
  <si>
    <t>Júl. 18.</t>
  </si>
  <si>
    <t>Aug. 18.</t>
  </si>
  <si>
    <t>Szept. 18.</t>
  </si>
  <si>
    <t>Okt. 18.</t>
  </si>
  <si>
    <t>Nov. 18.</t>
  </si>
  <si>
    <t>Dec. 18.</t>
  </si>
  <si>
    <t>Ez a cella a Minimális pénztári készpénzegyenleg riasztásának és a készpénzállomány előrejelzésének kombinált diagramját tartalmazza.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</si>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</sst>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Ft&quot;_-;\-* #,##0\ &quot;Ft&quot;_-;_-* &quot;-&quot;\ &quot;Ft&quot;_-;_-@_-"/>
    <numFmt numFmtId="164" formatCode="_(* #,##0_);_(* \(#,##0\);_(* &quot;-&quot;_);_(@_)"/>
    <numFmt numFmtId="165" formatCode="_(* #,##0.00_);_(* \(#,##0.00\);_(* &quot;-&quot;??_);_(@_)"/>
    <numFmt numFmtId="166" formatCode="[$-40E]yy/\ mmmm\ d\.;@"/>
    <numFmt numFmtId="167" formatCode="#,##0\ &quot;Ft&quot;"/>
    <numFmt numFmtId="169" formatCode="mmm/\ yy/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7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9" fillId="0" borderId="0" xfId="0" applyNumberFormat="1" applyFont="1" applyAlignment="1"/>
    <xf numFmtId="3" fontId="4" fillId="3" borderId="10" xfId="0" applyNumberFormat="1" applyFont="1" applyFill="1" applyBorder="1">
      <alignment wrapText="1"/>
    </xf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3" fontId="4" fillId="0" borderId="12" xfId="0" applyNumberFormat="1" applyFont="1" applyBorder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0" fontId="7" fillId="6" borderId="12" xfId="0" applyFont="1" applyFill="1" applyBorder="1" applyProtection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4" fillId="0" borderId="0" xfId="0" applyNumberFormat="1" applyFont="1" applyBorder="1">
      <alignment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6" fontId="9" fillId="4" borderId="2" xfId="0" applyNumberFormat="1" applyFont="1" applyFill="1" applyBorder="1" applyAlignment="1">
      <alignment horizontal="center" wrapText="1"/>
    </xf>
    <xf numFmtId="167" fontId="6" fillId="0" borderId="0" xfId="1" applyNumberFormat="1" applyFont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  <xf numFmtId="169" fontId="4" fillId="0" borderId="1" xfId="0" applyNumberFormat="1" applyFont="1" applyBorder="1" applyAlignment="1" applyProtection="1">
      <alignment horizontal="right" wrapText="1"/>
      <protection locked="0"/>
    </xf>
    <xf numFmtId="169" fontId="11" fillId="4" borderId="9" xfId="0" applyNumberFormat="1" applyFont="1" applyFill="1" applyBorder="1" applyAlignment="1">
      <alignment horizontal="center" wrapText="1"/>
    </xf>
    <xf numFmtId="169" fontId="9" fillId="4" borderId="2" xfId="0" applyNumberFormat="1" applyFont="1" applyFill="1" applyBorder="1" applyAlignment="1">
      <alignment horizontal="center" wrapText="1"/>
    </xf>
    <xf numFmtId="169" fontId="11" fillId="4" borderId="11" xfId="0" applyNumberFormat="1" applyFont="1" applyFill="1" applyBorder="1" applyAlignment="1">
      <alignment horizontal="center" wrapText="1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4" builtinId="20" customBuiltin="1"/>
    <cellStyle name="Cím" xfId="6" builtinId="15" customBuiltin="1"/>
    <cellStyle name="Címsor 1" xfId="7" builtinId="16" customBuiltin="1"/>
    <cellStyle name="Címsor 2" xfId="8" builtinId="17" customBuiltin="1"/>
    <cellStyle name="Címsor 3" xfId="9" builtinId="18" customBuiltin="1"/>
    <cellStyle name="Címsor 4" xfId="10" builtinId="19" customBuiltin="1"/>
    <cellStyle name="Ellenőrzőcella" xfId="18" builtinId="23" customBuiltin="1"/>
    <cellStyle name="Ezres" xfId="2" builtinId="3" customBuiltin="1"/>
    <cellStyle name="Ezres [0]" xfId="3" builtinId="6" customBuiltin="1"/>
    <cellStyle name="Figyelmeztetés" xfId="19" builtinId="11" customBuiltin="1"/>
    <cellStyle name="Hivatkozott cella" xfId="17" builtinId="24" customBuiltin="1"/>
    <cellStyle name="Jegyzet" xfId="20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1" builtinId="26" customBuiltin="1"/>
    <cellStyle name="Kimenet" xfId="15" builtinId="21" customBuiltin="1"/>
    <cellStyle name="Magyarázó szöveg" xfId="21" builtinId="53" customBuiltin="1"/>
    <cellStyle name="Normál" xfId="0" builtinId="0" customBuiltin="1"/>
    <cellStyle name="Összesen" xfId="22" builtinId="25" customBuiltin="1"/>
    <cellStyle name="Pénznem" xfId="1" builtinId="4" customBuiltin="1"/>
    <cellStyle name="Pénznem [0]" xfId="4" builtinId="7" customBuiltin="1"/>
    <cellStyle name="Rossz" xfId="12" builtinId="27" customBuiltin="1"/>
    <cellStyle name="Semleges" xfId="13" builtinId="28" customBuiltin="1"/>
    <cellStyle name="Számítás" xfId="16" builtinId="22" customBuiltin="1"/>
    <cellStyle name="Százalék" xfId="5" builtinId="5" customBuiltin="1"/>
  </cellStyles>
  <dxfs count="1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Készpénz" pivot="0" count="4" xr9:uid="{00000000-0011-0000-FFFF-FFFF00000000}">
      <tableStyleElement type="wholeTable" dxfId="157"/>
      <tableStyleElement type="headerRow" dxfId="156"/>
      <tableStyleElement type="totalRow" dxfId="155"/>
      <tableStyleElement type="firstTotalCell" dxfId="1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 (Szövegtörzs)"/>
                <a:ea typeface="黑体"/>
                <a:cs typeface="黑体"/>
              </a:defRPr>
            </a:pPr>
            <a:r>
              <a:rPr lang="en-US">
                <a:latin typeface="Arial (Szövegtörzs)"/>
              </a:rPr>
              <a:t>Pénzforgalmi előrejelzés
Cég neve</a:t>
            </a:r>
          </a:p>
        </c:rich>
      </c:tx>
      <c:layout>
        <c:manualLayout>
          <c:xMode val="edge"/>
          <c:yMode val="edge"/>
          <c:x val="0.35670763715511178"/>
          <c:y val="2.9227557411273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Pénzforgalmi előrejelzés</c:v>
          </c:tx>
          <c:invertIfNegative val="0"/>
          <c:cat>
            <c:strRef>
              <c:f>Pénzforgalom!$C$6:$O$6</c:f>
              <c:strCache>
                <c:ptCount val="13"/>
                <c:pt idx="0">
                  <c:v>Kezdő</c:v>
                </c:pt>
                <c:pt idx="1">
                  <c:v>Jan. 18.</c:v>
                </c:pt>
                <c:pt idx="2">
                  <c:v>Feb. 18.</c:v>
                </c:pt>
                <c:pt idx="3">
                  <c:v>Már. 18.</c:v>
                </c:pt>
                <c:pt idx="4">
                  <c:v>Ápr. 18.</c:v>
                </c:pt>
                <c:pt idx="5">
                  <c:v>Máj. 18.</c:v>
                </c:pt>
                <c:pt idx="6">
                  <c:v>Jún. 18.</c:v>
                </c:pt>
                <c:pt idx="7">
                  <c:v>Júl. 18.</c:v>
                </c:pt>
                <c:pt idx="8">
                  <c:v>Aug. 18.</c:v>
                </c:pt>
                <c:pt idx="9">
                  <c:v>Szept. 18.</c:v>
                </c:pt>
                <c:pt idx="10">
                  <c:v>Okt. 18.</c:v>
                </c:pt>
                <c:pt idx="11">
                  <c:v>Nov. 18.</c:v>
                </c:pt>
                <c:pt idx="12">
                  <c:v>Dec. 18.</c:v>
                </c:pt>
              </c:strCache>
            </c:strRef>
          </c:cat>
          <c:val>
            <c:numRef>
              <c:f>Pénzforgalom!$C$53:$O$53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Minimális pénztári készpénzállomány riasztása</c:v>
          </c:tx>
          <c:cat>
            <c:strRef>
              <c:f>Pénzforgalom!$C$6:$O$6</c:f>
              <c:strCache>
                <c:ptCount val="13"/>
                <c:pt idx="0">
                  <c:v>Kezdő</c:v>
                </c:pt>
                <c:pt idx="1">
                  <c:v>Jan. 18.</c:v>
                </c:pt>
                <c:pt idx="2">
                  <c:v>Feb. 18.</c:v>
                </c:pt>
                <c:pt idx="3">
                  <c:v>Már. 18.</c:v>
                </c:pt>
                <c:pt idx="4">
                  <c:v>Ápr. 18.</c:v>
                </c:pt>
                <c:pt idx="5">
                  <c:v>Máj. 18.</c:v>
                </c:pt>
                <c:pt idx="6">
                  <c:v>Jún. 18.</c:v>
                </c:pt>
                <c:pt idx="7">
                  <c:v>Júl. 18.</c:v>
                </c:pt>
                <c:pt idx="8">
                  <c:v>Aug. 18.</c:v>
                </c:pt>
                <c:pt idx="9">
                  <c:v>Szept. 18.</c:v>
                </c:pt>
                <c:pt idx="10">
                  <c:v>Okt. 18.</c:v>
                </c:pt>
                <c:pt idx="11">
                  <c:v>Nov. 18.</c:v>
                </c:pt>
                <c:pt idx="12">
                  <c:v>Dec. 18.</c:v>
                </c:pt>
              </c:strCache>
            </c:strRef>
          </c:cat>
          <c:val>
            <c:numRef>
              <c:f>Pénzforgalom!$C$4:$O$4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Időszak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24843423799582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hu-HU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Pénztári készpénzállomány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17606123869171886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Arial (Szövegtörzs)"/>
              <a:ea typeface="黑体"/>
              <a:cs typeface="黑体"/>
            </a:defRPr>
          </a:pPr>
          <a:endParaRPr lang="hu-HU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Diagram 2" descr="A Minimális pénztári készpénzállomány riasztását és a pénzforgalmi előrejelzést megjelenítő kombinált diagram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észpénzbevételek" displayName="Készpénzbevételek" ref="B9:P16" totalsRowCount="1" headerRowDxfId="153" dataDxfId="151" headerRowBorderDxfId="152" tableBorderDxfId="150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KÉSZPÉNZBEVÉTELEK" totalsRowLabel="ÖSSZES KÉSZPÉNZBEVÉTEL" dataDxfId="149" totalsRowDxfId="14"/>
    <tableColumn id="2" xr3:uid="{00000000-0010-0000-0000-000002000000}" name=" " dataDxfId="148" totalsRowDxfId="13"/>
    <tableColumn id="3" xr3:uid="{00000000-0010-0000-0000-000003000000}" name="Jan. 18." totalsRowFunction="custom" dataDxfId="147" totalsRowDxfId="12">
      <totalsRowFormula>SUM(D10,D12:D15,(D11*-1))</totalsRowFormula>
    </tableColumn>
    <tableColumn id="4" xr3:uid="{00000000-0010-0000-0000-000004000000}" name="Feb. 18." totalsRowFunction="custom" dataDxfId="146" totalsRowDxfId="11">
      <totalsRowFormula>SUM(E10,E12:E15,(E11*-1))</totalsRowFormula>
    </tableColumn>
    <tableColumn id="5" xr3:uid="{00000000-0010-0000-0000-000005000000}" name="Már. 18." totalsRowFunction="custom" dataDxfId="145" totalsRowDxfId="10">
      <totalsRowFormula>SUM(F10,F12:F15,(F11*-1))</totalsRowFormula>
    </tableColumn>
    <tableColumn id="6" xr3:uid="{00000000-0010-0000-0000-000006000000}" name="Ápr. 18." totalsRowFunction="custom" dataDxfId="144" totalsRowDxfId="9">
      <totalsRowFormula>SUM(G10,G12:G15,(G11*-1))</totalsRowFormula>
    </tableColumn>
    <tableColumn id="7" xr3:uid="{00000000-0010-0000-0000-000007000000}" name="Máj. 18." totalsRowFunction="custom" dataDxfId="143" totalsRowDxfId="8">
      <totalsRowFormula>SUM(H10,H12:H15,(H11*-1))</totalsRowFormula>
    </tableColumn>
    <tableColumn id="8" xr3:uid="{00000000-0010-0000-0000-000008000000}" name="Jún. 18." totalsRowFunction="custom" dataDxfId="142" totalsRowDxfId="7">
      <totalsRowFormula>SUM(I10,I12:I15,(I11*-1))</totalsRowFormula>
    </tableColumn>
    <tableColumn id="9" xr3:uid="{00000000-0010-0000-0000-000009000000}" name="Júl. 18." totalsRowFunction="custom" dataDxfId="141" totalsRowDxfId="6">
      <totalsRowFormula>SUM(J10,J12:J15,(J11*-1))</totalsRowFormula>
    </tableColumn>
    <tableColumn id="10" xr3:uid="{00000000-0010-0000-0000-00000A000000}" name="Aug. 18." totalsRowFunction="custom" dataDxfId="140" totalsRowDxfId="5">
      <totalsRowFormula>SUM(K10,K12:K15,(K11*-1))</totalsRowFormula>
    </tableColumn>
    <tableColumn id="11" xr3:uid="{00000000-0010-0000-0000-00000B000000}" name="Szept. 18." totalsRowFunction="custom" dataDxfId="139" totalsRowDxfId="4">
      <totalsRowFormula>SUM(L10,L12:L15,(L11*-1))</totalsRowFormula>
    </tableColumn>
    <tableColumn id="12" xr3:uid="{00000000-0010-0000-0000-00000C000000}" name="Okt. 18." totalsRowFunction="custom" dataDxfId="138" totalsRowDxfId="3">
      <totalsRowFormula>SUM(M10,M12:M15,(M11*-1))</totalsRowFormula>
    </tableColumn>
    <tableColumn id="13" xr3:uid="{00000000-0010-0000-0000-00000D000000}" name="Nov. 18." totalsRowFunction="custom" dataDxfId="137" totalsRowDxfId="2">
      <totalsRowFormula>SUM(N10,N12:N15,(N11*-1))</totalsRowFormula>
    </tableColumn>
    <tableColumn id="14" xr3:uid="{00000000-0010-0000-0000-00000E000000}" name="Dec. 18." totalsRowFunction="custom" dataDxfId="136" totalsRowDxfId="1">
      <totalsRowFormula>SUM(O10,O12:O15,(O11*-1))</totalsRowFormula>
    </tableColumn>
    <tableColumn id="15" xr3:uid="{00000000-0010-0000-0000-00000F000000}" name="Összeg" totalsRowFunction="sum" dataDxfId="135" totalsRowDxfId="0">
      <calculatedColumnFormula>SUM(D10:O10)</calculatedColumnFormula>
    </tableColumn>
  </tableColumns>
  <tableStyleInfo name="Készpénz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vagy módosíthatja a készpénzbevételek tételeket és az egyes hónapok értékeit. Az Összes készpénzbevételt és az Összes rendelkezésre álló készpénzt a sablon automatikusan kiszámítj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énztáriKészpénzállomány" displayName="PénztáriKészpénzállomány" ref="C6:P7" totalsRowShown="0" headerRowDxfId="134" dataDxfId="132" headerRowBorderDxfId="133" tableBorderDxfId="131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Kezdő" dataDxfId="130"/>
    <tableColumn id="2" xr3:uid="{00000000-0010-0000-0100-000002000000}" name="Jan. 18." dataDxfId="129">
      <calculatedColumnFormula>C53</calculatedColumnFormula>
    </tableColumn>
    <tableColumn id="3" xr3:uid="{00000000-0010-0000-0100-000003000000}" name="Feb. 18." dataDxfId="128">
      <calculatedColumnFormula>D53</calculatedColumnFormula>
    </tableColumn>
    <tableColumn id="4" xr3:uid="{00000000-0010-0000-0100-000004000000}" name="Már. 18." dataDxfId="127">
      <calculatedColumnFormula>E53</calculatedColumnFormula>
    </tableColumn>
    <tableColumn id="5" xr3:uid="{00000000-0010-0000-0100-000005000000}" name="Ápr. 18." dataDxfId="126">
      <calculatedColumnFormula>F53</calculatedColumnFormula>
    </tableColumn>
    <tableColumn id="6" xr3:uid="{00000000-0010-0000-0100-000006000000}" name="Máj. 18." dataDxfId="125">
      <calculatedColumnFormula>G53</calculatedColumnFormula>
    </tableColumn>
    <tableColumn id="7" xr3:uid="{00000000-0010-0000-0100-000007000000}" name="Jún. 18." dataDxfId="124">
      <calculatedColumnFormula>H53</calculatedColumnFormula>
    </tableColumn>
    <tableColumn id="8" xr3:uid="{00000000-0010-0000-0100-000008000000}" name="Júl. 18." dataDxfId="123">
      <calculatedColumnFormula>I53</calculatedColumnFormula>
    </tableColumn>
    <tableColumn id="9" xr3:uid="{00000000-0010-0000-0100-000009000000}" name="Aug. 18." dataDxfId="122">
      <calculatedColumnFormula>J53</calculatedColumnFormula>
    </tableColumn>
    <tableColumn id="10" xr3:uid="{00000000-0010-0000-0100-00000A000000}" name="Szept. 18." dataDxfId="121">
      <calculatedColumnFormula>K53</calculatedColumnFormula>
    </tableColumn>
    <tableColumn id="11" xr3:uid="{00000000-0010-0000-0100-00000B000000}" name="Okt. 18." dataDxfId="120">
      <calculatedColumnFormula>L53</calculatedColumnFormula>
    </tableColumn>
    <tableColumn id="12" xr3:uid="{00000000-0010-0000-0100-00000C000000}" name="Nov. 18." dataDxfId="119">
      <calculatedColumnFormula>M53</calculatedColumnFormula>
    </tableColumn>
    <tableColumn id="13" xr3:uid="{00000000-0010-0000-0100-00000D000000}" name="Dec. 18." dataDxfId="118">
      <calculatedColumnFormula>N53</calculatedColumnFormula>
    </tableColumn>
    <tableColumn id="14" xr3:uid="{00000000-0010-0000-0100-00000E000000}" name="Összeg" dataDxfId="117"/>
  </tableColumns>
  <tableStyleInfo name="Készpénz" showFirstColumn="0" showLastColumn="0" showRowStripes="1" showColumnStripes="0"/>
  <extLst>
    <ext xmlns:x14="http://schemas.microsoft.com/office/spreadsheetml/2009/9/main" uri="{504A1905-F514-4f6f-8877-14C23A59335A}">
      <x14:table altTextSummary="Adja meg a kezdeti pénztári készpénzállományt ebben a táblázatban. A pénztári készpénzállományt a sablon az egyes hónapokra automatikusan kiszámítj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Kiadások" displayName="Kiadások" ref="B19:P45" totalsRowCount="1" headerRowDxfId="116" dataDxfId="114" headerRowBorderDxfId="115" tableBorderDxfId="113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KIFIZETETT KÉSZPÉNZ" totalsRowLabel="RÉSZÖSSZEG" dataDxfId="112" totalsRowDxfId="29"/>
    <tableColumn id="2" xr3:uid="{00000000-0010-0000-0200-000002000000}" name=" " dataDxfId="111" totalsRowDxfId="28"/>
    <tableColumn id="3" xr3:uid="{00000000-0010-0000-0200-000003000000}" name="Jan. 18." totalsRowFunction="sum" dataDxfId="110" totalsRowDxfId="27"/>
    <tableColumn id="4" xr3:uid="{00000000-0010-0000-0200-000004000000}" name="Feb. 18." totalsRowFunction="sum" dataDxfId="109" totalsRowDxfId="26"/>
    <tableColumn id="5" xr3:uid="{00000000-0010-0000-0200-000005000000}" name="Már. 18." totalsRowFunction="sum" dataDxfId="108" totalsRowDxfId="25"/>
    <tableColumn id="6" xr3:uid="{00000000-0010-0000-0200-000006000000}" name="Ápr. 18." totalsRowFunction="sum" dataDxfId="107" totalsRowDxfId="24"/>
    <tableColumn id="7" xr3:uid="{00000000-0010-0000-0200-000007000000}" name="Máj. 18." totalsRowFunction="sum" dataDxfId="106" totalsRowDxfId="23"/>
    <tableColumn id="8" xr3:uid="{00000000-0010-0000-0200-000008000000}" name="Jún. 18." totalsRowFunction="sum" dataDxfId="105" totalsRowDxfId="22"/>
    <tableColumn id="9" xr3:uid="{00000000-0010-0000-0200-000009000000}" name="Júl. 18." totalsRowFunction="sum" dataDxfId="104" totalsRowDxfId="21"/>
    <tableColumn id="10" xr3:uid="{00000000-0010-0000-0200-00000A000000}" name="Aug. 18." totalsRowFunction="sum" dataDxfId="103" totalsRowDxfId="20"/>
    <tableColumn id="11" xr3:uid="{00000000-0010-0000-0200-00000B000000}" name="Szept. 18." totalsRowFunction="sum" dataDxfId="102" totalsRowDxfId="19"/>
    <tableColumn id="12" xr3:uid="{00000000-0010-0000-0200-00000C000000}" name="Okt. 18." totalsRowFunction="sum" dataDxfId="101" totalsRowDxfId="18"/>
    <tableColumn id="13" xr3:uid="{00000000-0010-0000-0200-00000D000000}" name="Nov. 18." totalsRowFunction="sum" dataDxfId="100" totalsRowDxfId="17"/>
    <tableColumn id="14" xr3:uid="{00000000-0010-0000-0200-00000E000000}" name="Dec. 18." totalsRowFunction="sum" dataDxfId="99" totalsRowDxfId="16"/>
    <tableColumn id="15" xr3:uid="{00000000-0010-0000-0200-00000F000000}" name="Összeg" totalsRowFunction="sum" dataDxfId="98" totalsRowDxfId="15">
      <calculatedColumnFormula>SUM(D20:O20)</calculatedColumnFormula>
    </tableColumn>
  </tableColumns>
  <tableStyleInfo name="Készpénz"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vagy módosíthatja a kifizetett készpénz tételeket és az egyes hónapok értékeit. A táblázat végén szereplő részösszeget a sablon automatikusan kiszámítj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EgyébMűködésiAdatok" displayName="EgyébMűködésiAdatok" ref="B55:P61" headerRowDxfId="97" dataDxfId="95" headerRowBorderDxfId="96" tableBorderDxfId="94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EGYÉB MŰKÖDÉSI ADATOK" totalsRowLabel="Összeg" dataDxfId="93" totalsRowDxfId="46"/>
    <tableColumn id="2" xr3:uid="{00000000-0010-0000-0300-000002000000}" name=" " dataDxfId="92" totalsRowDxfId="47"/>
    <tableColumn id="3" xr3:uid="{00000000-0010-0000-0300-000003000000}" name="Jan. 18." dataDxfId="91" totalsRowDxfId="48"/>
    <tableColumn id="4" xr3:uid="{00000000-0010-0000-0300-000004000000}" name="Feb. 18." dataDxfId="90" totalsRowDxfId="49"/>
    <tableColumn id="5" xr3:uid="{00000000-0010-0000-0300-000005000000}" name="Már. 18." dataDxfId="89" totalsRowDxfId="50"/>
    <tableColumn id="6" xr3:uid="{00000000-0010-0000-0300-000006000000}" name="Ápr. 18." dataDxfId="88" totalsRowDxfId="51"/>
    <tableColumn id="7" xr3:uid="{00000000-0010-0000-0300-000007000000}" name="Máj. 18." dataDxfId="87" totalsRowDxfId="52"/>
    <tableColumn id="8" xr3:uid="{00000000-0010-0000-0300-000008000000}" name="Jún. 18." dataDxfId="86" totalsRowDxfId="53"/>
    <tableColumn id="9" xr3:uid="{00000000-0010-0000-0300-000009000000}" name="Júl. 18." dataDxfId="85" totalsRowDxfId="54"/>
    <tableColumn id="10" xr3:uid="{00000000-0010-0000-0300-00000A000000}" name="Aug. 18." dataDxfId="84" totalsRowDxfId="55"/>
    <tableColumn id="11" xr3:uid="{00000000-0010-0000-0300-00000B000000}" name="Szept. 18." dataDxfId="83" totalsRowDxfId="56"/>
    <tableColumn id="12" xr3:uid="{00000000-0010-0000-0300-00000C000000}" name="Okt. 18." dataDxfId="82" totalsRowDxfId="57"/>
    <tableColumn id="13" xr3:uid="{00000000-0010-0000-0300-00000D000000}" name="Nov. 18." dataDxfId="81" totalsRowDxfId="58"/>
    <tableColumn id="14" xr3:uid="{00000000-0010-0000-0300-00000E000000}" name="Dec. 18." dataDxfId="80" totalsRowDxfId="59"/>
    <tableColumn id="15" xr3:uid="{00000000-0010-0000-0300-00000F000000}" name="Összeg" totalsRowFunction="sum" dataDxfId="79" totalsRowDxfId="60">
      <calculatedColumnFormula>SUM(EgyébMűködésiAdatok[[#This Row],[Jan. 18.]:[Dec. 18.]])</calculatedColumnFormula>
    </tableColumn>
  </tableColumns>
  <tableStyleInfo name="Készpénz"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vagy módosíthatja az egyéb működési adat tételeket és az egyes hónapok értékeit. A teljes összeget a sablon automatikusan kiszámítj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KifizetettKészpénz" displayName="KifizetettKészpénz" ref="B46:P52" totalsRowCount="1" headerRowDxfId="78" dataDxfId="77" tableBorderDxfId="76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KIFIZETETT KÉSZPÉNZ" totalsRowLabel="TELJES KIFIZETETT KÉSZPÉNZ" dataDxfId="75" totalsRowDxfId="44"/>
    <tableColumn id="2" xr3:uid="{00000000-0010-0000-0400-000002000000}" name=" " dataDxfId="74" totalsRowDxfId="43"/>
    <tableColumn id="3" xr3:uid="{00000000-0010-0000-0400-000003000000}" name="Jan. 18." totalsRowFunction="custom" dataDxfId="73" totalsRowDxfId="42">
      <totalsRowFormula>Kiadások[[#Totals],[Jan. 18.]]+SUBTOTAL(109,KifizetettKészpénz[Jan. 18.])</totalsRowFormula>
    </tableColumn>
    <tableColumn id="4" xr3:uid="{00000000-0010-0000-0400-000004000000}" name="Feb. 18." totalsRowFunction="custom" dataDxfId="72" totalsRowDxfId="41">
      <totalsRowFormula>Kiadások[[#Totals],[Feb. 18.]]+SUBTOTAL(109,KifizetettKészpénz[Feb. 18.])</totalsRowFormula>
    </tableColumn>
    <tableColumn id="5" xr3:uid="{00000000-0010-0000-0400-000005000000}" name="Már. 18." totalsRowFunction="custom" dataDxfId="71" totalsRowDxfId="40">
      <totalsRowFormula>Kiadások[[#Totals],[Már. 18.]]+SUBTOTAL(109,KifizetettKészpénz[Már. 18.])</totalsRowFormula>
    </tableColumn>
    <tableColumn id="6" xr3:uid="{00000000-0010-0000-0400-000006000000}" name="Ápr. 18." totalsRowFunction="custom" dataDxfId="70" totalsRowDxfId="39">
      <totalsRowFormula>Kiadások[[#Totals],[Ápr. 18.]]+SUBTOTAL(109,KifizetettKészpénz[Ápr. 18.])</totalsRowFormula>
    </tableColumn>
    <tableColumn id="7" xr3:uid="{00000000-0010-0000-0400-000007000000}" name="Máj. 18." totalsRowFunction="custom" dataDxfId="69" totalsRowDxfId="38">
      <totalsRowFormula>Kiadások[[#Totals],[Máj. 18.]]+SUBTOTAL(109,KifizetettKészpénz[Máj. 18.])</totalsRowFormula>
    </tableColumn>
    <tableColumn id="8" xr3:uid="{00000000-0010-0000-0400-000008000000}" name="Jún. 18." totalsRowFunction="custom" dataDxfId="68" totalsRowDxfId="37">
      <totalsRowFormula>Kiadások[[#Totals],[Jún. 18.]]+SUBTOTAL(109,KifizetettKészpénz[Jún. 18.])</totalsRowFormula>
    </tableColumn>
    <tableColumn id="9" xr3:uid="{00000000-0010-0000-0400-000009000000}" name="Júl. 18." totalsRowFunction="custom" dataDxfId="67" totalsRowDxfId="36">
      <totalsRowFormula>Kiadások[[#Totals],[Júl. 18.]]+SUBTOTAL(109,KifizetettKészpénz[Júl. 18.])</totalsRowFormula>
    </tableColumn>
    <tableColumn id="10" xr3:uid="{00000000-0010-0000-0400-00000A000000}" name="Aug. 18." totalsRowFunction="custom" dataDxfId="66" totalsRowDxfId="35">
      <totalsRowFormula>Kiadások[[#Totals],[Aug. 18.]]+SUBTOTAL(109,KifizetettKészpénz[Aug. 18.])</totalsRowFormula>
    </tableColumn>
    <tableColumn id="11" xr3:uid="{00000000-0010-0000-0400-00000B000000}" name="Szept. 18." totalsRowFunction="custom" dataDxfId="65" totalsRowDxfId="34">
      <totalsRowFormula>Kiadások[[#Totals],[Szept. 18.]]+SUBTOTAL(109,KifizetettKészpénz[Szept. 18.])</totalsRowFormula>
    </tableColumn>
    <tableColumn id="12" xr3:uid="{00000000-0010-0000-0400-00000C000000}" name="Okt. 18." totalsRowFunction="custom" dataDxfId="64" totalsRowDxfId="33">
      <totalsRowFormula>Kiadások[[#Totals],[Okt. 18.]]+SUBTOTAL(109,KifizetettKészpénz[Okt. 18.])</totalsRowFormula>
    </tableColumn>
    <tableColumn id="13" xr3:uid="{00000000-0010-0000-0400-00000D000000}" name="Nov. 18." totalsRowFunction="custom" dataDxfId="63" totalsRowDxfId="32">
      <totalsRowFormula>Kiadások[[#Totals],[Nov. 18.]]+SUBTOTAL(109,KifizetettKészpénz[Nov. 18.])</totalsRowFormula>
    </tableColumn>
    <tableColumn id="14" xr3:uid="{00000000-0010-0000-0400-00000E000000}" name="Dec. 18." totalsRowFunction="custom" dataDxfId="62" totalsRowDxfId="31">
      <totalsRowFormula>Kiadások[[#Totals],[Dec. 18.]]+SUBTOTAL(109,KifizetettKészpénz[Dec. 18.])</totalsRowFormula>
    </tableColumn>
    <tableColumn id="15" xr3:uid="{00000000-0010-0000-0400-00000F000000}" name="Összeg" totalsRowFunction="custom" dataDxfId="61" totalsRowDxfId="30">
      <calculatedColumnFormula>SUM(D47:O47)</calculatedColumnFormula>
      <totalsRowFormula>SUM(D52:O52)</totalsRowFormula>
    </tableColumn>
  </tableColumns>
  <tableStyleInfo name="Készpénz" showFirstColumn="1" showLastColumn="0" showRowStripes="0" showColumnStripes="0"/>
  <extLst>
    <ext xmlns:x14="http://schemas.microsoft.com/office/spreadsheetml/2009/9/main" uri="{504A1905-F514-4f6f-8877-14C23A59335A}">
      <x14:table altTextSummary="Ebben a táblázatban adhatja meg vagy módosíthatja a kifizetett készpénz tételeket és az egyes hónapok értékeit. A táblázat végén szereplő Összes kifizetett készpénzt és Pénztári készpénzállományt a hónap végén a sablon automatikusan kiszámítj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Q61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0" customWidth="1"/>
    <col min="2" max="2" width="42.33203125" style="14" customWidth="1"/>
    <col min="3" max="3" width="14.5" style="10" customWidth="1"/>
    <col min="4" max="10" width="11.83203125" style="10" customWidth="1"/>
    <col min="11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7" s="1" customFormat="1" ht="18" x14ac:dyDescent="0.25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7" s="1" customFormat="1" ht="12.75" x14ac:dyDescent="0.2">
      <c r="B3" s="15" t="s">
        <v>2</v>
      </c>
      <c r="C3" s="73">
        <f ca="1">TODAY()</f>
        <v>43581</v>
      </c>
    </row>
    <row r="4" spans="2:17" s="1" customFormat="1" ht="12.75" customHeight="1" x14ac:dyDescent="0.2">
      <c r="B4" s="15" t="s">
        <v>3</v>
      </c>
      <c r="C4" s="3"/>
      <c r="D4" s="16">
        <f t="shared" ref="D4" si="0">Cash_minimum</f>
        <v>0</v>
      </c>
      <c r="E4" s="16">
        <f t="shared" ref="E4:O4" si="1">Cash_minimum</f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</row>
    <row r="5" spans="2:17" s="1" customFormat="1" ht="12.75" x14ac:dyDescent="0.2">
      <c r="B5" s="15"/>
      <c r="H5" s="4"/>
      <c r="J5" s="5"/>
      <c r="K5" s="5"/>
      <c r="L5" s="5"/>
    </row>
    <row r="6" spans="2:17" s="7" customFormat="1" x14ac:dyDescent="0.2">
      <c r="B6" s="6"/>
      <c r="C6" s="34" t="s">
        <v>53</v>
      </c>
      <c r="D6" s="74" t="s">
        <v>55</v>
      </c>
      <c r="E6" s="74" t="s">
        <v>56</v>
      </c>
      <c r="F6" s="74" t="s">
        <v>57</v>
      </c>
      <c r="G6" s="74" t="s">
        <v>58</v>
      </c>
      <c r="H6" s="74" t="s">
        <v>59</v>
      </c>
      <c r="I6" s="74" t="s">
        <v>60</v>
      </c>
      <c r="J6" s="74" t="s">
        <v>61</v>
      </c>
      <c r="K6" s="74" t="s">
        <v>62</v>
      </c>
      <c r="L6" s="74" t="s">
        <v>63</v>
      </c>
      <c r="M6" s="74" t="s">
        <v>64</v>
      </c>
      <c r="N6" s="74" t="s">
        <v>65</v>
      </c>
      <c r="O6" s="74" t="s">
        <v>66</v>
      </c>
      <c r="P6" s="56" t="s">
        <v>68</v>
      </c>
    </row>
    <row r="7" spans="2:17" ht="22.5" x14ac:dyDescent="0.2">
      <c r="B7" s="8" t="s">
        <v>4</v>
      </c>
      <c r="C7" s="24"/>
      <c r="D7" s="17">
        <f t="shared" ref="D7:O7" si="2">C53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23"/>
    </row>
    <row r="8" spans="2:17" x14ac:dyDescent="0.2">
      <c r="B8" s="12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7"/>
    </row>
    <row r="9" spans="2:17" x14ac:dyDescent="0.2">
      <c r="B9" s="20" t="s">
        <v>5</v>
      </c>
      <c r="C9" s="22" t="s">
        <v>54</v>
      </c>
      <c r="D9" s="68" t="s">
        <v>55</v>
      </c>
      <c r="E9" s="68" t="s">
        <v>56</v>
      </c>
      <c r="F9" s="68" t="s">
        <v>57</v>
      </c>
      <c r="G9" s="68" t="s">
        <v>58</v>
      </c>
      <c r="H9" s="68" t="s">
        <v>59</v>
      </c>
      <c r="I9" s="68" t="s">
        <v>60</v>
      </c>
      <c r="J9" s="68" t="s">
        <v>61</v>
      </c>
      <c r="K9" s="68" t="s">
        <v>62</v>
      </c>
      <c r="L9" s="68" t="s">
        <v>63</v>
      </c>
      <c r="M9" s="68" t="s">
        <v>64</v>
      </c>
      <c r="N9" s="68" t="s">
        <v>65</v>
      </c>
      <c r="O9" s="68" t="s">
        <v>66</v>
      </c>
      <c r="P9" s="53" t="s">
        <v>68</v>
      </c>
    </row>
    <row r="10" spans="2:17" x14ac:dyDescent="0.2">
      <c r="B10" s="62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1">
        <f t="shared" ref="P10:P15" si="3">SUM(D10:O10)</f>
        <v>0</v>
      </c>
    </row>
    <row r="11" spans="2:17" x14ac:dyDescent="0.2">
      <c r="B11" s="62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1">
        <f t="shared" si="3"/>
        <v>0</v>
      </c>
    </row>
    <row r="12" spans="2:17" x14ac:dyDescent="0.2">
      <c r="B12" s="62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>
        <f t="shared" si="3"/>
        <v>0</v>
      </c>
    </row>
    <row r="13" spans="2:17" x14ac:dyDescent="0.2">
      <c r="B13" s="62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>
        <f t="shared" si="3"/>
        <v>0</v>
      </c>
    </row>
    <row r="14" spans="2:17" x14ac:dyDescent="0.2">
      <c r="B14" s="62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>
        <f t="shared" si="3"/>
        <v>0</v>
      </c>
    </row>
    <row r="15" spans="2:17" x14ac:dyDescent="0.2">
      <c r="B15" s="62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1">
        <f t="shared" si="3"/>
        <v>0</v>
      </c>
    </row>
    <row r="16" spans="2:17" x14ac:dyDescent="0.2">
      <c r="B16" s="46" t="s">
        <v>12</v>
      </c>
      <c r="C16" s="47"/>
      <c r="D16" s="39">
        <f t="shared" ref="D16:O16" si="4">SUM(D10,D12:D15,(D11*-1))</f>
        <v>0</v>
      </c>
      <c r="E16" s="39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5">
        <f t="shared" si="4"/>
        <v>0</v>
      </c>
      <c r="J16" s="65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5">
        <f t="shared" si="4"/>
        <v>0</v>
      </c>
      <c r="O16" s="65">
        <f t="shared" si="4"/>
        <v>0</v>
      </c>
      <c r="P16" s="38">
        <f>SUBTOTAL(109,Készpénzbevételek[Összeg])</f>
        <v>0</v>
      </c>
    </row>
    <row r="17" spans="2:16" s="7" customFormat="1" x14ac:dyDescent="0.2">
      <c r="B17" s="8" t="s">
        <v>13</v>
      </c>
      <c r="C17" s="18">
        <f>(C7+Készpénzbevételek[[#Totals],[ ]])</f>
        <v>0</v>
      </c>
      <c r="D17" s="18">
        <f>(D7+Készpénzbevételek[[#Totals],[Jan. 18.]])</f>
        <v>0</v>
      </c>
      <c r="E17" s="18">
        <f>(E7+Készpénzbevételek[[#Totals],[Feb. 18.]])</f>
        <v>0</v>
      </c>
      <c r="F17" s="18">
        <f>(F7+Készpénzbevételek[[#Totals],[Már. 18.]])</f>
        <v>0</v>
      </c>
      <c r="G17" s="18">
        <f>(G7+Készpénzbevételek[[#Totals],[Ápr. 18.]])</f>
        <v>0</v>
      </c>
      <c r="H17" s="18">
        <f>(H7+Készpénzbevételek[[#Totals],[Máj. 18.]])</f>
        <v>0</v>
      </c>
      <c r="I17" s="18">
        <f>(I7+Készpénzbevételek[[#Totals],[Jún. 18.]])</f>
        <v>0</v>
      </c>
      <c r="J17" s="18">
        <f>(J7+Készpénzbevételek[[#Totals],[Júl. 18.]])</f>
        <v>0</v>
      </c>
      <c r="K17" s="18">
        <f>(K7+Készpénzbevételek[[#Totals],[Aug. 18.]])</f>
        <v>0</v>
      </c>
      <c r="L17" s="18">
        <f>(L7+Készpénzbevételek[[#Totals],[Szept. 18.]])</f>
        <v>0</v>
      </c>
      <c r="M17" s="18">
        <f>(M7+Készpénzbevételek[[#Totals],[Okt. 18.]])</f>
        <v>0</v>
      </c>
      <c r="N17" s="18">
        <f>(N7+Készpénzbevételek[[#Totals],[Nov. 18.]])</f>
        <v>0</v>
      </c>
      <c r="O17" s="18">
        <f>(O7+Készpénzbevételek[[#Totals],[Dec. 18.]])</f>
        <v>0</v>
      </c>
      <c r="P17" s="9"/>
    </row>
    <row r="18" spans="2:16" s="61" customFormat="1" x14ac:dyDescent="0.2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2:16" x14ac:dyDescent="0.2">
      <c r="B19" s="20" t="s">
        <v>14</v>
      </c>
      <c r="C19" s="22" t="s">
        <v>54</v>
      </c>
      <c r="D19" s="75" t="s">
        <v>55</v>
      </c>
      <c r="E19" s="75" t="s">
        <v>56</v>
      </c>
      <c r="F19" s="75" t="s">
        <v>57</v>
      </c>
      <c r="G19" s="75" t="s">
        <v>58</v>
      </c>
      <c r="H19" s="75" t="s">
        <v>59</v>
      </c>
      <c r="I19" s="75" t="s">
        <v>60</v>
      </c>
      <c r="J19" s="75" t="s">
        <v>61</v>
      </c>
      <c r="K19" s="75" t="s">
        <v>62</v>
      </c>
      <c r="L19" s="75" t="s">
        <v>63</v>
      </c>
      <c r="M19" s="75" t="s">
        <v>64</v>
      </c>
      <c r="N19" s="75" t="s">
        <v>65</v>
      </c>
      <c r="O19" s="75" t="s">
        <v>66</v>
      </c>
      <c r="P19" s="53" t="s">
        <v>68</v>
      </c>
    </row>
    <row r="20" spans="2:16" x14ac:dyDescent="0.2">
      <c r="B20" s="63" t="s">
        <v>15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>
        <f t="shared" ref="P20:P44" si="5">SUM(D20:O20)</f>
        <v>0</v>
      </c>
    </row>
    <row r="21" spans="2:16" x14ac:dyDescent="0.2">
      <c r="B21" s="63" t="s">
        <v>16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>
        <f t="shared" si="5"/>
        <v>0</v>
      </c>
    </row>
    <row r="22" spans="2:16" x14ac:dyDescent="0.2">
      <c r="B22" s="63" t="s">
        <v>17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>
        <f t="shared" si="5"/>
        <v>0</v>
      </c>
    </row>
    <row r="23" spans="2:16" x14ac:dyDescent="0.2">
      <c r="B23" s="63" t="s">
        <v>18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>
        <f t="shared" si="5"/>
        <v>0</v>
      </c>
    </row>
    <row r="24" spans="2:16" ht="11.25" customHeight="1" x14ac:dyDescent="0.2">
      <c r="B24" s="63" t="s">
        <v>19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>
        <f t="shared" si="5"/>
        <v>0</v>
      </c>
    </row>
    <row r="25" spans="2:16" x14ac:dyDescent="0.2">
      <c r="B25" s="25" t="s">
        <v>20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>
        <f t="shared" si="5"/>
        <v>0</v>
      </c>
    </row>
    <row r="26" spans="2:16" x14ac:dyDescent="0.2">
      <c r="B26" s="63" t="s">
        <v>21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1">
        <f t="shared" si="5"/>
        <v>0</v>
      </c>
    </row>
    <row r="27" spans="2:16" x14ac:dyDescent="0.2">
      <c r="B27" s="63" t="s">
        <v>22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">
        <f t="shared" si="5"/>
        <v>0</v>
      </c>
    </row>
    <row r="28" spans="2:16" x14ac:dyDescent="0.2">
      <c r="B28" s="63" t="s">
        <v>23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">
        <f t="shared" si="5"/>
        <v>0</v>
      </c>
    </row>
    <row r="29" spans="2:16" x14ac:dyDescent="0.2">
      <c r="B29" s="63" t="s">
        <v>24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">
        <f t="shared" si="5"/>
        <v>0</v>
      </c>
    </row>
    <row r="30" spans="2:16" ht="11.25" customHeight="1" x14ac:dyDescent="0.2">
      <c r="B30" s="63" t="s">
        <v>25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>
        <f t="shared" si="5"/>
        <v>0</v>
      </c>
    </row>
    <row r="31" spans="2:16" ht="11.25" customHeight="1" x14ac:dyDescent="0.2">
      <c r="B31" s="63" t="s">
        <v>26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>
        <f t="shared" si="5"/>
        <v>0</v>
      </c>
    </row>
    <row r="32" spans="2:16" x14ac:dyDescent="0.2">
      <c r="B32" s="63" t="s">
        <v>27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">
        <f t="shared" si="5"/>
        <v>0</v>
      </c>
    </row>
    <row r="33" spans="2:16" x14ac:dyDescent="0.2">
      <c r="B33" s="63" t="s">
        <v>28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">
        <f t="shared" si="5"/>
        <v>0</v>
      </c>
    </row>
    <row r="34" spans="2:16" ht="11.25" customHeight="1" x14ac:dyDescent="0.2">
      <c r="B34" s="63" t="s">
        <v>29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">
        <f t="shared" si="5"/>
        <v>0</v>
      </c>
    </row>
    <row r="35" spans="2:16" x14ac:dyDescent="0.2">
      <c r="B35" s="63" t="s">
        <v>30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">
        <f t="shared" si="5"/>
        <v>0</v>
      </c>
    </row>
    <row r="36" spans="2:16" x14ac:dyDescent="0.2">
      <c r="B36" s="63" t="s">
        <v>31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1">
        <f t="shared" si="5"/>
        <v>0</v>
      </c>
    </row>
    <row r="37" spans="2:16" x14ac:dyDescent="0.2">
      <c r="B37" s="63" t="s">
        <v>32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1">
        <f t="shared" si="5"/>
        <v>0</v>
      </c>
    </row>
    <row r="38" spans="2:16" x14ac:dyDescent="0.2">
      <c r="B38" s="63" t="s">
        <v>33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1">
        <f t="shared" si="5"/>
        <v>0</v>
      </c>
    </row>
    <row r="39" spans="2:16" x14ac:dyDescent="0.2">
      <c r="B39" s="63" t="s">
        <v>34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1">
        <f t="shared" si="5"/>
        <v>0</v>
      </c>
    </row>
    <row r="40" spans="2:16" x14ac:dyDescent="0.2">
      <c r="B40" s="64" t="s">
        <v>35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1">
        <f t="shared" si="5"/>
        <v>0</v>
      </c>
    </row>
    <row r="41" spans="2:16" x14ac:dyDescent="0.2">
      <c r="B41" s="26" t="s">
        <v>36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1">
        <f t="shared" si="5"/>
        <v>0</v>
      </c>
    </row>
    <row r="42" spans="2:16" x14ac:dyDescent="0.2">
      <c r="B42" s="26" t="s">
        <v>36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1">
        <f t="shared" si="5"/>
        <v>0</v>
      </c>
    </row>
    <row r="43" spans="2:16" x14ac:dyDescent="0.2">
      <c r="B43" s="26" t="s">
        <v>36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1">
        <f t="shared" si="5"/>
        <v>0</v>
      </c>
    </row>
    <row r="44" spans="2:16" x14ac:dyDescent="0.2">
      <c r="B44" s="26" t="s">
        <v>37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1">
        <f t="shared" si="5"/>
        <v>0</v>
      </c>
    </row>
    <row r="45" spans="2:16" x14ac:dyDescent="0.2">
      <c r="B45" s="48" t="s">
        <v>38</v>
      </c>
      <c r="C45" s="37"/>
      <c r="D45" s="39">
        <f>SUBTOTAL(109,Kiadások[Jan. 18.])</f>
        <v>0</v>
      </c>
      <c r="E45" s="39">
        <f>SUBTOTAL(109,Kiadások[Feb. 18.])</f>
        <v>0</v>
      </c>
      <c r="F45" s="39">
        <f>SUBTOTAL(109,Kiadások[Már. 18.])</f>
        <v>0</v>
      </c>
      <c r="G45" s="39">
        <f>SUBTOTAL(109,Kiadások[Ápr. 18.])</f>
        <v>0</v>
      </c>
      <c r="H45" s="39">
        <f>SUBTOTAL(109,Kiadások[Máj. 18.])</f>
        <v>0</v>
      </c>
      <c r="I45" s="39">
        <f>SUBTOTAL(109,Kiadások[Jún. 18.])</f>
        <v>0</v>
      </c>
      <c r="J45" s="39">
        <f>SUBTOTAL(109,Kiadások[Júl. 18.])</f>
        <v>0</v>
      </c>
      <c r="K45" s="39">
        <f>SUBTOTAL(109,Kiadások[Aug. 18.])</f>
        <v>0</v>
      </c>
      <c r="L45" s="39">
        <f>SUBTOTAL(109,Kiadások[Szept. 18.])</f>
        <v>0</v>
      </c>
      <c r="M45" s="39">
        <f>SUBTOTAL(109,Kiadások[Okt. 18.])</f>
        <v>0</v>
      </c>
      <c r="N45" s="39">
        <f>SUBTOTAL(109,Kiadások[Nov. 18.])</f>
        <v>0</v>
      </c>
      <c r="O45" s="39">
        <f>SUBTOTAL(109,Kiadások[Dec. 18.])</f>
        <v>0</v>
      </c>
      <c r="P45" s="38">
        <f>SUBTOTAL(109,Kiadások[Összeg])</f>
        <v>0</v>
      </c>
    </row>
    <row r="46" spans="2:16" x14ac:dyDescent="0.2">
      <c r="B46" s="50" t="s">
        <v>14</v>
      </c>
      <c r="C46" s="44" t="s">
        <v>54</v>
      </c>
      <c r="D46" s="76" t="s">
        <v>55</v>
      </c>
      <c r="E46" s="76" t="s">
        <v>56</v>
      </c>
      <c r="F46" s="76" t="s">
        <v>57</v>
      </c>
      <c r="G46" s="76" t="s">
        <v>58</v>
      </c>
      <c r="H46" s="76" t="s">
        <v>59</v>
      </c>
      <c r="I46" s="76" t="s">
        <v>60</v>
      </c>
      <c r="J46" s="76" t="s">
        <v>61</v>
      </c>
      <c r="K46" s="76" t="s">
        <v>62</v>
      </c>
      <c r="L46" s="76" t="s">
        <v>63</v>
      </c>
      <c r="M46" s="76" t="s">
        <v>64</v>
      </c>
      <c r="N46" s="76" t="s">
        <v>65</v>
      </c>
      <c r="O46" s="76" t="s">
        <v>66</v>
      </c>
      <c r="P46" s="54" t="s">
        <v>68</v>
      </c>
    </row>
    <row r="47" spans="2:16" x14ac:dyDescent="0.2">
      <c r="B47" s="43" t="s">
        <v>39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>
        <f t="shared" ref="P47:P52" si="6">SUM(D47:O47)</f>
        <v>0</v>
      </c>
    </row>
    <row r="48" spans="2:16" x14ac:dyDescent="0.2">
      <c r="B48" s="43" t="s">
        <v>40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>
        <f t="shared" si="6"/>
        <v>0</v>
      </c>
    </row>
    <row r="49" spans="2:16" x14ac:dyDescent="0.2">
      <c r="B49" s="43" t="s">
        <v>41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>
        <f t="shared" si="6"/>
        <v>0</v>
      </c>
    </row>
    <row r="50" spans="2:16" x14ac:dyDescent="0.2">
      <c r="B50" s="43" t="s">
        <v>42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>
        <f t="shared" si="6"/>
        <v>0</v>
      </c>
    </row>
    <row r="51" spans="2:16" x14ac:dyDescent="0.2">
      <c r="B51" s="43" t="s">
        <v>43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>
        <f t="shared" si="6"/>
        <v>0</v>
      </c>
    </row>
    <row r="52" spans="2:16" x14ac:dyDescent="0.2">
      <c r="B52" s="66" t="s">
        <v>44</v>
      </c>
      <c r="C52" s="49"/>
      <c r="D52" s="67">
        <f>Kiadások[[#Totals],[Jan. 18.]]+SUBTOTAL(109,KifizetettKészpénz[Jan. 18.])</f>
        <v>0</v>
      </c>
      <c r="E52" s="67">
        <f>Kiadások[[#Totals],[Feb. 18.]]+SUBTOTAL(109,KifizetettKészpénz[Feb. 18.])</f>
        <v>0</v>
      </c>
      <c r="F52" s="67">
        <f>Kiadások[[#Totals],[Már. 18.]]+SUBTOTAL(109,KifizetettKészpénz[Már. 18.])</f>
        <v>0</v>
      </c>
      <c r="G52" s="45">
        <f>Kiadások[[#Totals],[Ápr. 18.]]+SUBTOTAL(109,KifizetettKészpénz[Ápr. 18.])</f>
        <v>0</v>
      </c>
      <c r="H52" s="45">
        <f>Kiadások[[#Totals],[Máj. 18.]]+SUBTOTAL(109,KifizetettKészpénz[Máj. 18.])</f>
        <v>0</v>
      </c>
      <c r="I52" s="45">
        <f>Kiadások[[#Totals],[Jún. 18.]]+SUBTOTAL(109,KifizetettKészpénz[Jún. 18.])</f>
        <v>0</v>
      </c>
      <c r="J52" s="45">
        <f>Kiadások[[#Totals],[Júl. 18.]]+SUBTOTAL(109,KifizetettKészpénz[Júl. 18.])</f>
        <v>0</v>
      </c>
      <c r="K52" s="45">
        <f>Kiadások[[#Totals],[Aug. 18.]]+SUBTOTAL(109,KifizetettKészpénz[Aug. 18.])</f>
        <v>0</v>
      </c>
      <c r="L52" s="45">
        <f>Kiadások[[#Totals],[Szept. 18.]]+SUBTOTAL(109,KifizetettKészpénz[Szept. 18.])</f>
        <v>0</v>
      </c>
      <c r="M52" s="45">
        <f>Kiadások[[#Totals],[Okt. 18.]]+SUBTOTAL(109,KifizetettKészpénz[Okt. 18.])</f>
        <v>0</v>
      </c>
      <c r="N52" s="45">
        <f>Kiadások[[#Totals],[Nov. 18.]]+SUBTOTAL(109,KifizetettKészpénz[Nov. 18.])</f>
        <v>0</v>
      </c>
      <c r="O52" s="45">
        <f>Kiadások[[#Totals],[Dec. 18.]]+SUBTOTAL(109,KifizetettKészpénz[Dec. 18.])</f>
        <v>0</v>
      </c>
      <c r="P52" s="67">
        <f t="shared" si="6"/>
        <v>0</v>
      </c>
    </row>
    <row r="53" spans="2:16" ht="11.25" customHeight="1" x14ac:dyDescent="0.2">
      <c r="B53" s="51" t="s">
        <v>45</v>
      </c>
      <c r="C53" s="21">
        <f>C17</f>
        <v>0</v>
      </c>
      <c r="D53" s="21">
        <f>D17-KifizetettKészpénz[[#Totals],[Jan. 18.]]</f>
        <v>0</v>
      </c>
      <c r="E53" s="21">
        <f>E17-KifizetettKészpénz[[#Totals],[Feb. 18.]]</f>
        <v>0</v>
      </c>
      <c r="F53" s="21">
        <f>F17-KifizetettKészpénz[[#Totals],[Már. 18.]]</f>
        <v>0</v>
      </c>
      <c r="G53" s="21">
        <f>G17-KifizetettKészpénz[[#Totals],[Ápr. 18.]]</f>
        <v>0</v>
      </c>
      <c r="H53" s="21">
        <f>H17-KifizetettKészpénz[[#Totals],[Máj. 18.]]</f>
        <v>0</v>
      </c>
      <c r="I53" s="21">
        <f>I17-KifizetettKészpénz[[#Totals],[Jún. 18.]]</f>
        <v>0</v>
      </c>
      <c r="J53" s="21">
        <f>J17-KifizetettKészpénz[[#Totals],[Júl. 18.]]</f>
        <v>0</v>
      </c>
      <c r="K53" s="21">
        <f>K17-KifizetettKészpénz[[#Totals],[Aug. 18.]]</f>
        <v>0</v>
      </c>
      <c r="L53" s="21">
        <f>L17-KifizetettKészpénz[[#Totals],[Szept. 18.]]</f>
        <v>0</v>
      </c>
      <c r="M53" s="21">
        <f>M17-KifizetettKészpénz[[#Totals],[Okt. 18.]]</f>
        <v>0</v>
      </c>
      <c r="N53" s="21">
        <f>N17-KifizetettKészpénz[[#Totals],[Nov. 18.]]</f>
        <v>0</v>
      </c>
      <c r="O53" s="21">
        <f>O17-KifizetettKészpénz[[#Totals],[Dec. 18.]]</f>
        <v>0</v>
      </c>
      <c r="P53" s="52"/>
    </row>
    <row r="54" spans="2:16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x14ac:dyDescent="0.2">
      <c r="B55" s="29" t="s">
        <v>46</v>
      </c>
      <c r="C55" s="30" t="s">
        <v>54</v>
      </c>
      <c r="D55" s="75" t="s">
        <v>55</v>
      </c>
      <c r="E55" s="75" t="s">
        <v>56</v>
      </c>
      <c r="F55" s="75" t="s">
        <v>57</v>
      </c>
      <c r="G55" s="75" t="s">
        <v>58</v>
      </c>
      <c r="H55" s="75" t="s">
        <v>59</v>
      </c>
      <c r="I55" s="75" t="s">
        <v>60</v>
      </c>
      <c r="J55" s="75" t="s">
        <v>61</v>
      </c>
      <c r="K55" s="75" t="s">
        <v>62</v>
      </c>
      <c r="L55" s="75" t="s">
        <v>63</v>
      </c>
      <c r="M55" s="75" t="s">
        <v>64</v>
      </c>
      <c r="N55" s="75" t="s">
        <v>65</v>
      </c>
      <c r="O55" s="75" t="s">
        <v>66</v>
      </c>
      <c r="P55" s="55" t="s">
        <v>68</v>
      </c>
    </row>
    <row r="56" spans="2:16" x14ac:dyDescent="0.2">
      <c r="B56" s="27" t="s">
        <v>47</v>
      </c>
      <c r="C56" s="3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">
        <f>SUM(EgyébMűködésiAdatok[[#This Row],[Jan. 18.]:[Dec. 18.]])</f>
        <v>0</v>
      </c>
    </row>
    <row r="57" spans="2:16" x14ac:dyDescent="0.2">
      <c r="B57" s="31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8">
        <f>SUM(EgyébMűködésiAdatok[[#This Row],[Jan. 18.]:[Dec. 18.]])</f>
        <v>0</v>
      </c>
    </row>
    <row r="58" spans="2:16" x14ac:dyDescent="0.2">
      <c r="B58" s="31" t="s">
        <v>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8">
        <f>SUM(EgyébMűködésiAdatok[[#This Row],[Jan. 18.]:[Dec. 18.]])</f>
        <v>0</v>
      </c>
    </row>
    <row r="59" spans="2:16" x14ac:dyDescent="0.2">
      <c r="B59" s="31" t="s">
        <v>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8">
        <f>SUM(EgyébMűködésiAdatok[[#This Row],[Jan. 18.]:[Dec. 18.]])</f>
        <v>0</v>
      </c>
    </row>
    <row r="60" spans="2:16" x14ac:dyDescent="0.2">
      <c r="B60" s="31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8">
        <f>SUM(EgyébMűködésiAdatok[[#This Row],[Jan. 18.]:[Dec. 18.]])</f>
        <v>0</v>
      </c>
    </row>
    <row r="61" spans="2:16" x14ac:dyDescent="0.2">
      <c r="B61" s="32" t="s">
        <v>52</v>
      </c>
      <c r="C61" s="3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8">
        <f>SUM(EgyébMűködésiAdatok[[#This Row],[Jan. 18.]:[Dec. 18.]])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45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Írjon be egy érvényes dátumot." prompt="Ebben a cellában adhatja meg a kezdő dátumot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Adjon meg egy nullánál nagyobb számot" sqref="P10:P15 P20:P44 P47:P51 P56:P61" xr:uid="{00000000-0002-0000-0000-000004000000}">
      <formula1>10000000</formula1>
    </dataValidation>
    <dataValidation allowBlank="1" showInputMessage="1" showErrorMessage="1" prompt="Ezen a munkalapon hozhat létre kisvállalati pénzforgalmi előrejelzést. Adja meg az adatokat a Pénztári készpénzállomány, Készpénzbevételek, Kiadások, Kifizetett készpénz és Egyéb működési adatok nevű táblázatokban" sqref="A1" xr:uid="{00000000-0002-0000-0000-000005000000}"/>
    <dataValidation allowBlank="1" showInputMessage="1" showErrorMessage="1" prompt="Ebben a cellában szerepel a munkalap címe. Az alábbi cellában adhatja meg a cég nevét" sqref="B1:P1" xr:uid="{00000000-0002-0000-0000-000006000000}"/>
    <dataValidation allowBlank="1" showInputMessage="1" showErrorMessage="1" prompt="Ebben a cellában adhatja meg a cég nevét, a C3 cellában a kezdő dátumot, a C4 cellában pedig a minimális készpénzegyenleg riasztását" sqref="B2:P2" xr:uid="{00000000-0002-0000-0000-000007000000}"/>
    <dataValidation allowBlank="1" showInputMessage="1" showErrorMessage="1" prompt="A jobbra lévő cellában adhatja meg a kezdő dátumot" sqref="B3" xr:uid="{00000000-0002-0000-0000-000008000000}"/>
    <dataValidation allowBlank="1" showInputMessage="1" showErrorMessage="1" prompt="Adja meg a minimális készpénzegyenleg riasztását a jobbra lévő cellában" sqref="B4" xr:uid="{00000000-0002-0000-0000-000009000000}"/>
    <dataValidation type="decimal" operator="lessThanOrEqual" allowBlank="1" showInputMessage="1" showErrorMessage="1" error="Adjon meg egy nullánál nagyobb számot." prompt="Ebben a cellában adhatja meg a minimális készpénzegyenleg riasztását, az adatokat pedig a C6 cellában kezdődő Pénztári készpénzállomány táblázatban. A pénztári készpénzállomány a hónap elején címke a B7 cellában található" sqref="C4" xr:uid="{00000000-0002-0000-0000-00000A000000}">
      <formula1>10000000</formula1>
    </dataValidation>
    <dataValidation allowBlank="1" showInputMessage="1" showErrorMessage="1" prompt="Adja meg az adatokat a jobbra lévő táblázatban" sqref="B6" xr:uid="{00000000-0002-0000-0000-00000B000000}"/>
    <dataValidation allowBlank="1" showInputMessage="1" showErrorMessage="1" prompt="Írja be a hónap eleji pénztári készpénzállományt a jobbra lévő cellába" sqref="B7" xr:uid="{00000000-0002-0000-0000-00000C000000}"/>
    <dataValidation operator="greaterThanOrEqual" allowBlank="1" showInputMessage="1" showErrorMessage="1" error="Adjon meg egy nullánál nagyobb számot." prompt="Adja meg a kezdeti pénztári készpénzállományt az alábbi cellában" sqref="C6" xr:uid="{00000000-0002-0000-0000-00000D000000}"/>
    <dataValidation allowBlank="1" showInputMessage="1" prompt="A sablon automatikusan kiszámítja a pénztári készpénzállományt erre a hónapra az alábbi cellában" sqref="D6:O6" xr:uid="{00000000-0002-0000-0000-00000E000000}"/>
    <dataValidation allowBlank="1" showInputMessage="1" showErrorMessage="1" prompt="Adja meg az adatokat az alábbi, Készpénzbevételek táblázatban" sqref="B8" xr:uid="{00000000-0002-0000-0000-00000F000000}"/>
    <dataValidation allowBlank="1" showInputMessage="1" showErrorMessage="1" prompt="A készpénzbevétel tételeket ebben az oszlopban adhatja meg vagy módosíthatja" sqref="B9" xr:uid="{00000000-0002-0000-0000-000010000000}"/>
    <dataValidation allowBlank="1" showInputMessage="1" prompt="Az adott hónap értékeit ebben az oszlopban adhatja meg" sqref="D55:O55 E9:O9 D19:O19 D46:O46" xr:uid="{00000000-0002-0000-0000-000011000000}"/>
    <dataValidation allowBlank="1" showInputMessage="1" prompt="A sablon a teljes összeget automatikusan kiszámítja ebben az oszlopban. A végén látható összes készpénzbevételt és összes rendelkezésre álló készpénzt automatikusan számítja ki a sablon" sqref="P9" xr:uid="{00000000-0002-0000-0000-000012000000}"/>
    <dataValidation allowBlank="1" showInputMessage="1" showErrorMessage="1" prompt="Az adatokat alábbi, Kiadások táblázatban, illetve a B46 cellával kezdődő Kifizetett készpénz táblázatban adhatja meg" sqref="B18" xr:uid="{00000000-0002-0000-0000-000013000000}"/>
    <dataValidation allowBlank="1" showInputMessage="1" showErrorMessage="1" prompt="A kifizetett készpénz tételeket ebben az oszlopban adhatja meg vagy módosíthatja" sqref="B19 B46" xr:uid="{00000000-0002-0000-0000-000014000000}"/>
    <dataValidation allowBlank="1" showInputMessage="1" showErrorMessage="1" prompt="Ebben az oszlopban a sablon automatikusan kiszámítja az összeget, a táblázat végén pedig a részösszeget" sqref="P19" xr:uid="{00000000-0002-0000-0000-000015000000}"/>
    <dataValidation allowBlank="1" showInputMessage="1" showErrorMessage="1" prompt="A sablon a teljes összeget automatikus kiszámítja ebben az oszlopban. A végén látható összes kifizetett készpénzt és a hó végi pénztári készpénzállományt automatikusan számítja ki a sablon" sqref="P46" xr:uid="{00000000-0002-0000-0000-000016000000}"/>
    <dataValidation allowBlank="1" showInputMessage="1" showErrorMessage="1" prompt="Az egyéb működési adatok tételeket ebben az oszlopban adhatja meg vagy módosíthatja" sqref="B55" xr:uid="{00000000-0002-0000-0000-000017000000}"/>
    <dataValidation allowBlank="1" showInputMessage="1" showErrorMessage="1" prompt="Ebben az oszlopban a sablon automatikusan kiszámítja az összeget" sqref="P55" xr:uid="{00000000-0002-0000-0000-000018000000}"/>
    <dataValidation allowBlank="1" showInputMessage="1" showErrorMessage="1" prompt="Az adott hónap értékeit ebben az oszlopban adhatja meg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rintOptions horizontalCentered="1"/>
  <pageMargins left="0" right="0" top="0.5" bottom="0.25" header="0" footer="0"/>
  <pageSetup paperSize="9" scale="73" orientation="landscape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30.1640625" style="10" customWidth="1"/>
    <col min="3" max="3" width="9.33203125" style="10"/>
    <col min="4" max="4" width="13.33203125" style="10" customWidth="1"/>
    <col min="5" max="16384" width="9.33203125" style="10"/>
  </cols>
  <sheetData>
    <row r="2" spans="2:17" x14ac:dyDescent="0.2">
      <c r="B2" s="72" t="s">
        <v>67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x14ac:dyDescent="0.2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x14ac:dyDescent="0.2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2:17" x14ac:dyDescent="0.2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2:17" x14ac:dyDescent="0.2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x14ac:dyDescent="0.2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2:17" x14ac:dyDescent="0.2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2:17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2:17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2:17" x14ac:dyDescent="0.2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2:17" x14ac:dyDescent="0.2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2:17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2:17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x14ac:dyDescent="0.2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2:17" x14ac:dyDescent="0.2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2:17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2:17" x14ac:dyDescent="0.2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2:17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2:17" x14ac:dyDescent="0.2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2:17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2:17" x14ac:dyDescent="0.2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2:17" x14ac:dyDescent="0.2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x14ac:dyDescent="0.2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x14ac:dyDescent="0.2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x14ac:dyDescent="0.2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x14ac:dyDescent="0.2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x14ac:dyDescent="0.2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2:17" x14ac:dyDescent="0.2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x14ac:dyDescent="0.2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2:17" x14ac:dyDescent="0.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2:17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x14ac:dyDescent="0.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2:17" x14ac:dyDescent="0.2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7" spans="2:17" ht="12.75" x14ac:dyDescent="0.2">
      <c r="B37" s="71" t="s">
        <v>3</v>
      </c>
      <c r="C37" s="71"/>
      <c r="D37" s="69">
        <f>[0]!Cash_minimum</f>
        <v>0</v>
      </c>
    </row>
    <row r="38" spans="2:17" ht="12.75" x14ac:dyDescent="0.2">
      <c r="B38" s="2"/>
      <c r="C38" s="19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Ezen a munkalapon automatikusan frissül a B2 cellában lévő diagram és a D37 cellában lévő minimális készpénzegyenleg riasztása" sqref="A1" xr:uid="{00000000-0002-0000-0100-000000000000}"/>
    <dataValidation allowBlank="1" showInputMessage="1" showErrorMessage="1" prompt="A jobbra lévő cellában automatikusan frissül a minimális készpénzegyenleg riasztása" sqref="B37:C37" xr:uid="{00000000-0002-0000-0100-000001000000}"/>
    <dataValidation allowBlank="1" showInputMessage="1" showErrorMessage="1" prompt="Ebben a cellában automatikusan frissül a minimális készpénzegyenleg riasztása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Pénzforgalom</vt:lpstr>
      <vt:lpstr>Pénzforgalom-diagram</vt:lpstr>
      <vt:lpstr>Cash_beginning</vt:lpstr>
      <vt:lpstr>Cash_minimum</vt:lpstr>
      <vt:lpstr>Company_name</vt:lpstr>
      <vt:lpstr>Pénzforgalom!Nyomtatási_cím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2019-04-26T00:41:48Z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