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autoCompressPictures="0"/>
  <xr:revisionPtr revIDLastSave="0" documentId="10_ncr:100000_{1B7AE979-4AA8-44CF-BC3E-7A81B45558D5}" xr6:coauthVersionLast="31" xr6:coauthVersionMax="40" xr10:uidLastSave="{00000000-0000-0000-0000-000000000000}"/>
  <bookViews>
    <workbookView xWindow="930" yWindow="0" windowWidth="20490" windowHeight="7545" xr2:uid="{00000000-000D-0000-FFFF-FFFF00000000}"/>
  </bookViews>
  <sheets>
    <sheet name="Особистий місячний бюджет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30" i="1"/>
  <c r="J28" i="1"/>
  <c r="J35" i="1"/>
  <c r="E37" i="1"/>
  <c r="J51" i="1"/>
  <c r="J52" i="1"/>
  <c r="J53" i="1"/>
  <c r="J54" i="1"/>
  <c r="J45" i="1"/>
  <c r="J46" i="1"/>
  <c r="J47" i="1"/>
  <c r="J39" i="1"/>
  <c r="J40" i="1"/>
  <c r="J41" i="1"/>
  <c r="J32" i="1"/>
  <c r="J33" i="1"/>
  <c r="J34" i="1"/>
  <c r="J23" i="1"/>
  <c r="J24" i="1"/>
  <c r="J25" i="1"/>
  <c r="J26" i="1"/>
  <c r="J27" i="1"/>
  <c r="J11" i="1"/>
  <c r="J12" i="1"/>
  <c r="J13" i="1"/>
  <c r="J14" i="1"/>
  <c r="J15" i="1"/>
  <c r="J16" i="1"/>
  <c r="J17" i="1"/>
  <c r="J18" i="1"/>
  <c r="J19" i="1"/>
  <c r="E55" i="1"/>
  <c r="E56" i="1"/>
  <c r="E57" i="1"/>
  <c r="E58" i="1"/>
  <c r="E59" i="1"/>
  <c r="E60" i="1"/>
  <c r="E61" i="1"/>
  <c r="E47" i="1"/>
  <c r="E48" i="1"/>
  <c r="E49" i="1"/>
  <c r="E50" i="1"/>
  <c r="E51" i="1"/>
  <c r="E41" i="1"/>
  <c r="E42" i="1"/>
  <c r="E43" i="1"/>
  <c r="E34" i="1"/>
  <c r="E35" i="1"/>
  <c r="E36" i="1"/>
  <c r="E24" i="1"/>
  <c r="E25" i="1"/>
  <c r="E26" i="1"/>
  <c r="E27" i="1"/>
  <c r="E28" i="1"/>
  <c r="E29" i="1"/>
  <c r="E11" i="1"/>
  <c r="E15" i="1"/>
  <c r="E16" i="1"/>
  <c r="E17" i="1"/>
  <c r="E18" i="1"/>
  <c r="E19" i="1"/>
  <c r="E20" i="1"/>
  <c r="I55" i="1"/>
  <c r="H55" i="1"/>
  <c r="I48" i="1"/>
  <c r="H48" i="1"/>
  <c r="I42" i="1"/>
  <c r="H42" i="1"/>
  <c r="I36" i="1"/>
  <c r="H36" i="1"/>
  <c r="I29" i="1"/>
  <c r="H29" i="1"/>
  <c r="D62" i="1"/>
  <c r="C62" i="1"/>
  <c r="D52" i="1"/>
  <c r="C52" i="1"/>
  <c r="D44" i="1"/>
  <c r="C44" i="1"/>
  <c r="D38" i="1"/>
  <c r="C38" i="1"/>
  <c r="D31" i="1"/>
  <c r="C31" i="1"/>
  <c r="I20" i="1"/>
  <c r="H20" i="1"/>
  <c r="D21" i="1"/>
  <c r="J4" i="1" s="1"/>
  <c r="C21" i="1"/>
  <c r="J3" i="1" s="1"/>
  <c r="E5" i="1"/>
  <c r="E8" i="1"/>
  <c r="J7" i="1" l="1"/>
  <c r="J6" i="1"/>
  <c r="J20" i="1"/>
  <c r="E62" i="1"/>
  <c r="E21" i="1"/>
  <c r="J55" i="1"/>
  <c r="J48" i="1"/>
  <c r="J42" i="1"/>
  <c r="J36" i="1"/>
  <c r="J29" i="1"/>
  <c r="E52" i="1"/>
  <c r="E44" i="1"/>
  <c r="E38" i="1"/>
  <c r="E31" i="1"/>
  <c r="J8" i="1" l="1"/>
  <c r="J5" i="1"/>
</calcChain>
</file>

<file path=xl/sharedStrings.xml><?xml version="1.0" encoding="utf-8"?>
<sst xmlns="http://schemas.openxmlformats.org/spreadsheetml/2006/main" count="144" uniqueCount="81">
  <si>
    <t>Особистий місячний бюджет</t>
  </si>
  <si>
    <t>ПРОГНОЗОВАНИЙ ЩОМІСЯЧНИЙ ДОХІД</t>
  </si>
  <si>
    <t>ФАКТИЧНИЙ ЩОМІСЯЧНИЙ ДОХІД</t>
  </si>
  <si>
    <t>ПОСЛУГИ</t>
  </si>
  <si>
    <t>Іпотека або оренда</t>
  </si>
  <si>
    <t>Номер телефону</t>
  </si>
  <si>
    <t>Електроенергія</t>
  </si>
  <si>
    <t>Газ</t>
  </si>
  <si>
    <t>Постачання води й водовідведення</t>
  </si>
  <si>
    <t>Кабельне ТБ</t>
  </si>
  <si>
    <t>Вивезення сміття</t>
  </si>
  <si>
    <t>Обслуговування або ремонт</t>
  </si>
  <si>
    <t>Матеріали</t>
  </si>
  <si>
    <t>Інше</t>
  </si>
  <si>
    <t>ТРАНСПОРТ</t>
  </si>
  <si>
    <t>Плата за авто</t>
  </si>
  <si>
    <t>Автобус/таксі</t>
  </si>
  <si>
    <t>Страхування</t>
  </si>
  <si>
    <t>Ліцензування</t>
  </si>
  <si>
    <t>Паливо</t>
  </si>
  <si>
    <t>Обслуговування</t>
  </si>
  <si>
    <t>СТРАХУВАННЯ</t>
  </si>
  <si>
    <t>Дім</t>
  </si>
  <si>
    <t>Здоров’я</t>
  </si>
  <si>
    <t>Життя</t>
  </si>
  <si>
    <t>ХАРЧУВАННЯ</t>
  </si>
  <si>
    <t>Продукти</t>
  </si>
  <si>
    <t>Ресторани/кафе</t>
  </si>
  <si>
    <t>ДОМАШНІ УЛЮБЛЕНЦІ</t>
  </si>
  <si>
    <t>Їжа</t>
  </si>
  <si>
    <t>Медицина</t>
  </si>
  <si>
    <t>Грумінг</t>
  </si>
  <si>
    <t>Іграшки</t>
  </si>
  <si>
    <t>ДОГЛЯД ЗА СОБОЮ</t>
  </si>
  <si>
    <t>Волосся/нігті</t>
  </si>
  <si>
    <t>Одяг</t>
  </si>
  <si>
    <t>Хімчистка</t>
  </si>
  <si>
    <t>Спортзал</t>
  </si>
  <si>
    <t>Екскурсії тощо</t>
  </si>
  <si>
    <t>Дохід 1</t>
  </si>
  <si>
    <t>Додатковий дохід</t>
  </si>
  <si>
    <t>Загальний щомісячний дохід</t>
  </si>
  <si>
    <t>Прогнозовані витрати</t>
  </si>
  <si>
    <t>Фактичні витрати</t>
  </si>
  <si>
    <t>Різниця</t>
  </si>
  <si>
    <t xml:space="preserve">ПРОГНОЗОВАНІ ВИТРАТИ, УСЬОГО </t>
  </si>
  <si>
    <t xml:space="preserve">ФАКТИЧНІ ВИТРАТИ, УСЬОГО </t>
  </si>
  <si>
    <t>Різниця витрат, усього</t>
  </si>
  <si>
    <t>ПРОГНОЗОВАНИЙ ЗАЛИШОК</t>
  </si>
  <si>
    <t>ФАКТИЧНИЙ ЗАЛИШОК</t>
  </si>
  <si>
    <t>РІЗНИЦЯ ЗАЛИШКІВ (фактичного й прогнозованого)</t>
  </si>
  <si>
    <t>РОЗВАГИ</t>
  </si>
  <si>
    <t>Відео/DVD</t>
  </si>
  <si>
    <t>Компакт-диски</t>
  </si>
  <si>
    <t>Фільми</t>
  </si>
  <si>
    <t>Концерти</t>
  </si>
  <si>
    <t>Спортивні події</t>
  </si>
  <si>
    <t>Театри</t>
  </si>
  <si>
    <t>Інші</t>
  </si>
  <si>
    <t>БОРГИ</t>
  </si>
  <si>
    <t>Особисті</t>
  </si>
  <si>
    <t>На енергозбереження</t>
  </si>
  <si>
    <t>Кредитна картка</t>
  </si>
  <si>
    <t>ПОДАТКИ</t>
  </si>
  <si>
    <t>На доходи</t>
  </si>
  <si>
    <t>На майно</t>
  </si>
  <si>
    <t>Місцеві</t>
  </si>
  <si>
    <t>ЗАОЩАДЖЕННЯ АБО ІНВЕСТИЦІЇ</t>
  </si>
  <si>
    <t>Пенсійний внесок</t>
  </si>
  <si>
    <t>Депозити</t>
  </si>
  <si>
    <t>ПОДАРУНКИ Й ПОЖЕРТВИ</t>
  </si>
  <si>
    <t>На благодійність 1</t>
  </si>
  <si>
    <t>На благодійність 2</t>
  </si>
  <si>
    <t>На благодійність 3</t>
  </si>
  <si>
    <t>ЮРИДИЧНІ ПОСЛУГИ</t>
  </si>
  <si>
    <t>Адвокат</t>
  </si>
  <si>
    <t>Аліменти</t>
  </si>
  <si>
    <t>Судові виплати</t>
  </si>
  <si>
    <t>(різниця прогнозованого доходу й витрат)</t>
  </si>
  <si>
    <t>(різниця фактичного доходу й витрат)</t>
  </si>
  <si>
    <t>Підсумок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</si>
</sst>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#,##0&quot;₴&quot;;\-#,##0&quot;₴&quot;"/>
    <numFmt numFmtId="165" formatCode="_-* #,##0\ &quot;₴&quot;_-;\-* #,##0\ &quot;₴&quot;_-;_-* &quot;-&quot;\ &quot;₴&quot;_-;_-@_-"/>
    <numFmt numFmtId="166" formatCode="#,##0&quot;₴&quot;"/>
  </numFmts>
  <fonts count="30" x14ac:knownFonts="1">
    <font>
      <sz val="10"/>
      <color theme="1"/>
      <name val="Microsoft Sans Serif"/>
      <family val="2"/>
      <scheme val="minor"/>
    </font>
    <font>
      <sz val="11"/>
      <color theme="1"/>
      <name val="Microsoft Sans Serif"/>
      <family val="2"/>
      <scheme val="minor"/>
    </font>
    <font>
      <sz val="8"/>
      <color theme="1"/>
      <name val="Arial"/>
      <family val="2"/>
    </font>
    <font>
      <sz val="10"/>
      <color indexed="63"/>
      <name val="Microsoft Sans Serif"/>
      <family val="2"/>
      <scheme val="minor"/>
    </font>
    <font>
      <b/>
      <sz val="10"/>
      <color indexed="63"/>
      <name val="Microsoft Sans Serif"/>
      <family val="2"/>
      <scheme val="minor"/>
    </font>
    <font>
      <sz val="10"/>
      <name val="Microsoft Sans Serif"/>
      <family val="2"/>
      <scheme val="minor"/>
    </font>
    <font>
      <b/>
      <sz val="10"/>
      <name val="Microsoft Sans Serif"/>
      <family val="2"/>
      <scheme val="minor"/>
    </font>
    <font>
      <b/>
      <sz val="10"/>
      <color theme="3"/>
      <name val="Microsoft Sans Serif"/>
      <family val="2"/>
      <scheme val="minor"/>
    </font>
    <font>
      <b/>
      <sz val="10"/>
      <color theme="4"/>
      <name val="Microsoft Sans Serif"/>
      <family val="2"/>
      <scheme val="minor"/>
    </font>
    <font>
      <sz val="10"/>
      <color theme="3"/>
      <name val="Microsoft Sans Serif"/>
      <family val="2"/>
      <scheme val="minor"/>
    </font>
    <font>
      <sz val="10"/>
      <color theme="4"/>
      <name val="Microsoft Sans Serif"/>
      <family val="2"/>
      <scheme val="minor"/>
    </font>
    <font>
      <sz val="30"/>
      <color theme="3"/>
      <name val="Franklin Gothic Demi"/>
      <family val="2"/>
      <scheme val="major"/>
    </font>
    <font>
      <sz val="10"/>
      <color theme="1"/>
      <name val="Microsoft Sans Serif"/>
      <family val="2"/>
      <scheme val="minor"/>
    </font>
    <font>
      <b/>
      <sz val="10"/>
      <color theme="1"/>
      <name val="Microsoft Sans Serif"/>
      <family val="2"/>
      <scheme val="minor"/>
    </font>
    <font>
      <sz val="18"/>
      <color theme="3"/>
      <name val="Franklin Gothic Demi"/>
      <family val="2"/>
      <scheme val="major"/>
    </font>
    <font>
      <b/>
      <sz val="15"/>
      <color theme="3"/>
      <name val="Microsoft Sans Serif"/>
      <family val="2"/>
      <scheme val="minor"/>
    </font>
    <font>
      <b/>
      <sz val="13"/>
      <color theme="3"/>
      <name val="Microsoft Sans Serif"/>
      <family val="2"/>
      <scheme val="minor"/>
    </font>
    <font>
      <b/>
      <sz val="11"/>
      <color theme="3"/>
      <name val="Microsoft Sans Serif"/>
      <family val="2"/>
      <scheme val="minor"/>
    </font>
    <font>
      <sz val="11"/>
      <color rgb="FF006100"/>
      <name val="Microsoft Sans Serif"/>
      <family val="2"/>
      <scheme val="minor"/>
    </font>
    <font>
      <sz val="11"/>
      <color rgb="FF9C0006"/>
      <name val="Microsoft Sans Serif"/>
      <family val="2"/>
      <scheme val="minor"/>
    </font>
    <font>
      <sz val="11"/>
      <color rgb="FF9C5700"/>
      <name val="Microsoft Sans Serif"/>
      <family val="2"/>
      <scheme val="minor"/>
    </font>
    <font>
      <sz val="11"/>
      <color rgb="FF3F3F76"/>
      <name val="Microsoft Sans Serif"/>
      <family val="2"/>
      <scheme val="minor"/>
    </font>
    <font>
      <b/>
      <sz val="11"/>
      <color rgb="FF3F3F3F"/>
      <name val="Microsoft Sans Serif"/>
      <family val="2"/>
      <scheme val="minor"/>
    </font>
    <font>
      <b/>
      <sz val="11"/>
      <color rgb="FFFA7D00"/>
      <name val="Microsoft Sans Serif"/>
      <family val="2"/>
      <scheme val="minor"/>
    </font>
    <font>
      <sz val="11"/>
      <color rgb="FFFA7D00"/>
      <name val="Microsoft Sans Serif"/>
      <family val="2"/>
      <scheme val="minor"/>
    </font>
    <font>
      <b/>
      <sz val="11"/>
      <color theme="0"/>
      <name val="Microsoft Sans Serif"/>
      <family val="2"/>
      <scheme val="minor"/>
    </font>
    <font>
      <sz val="11"/>
      <color rgb="FFFF0000"/>
      <name val="Microsoft Sans Serif"/>
      <family val="2"/>
      <scheme val="minor"/>
    </font>
    <font>
      <i/>
      <sz val="11"/>
      <color rgb="FF7F7F7F"/>
      <name val="Microsoft Sans Serif"/>
      <family val="2"/>
      <scheme val="minor"/>
    </font>
    <font>
      <b/>
      <sz val="11"/>
      <color theme="1"/>
      <name val="Microsoft Sans Serif"/>
      <family val="2"/>
      <scheme val="minor"/>
    </font>
    <font>
      <sz val="11"/>
      <color theme="0"/>
      <name val="Microsoft Sans Serif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/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3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6" tint="0.79998168889431442"/>
      </bottom>
      <diagonal/>
    </border>
    <border>
      <left/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/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/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 style="medium">
        <color theme="3"/>
      </top>
      <bottom/>
      <diagonal/>
    </border>
    <border>
      <left/>
      <right/>
      <top style="medium">
        <color theme="6" tint="0.79998168889431442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/>
      <right/>
      <top style="medium">
        <color theme="6" tint="0.79998168889431442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5117038483843"/>
      </bottom>
      <diagonal/>
    </border>
    <border>
      <left style="medium">
        <color theme="6" tint="0.79998168889431442"/>
      </left>
      <right style="medium">
        <color theme="6" tint="0.79995117038483843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5117038483843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5117038483843"/>
      </right>
      <top/>
      <bottom style="medium">
        <color theme="3"/>
      </bottom>
      <diagonal/>
    </border>
    <border>
      <left style="medium">
        <color theme="4" tint="0.79998168889431442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12" fillId="0" borderId="0" applyFont="0" applyFill="0" applyBorder="0" applyProtection="0">
      <alignment horizontal="left" vertical="center" indent="1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2" applyNumberFormat="0" applyFill="0" applyAlignment="0" applyProtection="0"/>
    <xf numFmtId="0" fontId="16" fillId="0" borderId="73" applyNumberFormat="0" applyFill="0" applyAlignment="0" applyProtection="0"/>
    <xf numFmtId="0" fontId="17" fillId="0" borderId="74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75" applyNumberFormat="0" applyAlignment="0" applyProtection="0"/>
    <xf numFmtId="0" fontId="22" fillId="13" borderId="76" applyNumberFormat="0" applyAlignment="0" applyProtection="0"/>
    <xf numFmtId="0" fontId="23" fillId="13" borderId="75" applyNumberFormat="0" applyAlignment="0" applyProtection="0"/>
    <xf numFmtId="0" fontId="24" fillId="0" borderId="77" applyNumberFormat="0" applyFill="0" applyAlignment="0" applyProtection="0"/>
    <xf numFmtId="0" fontId="25" fillId="14" borderId="78" applyNumberFormat="0" applyAlignment="0" applyProtection="0"/>
    <xf numFmtId="0" fontId="26" fillId="0" borderId="0" applyNumberFormat="0" applyFill="0" applyBorder="0" applyAlignment="0" applyProtection="0"/>
    <xf numFmtId="0" fontId="12" fillId="15" borderId="7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80" applyNumberFormat="0" applyFill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168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17" xfId="0" applyFont="1" applyBorder="1" applyAlignment="1">
      <alignment horizontal="left" vertical="center"/>
    </xf>
    <xf numFmtId="0" fontId="10" fillId="5" borderId="23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0" fillId="5" borderId="3" xfId="0" applyFont="1" applyFill="1" applyBorder="1" applyAlignment="1">
      <alignment horizontal="left" vertical="center" indent="1"/>
    </xf>
    <xf numFmtId="0" fontId="10" fillId="5" borderId="25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10" fillId="5" borderId="2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left" vertical="center" indent="1"/>
    </xf>
    <xf numFmtId="0" fontId="10" fillId="5" borderId="48" xfId="0" applyFont="1" applyFill="1" applyBorder="1" applyAlignment="1">
      <alignment horizontal="left" vertical="center" indent="1"/>
    </xf>
    <xf numFmtId="0" fontId="10" fillId="5" borderId="38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left" vertical="center" indent="1" shrinkToFit="1"/>
    </xf>
    <xf numFmtId="0" fontId="9" fillId="3" borderId="21" xfId="0" applyFont="1" applyFill="1" applyBorder="1" applyAlignment="1">
      <alignment horizontal="left" vertical="center" indent="1" shrinkToFit="1"/>
    </xf>
    <xf numFmtId="0" fontId="9" fillId="0" borderId="22" xfId="0" applyFont="1" applyBorder="1" applyAlignment="1">
      <alignment horizontal="left" vertical="center" indent="1" shrinkToFit="1"/>
    </xf>
    <xf numFmtId="0" fontId="9" fillId="3" borderId="15" xfId="0" applyFont="1" applyFill="1" applyBorder="1" applyAlignment="1">
      <alignment horizontal="left" vertical="center" indent="1" shrinkToFit="1"/>
    </xf>
    <xf numFmtId="0" fontId="9" fillId="0" borderId="21" xfId="0" applyFont="1" applyBorder="1" applyAlignment="1">
      <alignment horizontal="left" vertical="center" indent="1" shrinkToFit="1"/>
    </xf>
    <xf numFmtId="0" fontId="9" fillId="4" borderId="17" xfId="0" applyFont="1" applyFill="1" applyBorder="1" applyAlignment="1">
      <alignment horizontal="left" vertical="center" indent="1"/>
    </xf>
    <xf numFmtId="0" fontId="9" fillId="0" borderId="36" xfId="0" applyFont="1" applyBorder="1" applyAlignment="1">
      <alignment horizontal="left" vertical="center" indent="1" shrinkToFit="1"/>
    </xf>
    <xf numFmtId="0" fontId="9" fillId="7" borderId="32" xfId="0" applyFont="1" applyFill="1" applyBorder="1" applyAlignment="1">
      <alignment horizontal="left" vertical="center" indent="1" shrinkToFit="1"/>
    </xf>
    <xf numFmtId="0" fontId="9" fillId="0" borderId="17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 shrinkToFit="1"/>
    </xf>
    <xf numFmtId="0" fontId="9" fillId="3" borderId="20" xfId="0" applyFont="1" applyFill="1" applyBorder="1" applyAlignment="1">
      <alignment horizontal="left" vertical="center" indent="1" shrinkToFit="1"/>
    </xf>
    <xf numFmtId="0" fontId="9" fillId="7" borderId="33" xfId="0" applyFont="1" applyFill="1" applyBorder="1" applyAlignment="1">
      <alignment horizontal="left" vertical="center" indent="1" shrinkToFit="1"/>
    </xf>
    <xf numFmtId="0" fontId="9" fillId="0" borderId="33" xfId="0" applyFont="1" applyBorder="1" applyAlignment="1">
      <alignment horizontal="left" vertical="center" indent="1" shrinkToFit="1"/>
    </xf>
    <xf numFmtId="0" fontId="9" fillId="0" borderId="32" xfId="0" applyFont="1" applyBorder="1" applyAlignment="1">
      <alignment horizontal="left" vertical="center" indent="1" shrinkToFit="1"/>
    </xf>
    <xf numFmtId="0" fontId="9" fillId="7" borderId="40" xfId="0" applyFont="1" applyFill="1" applyBorder="1" applyAlignment="1">
      <alignment horizontal="left" vertical="center" indent="1" shrinkToFit="1"/>
    </xf>
    <xf numFmtId="0" fontId="9" fillId="3" borderId="17" xfId="0" applyFont="1" applyFill="1" applyBorder="1" applyAlignment="1">
      <alignment horizontal="left" vertical="center" indent="1" shrinkToFit="1"/>
    </xf>
    <xf numFmtId="0" fontId="9" fillId="0" borderId="11" xfId="0" applyFont="1" applyBorder="1" applyAlignment="1">
      <alignment horizontal="left" vertical="center" indent="1" shrinkToFit="1"/>
    </xf>
    <xf numFmtId="0" fontId="9" fillId="7" borderId="50" xfId="0" applyFont="1" applyFill="1" applyBorder="1" applyAlignment="1">
      <alignment horizontal="left" vertical="center" indent="1" shrinkToFit="1"/>
    </xf>
    <xf numFmtId="0" fontId="9" fillId="0" borderId="28" xfId="0" applyFont="1" applyBorder="1" applyAlignment="1">
      <alignment horizontal="left" vertical="center" indent="1" shrinkToFit="1"/>
    </xf>
    <xf numFmtId="0" fontId="9" fillId="7" borderId="7" xfId="0" applyFont="1" applyFill="1" applyBorder="1" applyAlignment="1">
      <alignment horizontal="left" vertical="center" indent="1" shrinkToFit="1"/>
    </xf>
    <xf numFmtId="0" fontId="9" fillId="0" borderId="17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center" indent="1" shrinkToFit="1"/>
    </xf>
    <xf numFmtId="0" fontId="9" fillId="0" borderId="43" xfId="0" applyFont="1" applyBorder="1" applyAlignment="1">
      <alignment horizontal="left" vertical="center" indent="1" shrinkToFit="1"/>
    </xf>
    <xf numFmtId="0" fontId="9" fillId="0" borderId="18" xfId="0" applyFont="1" applyBorder="1" applyAlignment="1">
      <alignment horizontal="left" vertical="center" indent="1" shrinkToFit="1"/>
    </xf>
    <xf numFmtId="0" fontId="9" fillId="0" borderId="19" xfId="0" applyFont="1" applyBorder="1" applyAlignment="1">
      <alignment horizontal="left" vertical="center" indent="1" shrinkToFit="1"/>
    </xf>
    <xf numFmtId="0" fontId="9" fillId="0" borderId="37" xfId="0" applyFont="1" applyBorder="1" applyAlignment="1">
      <alignment horizontal="left" vertical="center" indent="1" shrinkToFit="1"/>
    </xf>
    <xf numFmtId="0" fontId="9" fillId="0" borderId="40" xfId="0" applyFont="1" applyBorder="1" applyAlignment="1">
      <alignment horizontal="left" vertical="center" indent="1" shrinkToFit="1"/>
    </xf>
    <xf numFmtId="0" fontId="9" fillId="7" borderId="31" xfId="0" applyFont="1" applyFill="1" applyBorder="1" applyAlignment="1">
      <alignment horizontal="left" vertical="center" indent="1" shrinkToFit="1"/>
    </xf>
    <xf numFmtId="0" fontId="9" fillId="7" borderId="51" xfId="0" applyFont="1" applyFill="1" applyBorder="1" applyAlignment="1">
      <alignment horizontal="left" vertical="center" indent="1" shrinkToFit="1"/>
    </xf>
    <xf numFmtId="0" fontId="0" fillId="0" borderId="7" xfId="0" applyBorder="1"/>
    <xf numFmtId="0" fontId="9" fillId="0" borderId="22" xfId="0" applyFont="1" applyBorder="1" applyAlignment="1">
      <alignment horizontal="left" vertical="center" indent="1"/>
    </xf>
    <xf numFmtId="0" fontId="9" fillId="4" borderId="20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vertical="center" wrapText="1"/>
    </xf>
    <xf numFmtId="0" fontId="0" fillId="0" borderId="5" xfId="0" applyBorder="1"/>
    <xf numFmtId="0" fontId="4" fillId="2" borderId="0" xfId="0" applyFont="1" applyFill="1" applyAlignment="1">
      <alignment vertical="center" wrapText="1"/>
    </xf>
    <xf numFmtId="164" fontId="4" fillId="8" borderId="59" xfId="1" applyFont="1" applyFill="1" applyBorder="1">
      <alignment horizontal="left" vertical="center" indent="1"/>
    </xf>
    <xf numFmtId="164" fontId="3" fillId="6" borderId="63" xfId="1" applyFont="1" applyFill="1" applyBorder="1">
      <alignment horizontal="left" vertical="center" indent="1"/>
    </xf>
    <xf numFmtId="164" fontId="3" fillId="7" borderId="60" xfId="1" applyFont="1" applyFill="1" applyBorder="1">
      <alignment horizontal="left" vertical="center" indent="1"/>
    </xf>
    <xf numFmtId="164" fontId="12" fillId="7" borderId="0" xfId="1" applyFill="1">
      <alignment horizontal="left" vertical="center" indent="1"/>
    </xf>
    <xf numFmtId="164" fontId="13" fillId="8" borderId="58" xfId="1" applyFont="1" applyFill="1" applyBorder="1">
      <alignment horizontal="left" vertical="center" indent="1"/>
    </xf>
    <xf numFmtId="164" fontId="12" fillId="6" borderId="65" xfId="1" applyFill="1" applyBorder="1">
      <alignment horizontal="left" vertical="center" indent="1"/>
    </xf>
    <xf numFmtId="0" fontId="9" fillId="7" borderId="66" xfId="0" applyFont="1" applyFill="1" applyBorder="1" applyAlignment="1">
      <alignment horizontal="left" vertical="center" indent="1" shrinkToFit="1"/>
    </xf>
    <xf numFmtId="0" fontId="9" fillId="0" borderId="67" xfId="0" applyFont="1" applyBorder="1" applyAlignment="1">
      <alignment horizontal="left" vertical="center" indent="1" shrinkToFit="1"/>
    </xf>
    <xf numFmtId="164" fontId="9" fillId="6" borderId="6" xfId="1" applyFont="1" applyFill="1" applyBorder="1">
      <alignment horizontal="left" vertical="center" indent="1"/>
    </xf>
    <xf numFmtId="164" fontId="9" fillId="7" borderId="8" xfId="1" applyFont="1" applyFill="1" applyBorder="1">
      <alignment horizontal="left" vertical="center" indent="1"/>
    </xf>
    <xf numFmtId="164" fontId="7" fillId="8" borderId="5" xfId="1" applyFont="1" applyFill="1" applyBorder="1">
      <alignment horizontal="left" vertical="center" indent="1"/>
    </xf>
    <xf numFmtId="164" fontId="3" fillId="6" borderId="0" xfId="1" applyFont="1" applyFill="1">
      <alignment horizontal="left" vertical="center" indent="1"/>
    </xf>
    <xf numFmtId="164" fontId="3" fillId="7" borderId="8" xfId="1" applyFont="1" applyFill="1" applyBorder="1">
      <alignment horizontal="left" vertical="center" indent="1"/>
    </xf>
    <xf numFmtId="164" fontId="4" fillId="8" borderId="12" xfId="1" applyFont="1" applyFill="1" applyBorder="1">
      <alignment horizontal="left" vertical="center" indent="1"/>
    </xf>
    <xf numFmtId="0" fontId="8" fillId="5" borderId="2" xfId="0" applyFont="1" applyFill="1" applyBorder="1" applyAlignment="1">
      <alignment horizontal="left" vertical="center" indent="1"/>
    </xf>
    <xf numFmtId="0" fontId="8" fillId="5" borderId="57" xfId="0" applyFont="1" applyFill="1" applyBorder="1" applyAlignment="1">
      <alignment horizontal="left" vertical="center" indent="1"/>
    </xf>
    <xf numFmtId="0" fontId="8" fillId="5" borderId="61" xfId="0" applyFont="1" applyFill="1" applyBorder="1" applyAlignment="1">
      <alignment horizontal="left" vertical="center" indent="1"/>
    </xf>
    <xf numFmtId="0" fontId="8" fillId="5" borderId="64" xfId="0" applyFont="1" applyFill="1" applyBorder="1" applyAlignment="1">
      <alignment horizontal="left" vertical="center" indent="1"/>
    </xf>
    <xf numFmtId="166" fontId="9" fillId="0" borderId="41" xfId="0" applyNumberFormat="1" applyFont="1" applyBorder="1" applyAlignment="1">
      <alignment horizontal="right" vertical="center" indent="1"/>
    </xf>
    <xf numFmtId="166" fontId="9" fillId="0" borderId="0" xfId="0" applyNumberFormat="1" applyFont="1" applyAlignment="1">
      <alignment horizontal="right" vertical="center" indent="1"/>
    </xf>
    <xf numFmtId="166" fontId="9" fillId="0" borderId="30" xfId="0" applyNumberFormat="1" applyFont="1" applyBorder="1" applyAlignment="1">
      <alignment horizontal="right" vertical="center" indent="1"/>
    </xf>
    <xf numFmtId="166" fontId="9" fillId="7" borderId="32" xfId="0" applyNumberFormat="1" applyFont="1" applyFill="1" applyBorder="1" applyAlignment="1">
      <alignment horizontal="right" vertical="center" indent="1"/>
    </xf>
    <xf numFmtId="166" fontId="9" fillId="0" borderId="32" xfId="0" applyNumberFormat="1" applyFont="1" applyBorder="1" applyAlignment="1">
      <alignment horizontal="right" vertical="center" indent="1"/>
    </xf>
    <xf numFmtId="166" fontId="9" fillId="0" borderId="36" xfId="0" applyNumberFormat="1" applyFont="1" applyBorder="1" applyAlignment="1">
      <alignment horizontal="right" vertical="center" indent="1"/>
    </xf>
    <xf numFmtId="166" fontId="9" fillId="7" borderId="34" xfId="0" applyNumberFormat="1" applyFont="1" applyFill="1" applyBorder="1" applyAlignment="1">
      <alignment horizontal="right" vertical="center" indent="1"/>
    </xf>
    <xf numFmtId="166" fontId="9" fillId="7" borderId="33" xfId="0" applyNumberFormat="1" applyFont="1" applyFill="1" applyBorder="1" applyAlignment="1">
      <alignment horizontal="right" vertical="center" indent="1"/>
    </xf>
    <xf numFmtId="166" fontId="9" fillId="7" borderId="36" xfId="0" applyNumberFormat="1" applyFont="1" applyFill="1" applyBorder="1" applyAlignment="1">
      <alignment horizontal="right" vertical="center" indent="1"/>
    </xf>
    <xf numFmtId="166" fontId="9" fillId="0" borderId="67" xfId="0" applyNumberFormat="1" applyFont="1" applyBorder="1" applyAlignment="1">
      <alignment horizontal="right" vertical="center" indent="1"/>
    </xf>
    <xf numFmtId="166" fontId="9" fillId="7" borderId="66" xfId="0" applyNumberFormat="1" applyFont="1" applyFill="1" applyBorder="1" applyAlignment="1">
      <alignment horizontal="right" vertical="center" indent="1"/>
    </xf>
    <xf numFmtId="166" fontId="9" fillId="7" borderId="35" xfId="0" applyNumberFormat="1" applyFont="1" applyFill="1" applyBorder="1" applyAlignment="1">
      <alignment horizontal="right" vertical="center" indent="1"/>
    </xf>
    <xf numFmtId="166" fontId="10" fillId="5" borderId="45" xfId="0" applyNumberFormat="1" applyFont="1" applyFill="1" applyBorder="1" applyAlignment="1">
      <alignment horizontal="right" vertical="center" indent="1"/>
    </xf>
    <xf numFmtId="166" fontId="10" fillId="5" borderId="38" xfId="0" applyNumberFormat="1" applyFont="1" applyFill="1" applyBorder="1" applyAlignment="1">
      <alignment horizontal="right" vertical="center" indent="1"/>
    </xf>
    <xf numFmtId="166" fontId="10" fillId="5" borderId="44" xfId="0" applyNumberFormat="1" applyFont="1" applyFill="1" applyBorder="1" applyAlignment="1">
      <alignment horizontal="right" vertical="center" indent="1"/>
    </xf>
    <xf numFmtId="166" fontId="9" fillId="0" borderId="20" xfId="0" applyNumberFormat="1" applyFont="1" applyBorder="1" applyAlignment="1">
      <alignment horizontal="right" vertical="center" indent="1"/>
    </xf>
    <xf numFmtId="166" fontId="9" fillId="3" borderId="15" xfId="0" applyNumberFormat="1" applyFont="1" applyFill="1" applyBorder="1" applyAlignment="1">
      <alignment horizontal="right" vertical="center" indent="1"/>
    </xf>
    <xf numFmtId="166" fontId="9" fillId="0" borderId="15" xfId="0" applyNumberFormat="1" applyFont="1" applyBorder="1" applyAlignment="1">
      <alignment horizontal="right" vertical="center" indent="1"/>
    </xf>
    <xf numFmtId="166" fontId="9" fillId="3" borderId="21" xfId="0" applyNumberFormat="1" applyFont="1" applyFill="1" applyBorder="1" applyAlignment="1">
      <alignment horizontal="right" vertical="center" indent="1"/>
    </xf>
    <xf numFmtId="166" fontId="9" fillId="0" borderId="16" xfId="0" applyNumberFormat="1" applyFont="1" applyBorder="1" applyAlignment="1">
      <alignment horizontal="right" vertical="center" indent="1"/>
    </xf>
    <xf numFmtId="166" fontId="9" fillId="3" borderId="20" xfId="0" applyNumberFormat="1" applyFont="1" applyFill="1" applyBorder="1" applyAlignment="1">
      <alignment horizontal="right" vertical="center" indent="1"/>
    </xf>
    <xf numFmtId="166" fontId="9" fillId="3" borderId="18" xfId="0" applyNumberFormat="1" applyFont="1" applyFill="1" applyBorder="1" applyAlignment="1">
      <alignment horizontal="right" vertical="center" indent="1"/>
    </xf>
    <xf numFmtId="166" fontId="9" fillId="0" borderId="21" xfId="0" applyNumberFormat="1" applyFont="1" applyBorder="1" applyAlignment="1">
      <alignment horizontal="right" vertical="center" indent="1"/>
    </xf>
    <xf numFmtId="166" fontId="9" fillId="0" borderId="17" xfId="0" applyNumberFormat="1" applyFont="1" applyBorder="1" applyAlignment="1">
      <alignment horizontal="right" vertical="center" indent="1"/>
    </xf>
    <xf numFmtId="166" fontId="9" fillId="3" borderId="16" xfId="0" applyNumberFormat="1" applyFont="1" applyFill="1" applyBorder="1" applyAlignment="1">
      <alignment horizontal="right" vertical="center" indent="1"/>
    </xf>
    <xf numFmtId="166" fontId="7" fillId="4" borderId="21" xfId="0" applyNumberFormat="1" applyFont="1" applyFill="1" applyBorder="1" applyAlignment="1">
      <alignment horizontal="right" vertical="center" indent="1"/>
    </xf>
    <xf numFmtId="166" fontId="9" fillId="4" borderId="21" xfId="0" applyNumberFormat="1" applyFont="1" applyFill="1" applyBorder="1" applyAlignment="1">
      <alignment horizontal="right" vertical="center" indent="1"/>
    </xf>
    <xf numFmtId="166" fontId="9" fillId="4" borderId="71" xfId="0" applyNumberFormat="1" applyFont="1" applyFill="1" applyBorder="1" applyAlignment="1">
      <alignment horizontal="right" vertical="center" indent="1"/>
    </xf>
    <xf numFmtId="166" fontId="9" fillId="0" borderId="22" xfId="0" applyNumberFormat="1" applyFont="1" applyBorder="1" applyAlignment="1">
      <alignment horizontal="right" vertical="center" indent="1"/>
    </xf>
    <xf numFmtId="166" fontId="9" fillId="0" borderId="39" xfId="0" applyNumberFormat="1" applyFont="1" applyBorder="1" applyAlignment="1">
      <alignment horizontal="right" vertical="center" indent="1"/>
    </xf>
    <xf numFmtId="166" fontId="9" fillId="0" borderId="37" xfId="0" applyNumberFormat="1" applyFont="1" applyBorder="1" applyAlignment="1">
      <alignment horizontal="right" vertical="center" indent="1"/>
    </xf>
    <xf numFmtId="166" fontId="9" fillId="0" borderId="33" xfId="0" applyNumberFormat="1" applyFont="1" applyBorder="1" applyAlignment="1">
      <alignment horizontal="right" vertical="center" indent="1"/>
    </xf>
    <xf numFmtId="166" fontId="9" fillId="7" borderId="40" xfId="0" applyNumberFormat="1" applyFont="1" applyFill="1" applyBorder="1" applyAlignment="1">
      <alignment horizontal="right" vertical="center" indent="1"/>
    </xf>
    <xf numFmtId="166" fontId="10" fillId="5" borderId="42" xfId="0" applyNumberFormat="1" applyFont="1" applyFill="1" applyBorder="1" applyAlignment="1">
      <alignment horizontal="right" vertical="center" indent="1"/>
    </xf>
    <xf numFmtId="166" fontId="10" fillId="5" borderId="46" xfId="0" applyNumberFormat="1" applyFont="1" applyFill="1" applyBorder="1" applyAlignment="1">
      <alignment horizontal="right" vertical="center" indent="1"/>
    </xf>
    <xf numFmtId="166" fontId="9" fillId="3" borderId="22" xfId="0" applyNumberFormat="1" applyFont="1" applyFill="1" applyBorder="1" applyAlignment="1">
      <alignment horizontal="right" vertical="center" indent="1"/>
    </xf>
    <xf numFmtId="166" fontId="9" fillId="0" borderId="43" xfId="0" applyNumberFormat="1" applyFont="1" applyBorder="1" applyAlignment="1">
      <alignment horizontal="right" vertical="center" indent="1"/>
    </xf>
    <xf numFmtId="166" fontId="9" fillId="7" borderId="67" xfId="0" applyNumberFormat="1" applyFont="1" applyFill="1" applyBorder="1" applyAlignment="1">
      <alignment horizontal="right" vertical="center" indent="1"/>
    </xf>
    <xf numFmtId="166" fontId="9" fillId="0" borderId="34" xfId="0" applyNumberFormat="1" applyFont="1" applyBorder="1" applyAlignment="1">
      <alignment horizontal="right" vertical="center" indent="1"/>
    </xf>
    <xf numFmtId="166" fontId="9" fillId="7" borderId="43" xfId="0" applyNumberFormat="1" applyFont="1" applyFill="1" applyBorder="1" applyAlignment="1">
      <alignment horizontal="right" vertical="center" indent="1"/>
    </xf>
    <xf numFmtId="166" fontId="10" fillId="5" borderId="41" xfId="0" applyNumberFormat="1" applyFont="1" applyFill="1" applyBorder="1" applyAlignment="1">
      <alignment horizontal="right" vertical="center" indent="1"/>
    </xf>
    <xf numFmtId="166" fontId="10" fillId="5" borderId="29" xfId="0" applyNumberFormat="1" applyFont="1" applyFill="1" applyBorder="1" applyAlignment="1">
      <alignment horizontal="right" vertical="center" indent="1"/>
    </xf>
    <xf numFmtId="166" fontId="10" fillId="5" borderId="4" xfId="0" applyNumberFormat="1" applyFont="1" applyFill="1" applyBorder="1" applyAlignment="1">
      <alignment horizontal="right" vertical="center" indent="1"/>
    </xf>
    <xf numFmtId="166" fontId="9" fillId="4" borderId="17" xfId="0" applyNumberFormat="1" applyFont="1" applyFill="1" applyBorder="1" applyAlignment="1">
      <alignment horizontal="right" vertical="center" indent="1"/>
    </xf>
    <xf numFmtId="166" fontId="9" fillId="0" borderId="40" xfId="0" applyNumberFormat="1" applyFont="1" applyBorder="1" applyAlignment="1">
      <alignment horizontal="right" vertical="center" indent="1"/>
    </xf>
    <xf numFmtId="166" fontId="9" fillId="0" borderId="68" xfId="0" applyNumberFormat="1" applyFont="1" applyBorder="1" applyAlignment="1">
      <alignment horizontal="right" vertical="center" indent="1"/>
    </xf>
    <xf numFmtId="166" fontId="9" fillId="0" borderId="49" xfId="0" applyNumberFormat="1" applyFont="1" applyBorder="1" applyAlignment="1">
      <alignment horizontal="right" vertical="center" indent="1"/>
    </xf>
    <xf numFmtId="166" fontId="9" fillId="7" borderId="69" xfId="0" applyNumberFormat="1" applyFont="1" applyFill="1" applyBorder="1" applyAlignment="1">
      <alignment horizontal="right" vertical="center" indent="1"/>
    </xf>
    <xf numFmtId="166" fontId="9" fillId="7" borderId="31" xfId="0" applyNumberFormat="1" applyFont="1" applyFill="1" applyBorder="1" applyAlignment="1">
      <alignment horizontal="right" vertical="center" indent="1"/>
    </xf>
    <xf numFmtId="166" fontId="9" fillId="0" borderId="70" xfId="0" applyNumberFormat="1" applyFont="1" applyBorder="1" applyAlignment="1">
      <alignment horizontal="right" vertical="center" indent="1"/>
    </xf>
    <xf numFmtId="166" fontId="9" fillId="0" borderId="35" xfId="0" applyNumberFormat="1" applyFont="1" applyBorder="1" applyAlignment="1">
      <alignment horizontal="right" vertical="center" indent="1"/>
    </xf>
    <xf numFmtId="166" fontId="10" fillId="5" borderId="26" xfId="0" applyNumberFormat="1" applyFont="1" applyFill="1" applyBorder="1" applyAlignment="1">
      <alignment horizontal="right" vertical="center" indent="1"/>
    </xf>
    <xf numFmtId="166" fontId="9" fillId="4" borderId="0" xfId="0" applyNumberFormat="1" applyFont="1" applyFill="1" applyAlignment="1">
      <alignment horizontal="right" vertical="center" indent="1"/>
    </xf>
    <xf numFmtId="166" fontId="9" fillId="7" borderId="28" xfId="0" applyNumberFormat="1" applyFont="1" applyFill="1" applyBorder="1" applyAlignment="1">
      <alignment horizontal="right" vertical="center" indent="1"/>
    </xf>
    <xf numFmtId="166" fontId="9" fillId="7" borderId="52" xfId="0" applyNumberFormat="1" applyFont="1" applyFill="1" applyBorder="1" applyAlignment="1">
      <alignment horizontal="right" vertical="center" indent="1"/>
    </xf>
    <xf numFmtId="166" fontId="10" fillId="5" borderId="5" xfId="0" applyNumberFormat="1" applyFont="1" applyFill="1" applyBorder="1" applyAlignment="1">
      <alignment horizontal="right" vertical="center" indent="1"/>
    </xf>
    <xf numFmtId="166" fontId="9" fillId="4" borderId="20" xfId="0" applyNumberFormat="1" applyFont="1" applyFill="1" applyBorder="1" applyAlignment="1">
      <alignment horizontal="right" vertical="center" indent="1"/>
    </xf>
    <xf numFmtId="0" fontId="11" fillId="4" borderId="0" xfId="0" applyFont="1" applyFill="1" applyAlignment="1">
      <alignment horizontal="left" vertical="center" indent="1"/>
    </xf>
    <xf numFmtId="0" fontId="7" fillId="8" borderId="5" xfId="0" applyFont="1" applyFill="1" applyBorder="1" applyAlignment="1">
      <alignment horizontal="left" vertical="center" wrapText="1" indent="1"/>
    </xf>
    <xf numFmtId="0" fontId="7" fillId="8" borderId="10" xfId="0" applyFont="1" applyFill="1" applyBorder="1" applyAlignment="1">
      <alignment horizontal="left" vertical="center" wrapText="1" indent="1"/>
    </xf>
    <xf numFmtId="0" fontId="3" fillId="6" borderId="55" xfId="0" applyFont="1" applyFill="1" applyBorder="1" applyAlignment="1">
      <alignment horizontal="left" vertical="center" wrapText="1" indent="1"/>
    </xf>
    <xf numFmtId="0" fontId="3" fillId="6" borderId="56" xfId="0" applyFont="1" applyFill="1" applyBorder="1" applyAlignment="1">
      <alignment horizontal="left" vertical="center" wrapText="1" indent="1"/>
    </xf>
    <xf numFmtId="0" fontId="3" fillId="7" borderId="53" xfId="0" applyFont="1" applyFill="1" applyBorder="1" applyAlignment="1">
      <alignment horizontal="left" vertical="center" wrapText="1" indent="1"/>
    </xf>
    <xf numFmtId="0" fontId="3" fillId="7" borderId="54" xfId="0" applyFont="1" applyFill="1" applyBorder="1" applyAlignment="1">
      <alignment horizontal="left" vertical="center" wrapText="1" indent="1"/>
    </xf>
    <xf numFmtId="0" fontId="4" fillId="8" borderId="5" xfId="0" applyFont="1" applyFill="1" applyBorder="1" applyAlignment="1">
      <alignment horizontal="left" vertical="center" wrapText="1" indent="1"/>
    </xf>
    <xf numFmtId="0" fontId="4" fillId="8" borderId="10" xfId="0" applyFont="1" applyFill="1" applyBorder="1" applyAlignment="1">
      <alignment horizontal="left" vertical="center" wrapText="1" indent="1"/>
    </xf>
    <xf numFmtId="0" fontId="8" fillId="5" borderId="13" xfId="0" applyFont="1" applyFill="1" applyBorder="1" applyAlignment="1">
      <alignment horizontal="left" vertical="center" indent="1"/>
    </xf>
    <xf numFmtId="0" fontId="8" fillId="5" borderId="0" xfId="0" applyFont="1" applyFill="1" applyAlignment="1">
      <alignment horizontal="left" vertical="center" indent="1"/>
    </xf>
    <xf numFmtId="0" fontId="8" fillId="5" borderId="1" xfId="0" applyFont="1" applyFill="1" applyBorder="1" applyAlignment="1">
      <alignment horizontal="left" vertical="center" indent="1"/>
    </xf>
    <xf numFmtId="0" fontId="8" fillId="5" borderId="2" xfId="0" applyFont="1" applyFill="1" applyBorder="1" applyAlignment="1">
      <alignment horizontal="left" vertical="center" indent="1"/>
    </xf>
    <xf numFmtId="0" fontId="8" fillId="5" borderId="14" xfId="0" applyFont="1" applyFill="1" applyBorder="1" applyAlignment="1">
      <alignment horizontal="left" vertical="center" indent="1"/>
    </xf>
    <xf numFmtId="0" fontId="9" fillId="6" borderId="6" xfId="0" applyFont="1" applyFill="1" applyBorder="1" applyAlignment="1">
      <alignment horizontal="left" vertical="center" wrapText="1" indent="1"/>
    </xf>
    <xf numFmtId="0" fontId="9" fillId="6" borderId="9" xfId="0" applyFont="1" applyFill="1" applyBorder="1" applyAlignment="1">
      <alignment horizontal="left" vertical="center" wrapText="1" indent="1"/>
    </xf>
    <xf numFmtId="0" fontId="9" fillId="7" borderId="53" xfId="0" applyFont="1" applyFill="1" applyBorder="1" applyAlignment="1">
      <alignment horizontal="left" vertical="center" wrapText="1" indent="1"/>
    </xf>
    <xf numFmtId="0" fontId="9" fillId="7" borderId="54" xfId="0" applyFont="1" applyFill="1" applyBorder="1" applyAlignment="1">
      <alignment horizontal="left" vertical="center" wrapText="1" indent="1"/>
    </xf>
    <xf numFmtId="0" fontId="7" fillId="8" borderId="5" xfId="0" applyFont="1" applyFill="1" applyBorder="1" applyAlignment="1">
      <alignment horizontal="right" vertical="center" indent="1" shrinkToFit="1"/>
    </xf>
    <xf numFmtId="0" fontId="7" fillId="8" borderId="10" xfId="0" applyFont="1" applyFill="1" applyBorder="1" applyAlignment="1">
      <alignment horizontal="right" vertical="center" indent="1" shrinkToFit="1"/>
    </xf>
    <xf numFmtId="0" fontId="9" fillId="6" borderId="6" xfId="0" applyFont="1" applyFill="1" applyBorder="1" applyAlignment="1">
      <alignment horizontal="left" vertical="center" indent="1"/>
    </xf>
    <xf numFmtId="0" fontId="9" fillId="6" borderId="9" xfId="0" applyFont="1" applyFill="1" applyBorder="1" applyAlignment="1">
      <alignment horizontal="left" vertical="center" indent="1"/>
    </xf>
    <xf numFmtId="0" fontId="9" fillId="7" borderId="0" xfId="0" applyFont="1" applyFill="1" applyAlignment="1">
      <alignment horizontal="left" vertical="center" indent="1" shrinkToFit="1"/>
    </xf>
    <xf numFmtId="0" fontId="9" fillId="7" borderId="62" xfId="0" applyFont="1" applyFill="1" applyBorder="1" applyAlignment="1">
      <alignment horizontal="left" vertical="center" indent="1" shrinkToFit="1"/>
    </xf>
    <xf numFmtId="0" fontId="9" fillId="6" borderId="6" xfId="0" applyFont="1" applyFill="1" applyBorder="1" applyAlignment="1">
      <alignment horizontal="left" vertical="center" indent="1" shrinkToFit="1"/>
    </xf>
    <xf numFmtId="0" fontId="9" fillId="6" borderId="9" xfId="0" applyFont="1" applyFill="1" applyBorder="1" applyAlignment="1">
      <alignment horizontal="left" vertical="center" indent="1" shrinkToFi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1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 style="medium">
          <color theme="4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>
        <left/>
        <right style="thin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 style="medium">
          <color theme="4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5117038483843"/>
        </right>
        <top/>
        <bottom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3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>
        <left/>
        <right style="thin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4" tint="0.3999450666829432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alignment horizontal="right" vertical="center" textRotation="0" wrapText="0" relativeIndent="1" justifyLastLine="0" shrinkToFit="0" readingOrder="0"/>
      <border diagonalUp="0" diagonalDown="0"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&quot;₴&quot;"/>
      <alignment horizontal="right" vertical="center" textRotation="0" wrapText="0" relativeIndent="1" justifyLastLine="0" shrinkToFit="0" readingOrder="0"/>
      <border diagonalUp="0" diagonalDown="0">
        <left/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b val="0"/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4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</dxfs>
  <tableStyles count="2" defaultTableStyle="TableStyleMedium9">
    <tableStyle name="Бюджет" pivot="0" count="3" xr9:uid="{00000000-0011-0000-FFFF-FFFF00000000}">
      <tableStyleElement type="headerRow" dxfId="160"/>
      <tableStyleElement type="totalRow" dxfId="159"/>
      <tableStyleElement type="firstColumn" dxfId="158"/>
    </tableStyle>
    <tableStyle name="Транспорт" pivot="0" count="3" xr9:uid="{00000000-0011-0000-FFFF-FFFF01000000}">
      <tableStyleElement type="headerRow" dxfId="157"/>
      <tableStyleElement type="totalRow" dxfId="156"/>
      <tableStyleElement type="firstColumn" dxfId="155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обут" displayName="Побут" ref="B10:E21" totalsRowCount="1" headerRowDxfId="154" dataDxfId="152" totalsRowDxfId="150" headerRowBorderDxfId="153" tableBorderDxfId="151" totalsRowBorderDxfId="149">
  <autoFilter ref="B10:E20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ПОСЛУГИ" totalsRowLabel="Підсумок" dataDxfId="148" totalsRowDxfId="147"/>
    <tableColumn id="2" xr3:uid="{00000000-0010-0000-0000-000002000000}" name="Прогнозовані витрати" totalsRowFunction="sum" dataDxfId="146" totalsRowDxfId="145"/>
    <tableColumn id="3" xr3:uid="{00000000-0010-0000-0000-000003000000}" name="Фактичні витрати" totalsRowFunction="sum" dataDxfId="144" totalsRowDxfId="143"/>
    <tableColumn id="4" xr3:uid="{00000000-0010-0000-0000-000004000000}" name="Різниця" totalsRowFunction="sum" dataDxfId="142" totalsRowDxfId="141">
      <calculatedColumnFormula>Побут[[#This Row],[Прогнозовані витрати]]-Побут[[#This Row],[Фактичні витрати]]</calculatedColumnFormula>
    </tableColumn>
  </tableColumns>
  <tableStyleInfo name="Бюджет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прогнозовані та фактичні витрати на побут. Різниця обчислюється автоматично, і піктограми оновлюються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ЗаощадженняІнвестиції" displayName="ЗаощадженняІнвестиції" ref="G38:J42" totalsRowCount="1" headerRowDxfId="37" dataDxfId="35" totalsRowDxfId="33" headerRowBorderDxfId="36" tableBorderDxfId="34" totalsRowBorderDxfId="32">
  <autoFilter ref="G38:J41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ЗАОЩАДЖЕННЯ АБО ІНВЕСТИЦІЇ" totalsRowLabel="Підсумок" dataDxfId="31" totalsRowDxfId="30"/>
    <tableColumn id="2" xr3:uid="{00000000-0010-0000-0900-000002000000}" name="Прогнозовані витрати" totalsRowFunction="sum" dataDxfId="29" totalsRowDxfId="28"/>
    <tableColumn id="3" xr3:uid="{00000000-0010-0000-0900-000003000000}" name="Фактичні витрати" totalsRowFunction="sum" dataDxfId="27" totalsRowDxfId="26"/>
    <tableColumn id="4" xr3:uid="{00000000-0010-0000-0900-000004000000}" name="Різниця" totalsRowFunction="sum" dataDxfId="25" totalsRowDxfId="24">
      <calculatedColumnFormula>ЗаощадженняІнвестиції[[#This Row],[Прогнозовані витрати]]-ЗаощадженняІнвестиції[[#This Row],[Фактичні витрати]]</calculatedColumnFormula>
    </tableColumn>
  </tableColumns>
  <tableStyleInfo name="Бюджет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прогнозовані та фактичні витрати на заощадження або інвестиції. Різниця обчислюється автоматично, і піктограми оновлюються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ДоглядЗаСобою" displayName="ДоглядЗаСобою" ref="B54:E62" totalsRowCount="1" headerRowDxfId="23" dataDxfId="22" totalsRowDxfId="20" tableBorderDxfId="21">
  <autoFilter ref="B54:E6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ДОГЛЯД ЗА СОБОЮ" totalsRowLabel="Підсумок" dataDxfId="19" totalsRowDxfId="18"/>
    <tableColumn id="2" xr3:uid="{00000000-0010-0000-0A00-000002000000}" name="Прогнозовані витрати" totalsRowFunction="sum" dataDxfId="17" totalsRowDxfId="16"/>
    <tableColumn id="3" xr3:uid="{00000000-0010-0000-0A00-000003000000}" name="Фактичні витрати" totalsRowFunction="sum" dataDxfId="15" totalsRowDxfId="14"/>
    <tableColumn id="4" xr3:uid="{00000000-0010-0000-0A00-000004000000}" name="Різниця" totalsRowFunction="sum" dataDxfId="13" totalsRowDxfId="12">
      <calculatedColumnFormula>ДоглядЗаСобою[[#This Row],[Прогнозовані витрати]]-ДоглядЗаСобою[[#This Row],[Фактичні витрати]]</calculatedColumnFormula>
    </tableColumn>
  </tableColumns>
  <tableStyleInfo name="Транспорт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прогнозовані та фактичні витрати на особистий догляд. Різниця обчислюється автоматично, і піктограми оновлюються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Розваги" displayName="Розваги" ref="G10:J20" totalsRowCount="1" headerRowDxfId="11" dataDxfId="10" totalsRowDxfId="8" tableBorderDxfId="9">
  <autoFilter ref="G10:J1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РОЗВАГИ" totalsRowLabel="Підсумок" dataDxfId="7" totalsRowDxfId="6"/>
    <tableColumn id="2" xr3:uid="{00000000-0010-0000-0B00-000002000000}" name="Прогнозовані витрати" totalsRowFunction="sum" dataDxfId="5" totalsRowDxfId="4"/>
    <tableColumn id="3" xr3:uid="{00000000-0010-0000-0B00-000003000000}" name="Фактичні витрати" totalsRowFunction="sum" dataDxfId="3" totalsRowDxfId="2"/>
    <tableColumn id="4" xr3:uid="{00000000-0010-0000-0B00-000004000000}" name="Різниця" totalsRowFunction="sum" dataDxfId="1" totalsRowDxfId="0">
      <calculatedColumnFormula>Розваги[[#This Row],[Прогнозовані витрати]]-Розваги[[#This Row],[Фактичні витрати]]</calculatedColumnFormula>
    </tableColumn>
  </tableColumns>
  <tableStyleInfo name="Транспорт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прогнозовані та фактичні витрати на розваги. Різниця обчислюється автоматично, і піктограми оновлюються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Страхування" displayName="Страхування" ref="B33:E38" totalsRowCount="1" headerRowDxfId="140" dataDxfId="138" totalsRowDxfId="136" headerRowBorderDxfId="139" tableBorderDxfId="137" totalsRowBorderDxfId="135">
  <autoFilter ref="B33:E3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СТРАХУВАННЯ" totalsRowLabel="Підсумок" dataDxfId="134" totalsRowDxfId="133"/>
    <tableColumn id="2" xr3:uid="{00000000-0010-0000-0100-000002000000}" name="Прогнозовані витрати" totalsRowFunction="sum" dataDxfId="132" totalsRowDxfId="131"/>
    <tableColumn id="3" xr3:uid="{00000000-0010-0000-0100-000003000000}" name="Фактичні витрати" totalsRowFunction="sum" dataDxfId="130" totalsRowDxfId="129"/>
    <tableColumn id="4" xr3:uid="{00000000-0010-0000-0100-000004000000}" name="Різниця" totalsRowFunction="sum" dataDxfId="128" totalsRowDxfId="127">
      <calculatedColumnFormula>Страхування[[#This Row],[Прогнозовані витрати]]-Страхування[[#This Row],[Фактичні витрати]]</calculatedColumnFormula>
    </tableColumn>
  </tableColumns>
  <tableStyleInfo name="Бюджет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прогнозовані та фактичні витрати на страхування. Різниця обчислюється автоматично, і піктограми оновлюються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ЮридичніПослуги" displayName="ЮридичніПослуги" ref="G50:J55" totalsRowCount="1" headerRowDxfId="126" dataDxfId="124" totalsRowDxfId="122" headerRowBorderDxfId="125" tableBorderDxfId="123" totalsRowBorderDxfId="121">
  <autoFilter ref="G50:J54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ЮРИДИЧНІ ПОСЛУГИ" totalsRowLabel="Підсумок" totalsRowDxfId="120"/>
    <tableColumn id="2" xr3:uid="{00000000-0010-0000-0200-000002000000}" name="Прогнозовані витрати" totalsRowFunction="sum" dataDxfId="119" totalsRowDxfId="118"/>
    <tableColumn id="3" xr3:uid="{00000000-0010-0000-0200-000003000000}" name="Фактичні витрати" totalsRowFunction="sum" dataDxfId="117" totalsRowDxfId="116"/>
    <tableColumn id="4" xr3:uid="{00000000-0010-0000-0200-000004000000}" name="Різниця" totalsRowFunction="sum" dataDxfId="115" totalsRowDxfId="114">
      <calculatedColumnFormula>ЮридичніПослуги[[#This Row],[Прогнозовані витрати]]-ЮридичніПослуги[[#This Row],[Фактичні витрати]]</calculatedColumnFormula>
    </tableColumn>
  </tableColumns>
  <tableStyleInfo name="Бюджет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прогнозовані та фактичні витрати на юридичні послуги. Різниця обчислюється автоматично, і піктограми оновлюються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ДомашніУлюбленці" displayName="ДомашніУлюбленці" ref="B46:E52" totalsRowCount="1" headerRowDxfId="113" dataDxfId="111" totalsRowDxfId="109" headerRowBorderDxfId="112" tableBorderDxfId="110" totalsRowBorderDxfId="108">
  <autoFilter ref="B46:E51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ДОМАШНІ УЛЮБЛЕНЦІ" totalsRowLabel="Підсумок" dataDxfId="107" totalsRowDxfId="106"/>
    <tableColumn id="2" xr3:uid="{00000000-0010-0000-0300-000002000000}" name="Прогнозовані витрати" totalsRowFunction="sum" dataDxfId="105" totalsRowDxfId="104"/>
    <tableColumn id="3" xr3:uid="{00000000-0010-0000-0300-000003000000}" name="Фактичні витрати" totalsRowFunction="sum" dataDxfId="103" totalsRowDxfId="102"/>
    <tableColumn id="4" xr3:uid="{00000000-0010-0000-0300-000004000000}" name="Різниця" totalsRowFunction="sum" dataDxfId="101" totalsRowDxfId="100">
      <calculatedColumnFormula>ДомашніУлюбленці[[#This Row],[Прогнозовані витрати]]-ДомашніУлюбленці[[#This Row],[Фактичні витрати]]</calculatedColumnFormula>
    </tableColumn>
  </tableColumns>
  <tableStyleInfo name="Бюджет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прогнозовані та фактичні витрати на домашніх улюбленців. Різниця обчислюється автоматично, і піктограми оновлюються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ПодарункиПожертви" displayName="ПодарункиПожертви" ref="G44:J48" totalsRowCount="1" headerRowDxfId="99" dataDxfId="98" totalsRowDxfId="96" tableBorderDxfId="97">
  <autoFilter ref="G44:J47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ПОДАРУНКИ Й ПОЖЕРТВИ" totalsRowLabel="Підсумок" dataDxfId="95" totalsRowDxfId="94"/>
    <tableColumn id="2" xr3:uid="{00000000-0010-0000-0400-000002000000}" name="Прогнозовані витрати" totalsRowFunction="sum" dataDxfId="93" totalsRowDxfId="92"/>
    <tableColumn id="3" xr3:uid="{00000000-0010-0000-0400-000003000000}" name="Фактичні витрати" totalsRowFunction="sum" dataDxfId="91" totalsRowDxfId="90"/>
    <tableColumn id="4" xr3:uid="{00000000-0010-0000-0400-000004000000}" name="Різниця" totalsRowFunction="sum" dataDxfId="89" totalsRowDxfId="88">
      <calculatedColumnFormula>ПодарункиПожертви[[#This Row],[Прогнозовані витрати]]-ПодарункиПожертви[[#This Row],[Фактичні витрати]]</calculatedColumnFormula>
    </tableColumn>
  </tableColumns>
  <tableStyleInfo name="Транспорт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прогнозовані та фактичні витрати на подарунки й пожертви. Різниця обчислюється автоматично, і піктограми оновлюються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Харчування" displayName="Харчування" ref="B40:E44" totalsRowCount="1" headerRowDxfId="87" dataDxfId="86" totalsRowDxfId="84" tableBorderDxfId="85">
  <autoFilter ref="B40:E43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ХАРЧУВАННЯ" totalsRowLabel="Підсумок" dataDxfId="83" totalsRowDxfId="82"/>
    <tableColumn id="2" xr3:uid="{00000000-0010-0000-0500-000002000000}" name="Прогнозовані витрати" totalsRowFunction="sum" dataDxfId="81" totalsRowDxfId="80"/>
    <tableColumn id="3" xr3:uid="{00000000-0010-0000-0500-000003000000}" name="Фактичні витрати" totalsRowFunction="sum" dataDxfId="79" totalsRowDxfId="78"/>
    <tableColumn id="4" xr3:uid="{00000000-0010-0000-0500-000004000000}" name="Різниця" totalsRowFunction="sum" dataDxfId="77" totalsRowDxfId="76">
      <calculatedColumnFormula>Харчування[[#This Row],[Прогнозовані витрати]]-Харчування[[#This Row],[Фактичні витрати]]</calculatedColumnFormula>
    </tableColumn>
  </tableColumns>
  <tableStyleInfo name="Транспорт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прогнозовані та фактичні витрати на харчування. Різниця обчислюється автоматично, і піктограми оновлюються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Податки" displayName="Податки" ref="G31:J36" totalsRowCount="1" headerRowDxfId="75" dataDxfId="74" totalsRowDxfId="72" tableBorderDxfId="73">
  <autoFilter ref="G31:J35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ПОДАТКИ" totalsRowLabel="Підсумок" dataDxfId="71" totalsRowDxfId="70"/>
    <tableColumn id="2" xr3:uid="{00000000-0010-0000-0600-000002000000}" name="Прогнозовані витрати" totalsRowFunction="sum" dataDxfId="69" totalsRowDxfId="68"/>
    <tableColumn id="3" xr3:uid="{00000000-0010-0000-0600-000003000000}" name="Фактичні витрати" totalsRowFunction="sum" dataDxfId="67" totalsRowDxfId="66"/>
    <tableColumn id="4" xr3:uid="{00000000-0010-0000-0600-000004000000}" name="Різниця" totalsRowFunction="sum" dataDxfId="65" totalsRowDxfId="64">
      <calculatedColumnFormula>Податки[[#This Row],[Прогнозовані витрати]]-Податки[[#This Row],[Фактичні витрати]]</calculatedColumnFormula>
    </tableColumn>
  </tableColumns>
  <tableStyleInfo name="Транспорт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прогнозовані та фактичні витрати на податки. Різниця обчислюється автоматично, і піктограми оновлюються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Транспорт" displayName="Транспорт" ref="B23:E31" totalsRowCount="1" headerRowDxfId="63" dataDxfId="62" totalsRowDxfId="60" tableBorderDxfId="61">
  <autoFilter ref="B23:E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ТРАНСПОРТ" totalsRowLabel="Підсумок" dataDxfId="59" totalsRowDxfId="58"/>
    <tableColumn id="2" xr3:uid="{00000000-0010-0000-0700-000002000000}" name="Прогнозовані витрати" totalsRowFunction="sum" dataDxfId="57" totalsRowDxfId="56"/>
    <tableColumn id="3" xr3:uid="{00000000-0010-0000-0700-000003000000}" name="Фактичні витрати" totalsRowFunction="sum" dataDxfId="55" totalsRowDxfId="54"/>
    <tableColumn id="4" xr3:uid="{00000000-0010-0000-0700-000004000000}" name="Різниця" totalsRowFunction="sum" dataDxfId="53" totalsRowDxfId="52">
      <calculatedColumnFormula>Транспорт[[#This Row],[Прогнозовані витрати]]-Транспорт[[#This Row],[Фактичні витрати]]</calculatedColumnFormula>
    </tableColumn>
  </tableColumns>
  <tableStyleInfo name="Транспорт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прогнозовані та фактичні витрати на транспорт. Різниця обчислюється автоматично, і піктограми оновлюються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Борги" displayName="Борги" ref="G22:J29" totalsRowCount="1" headerRowDxfId="51" dataDxfId="49" totalsRowDxfId="47" headerRowBorderDxfId="50" tableBorderDxfId="48" totalsRowBorderDxfId="46">
  <autoFilter ref="G22:J28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БОРГИ" totalsRowLabel="Підсумок" dataDxfId="45" totalsRowDxfId="44"/>
    <tableColumn id="2" xr3:uid="{00000000-0010-0000-0800-000002000000}" name="Прогнозовані витрати" totalsRowFunction="sum" dataDxfId="43" totalsRowDxfId="42"/>
    <tableColumn id="3" xr3:uid="{00000000-0010-0000-0800-000003000000}" name="Фактичні витрати" totalsRowFunction="sum" dataDxfId="41" totalsRowDxfId="40"/>
    <tableColumn id="4" xr3:uid="{00000000-0010-0000-0800-000004000000}" name="Різниця" totalsRowFunction="sum" dataDxfId="39" totalsRowDxfId="38">
      <calculatedColumnFormula>Борги[[#This Row],[Прогнозовані витрати]]-Борги[[#This Row],[Фактичні витрати]]</calculatedColumnFormula>
    </tableColumn>
  </tableColumns>
  <tableStyleInfo name="Бюджет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прогнозовані та фактичні витрати на кредити. Різниця обчислюється автоматично, і піктограми оновлюються."/>
    </ext>
  </extLst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J63"/>
  <sheetViews>
    <sheetView showGridLines="0" tabSelected="1" workbookViewId="0"/>
  </sheetViews>
  <sheetFormatPr defaultRowHeight="12.75" x14ac:dyDescent="0.2"/>
  <cols>
    <col min="1" max="1" width="2.28515625" customWidth="1"/>
    <col min="2" max="2" width="45" bestFit="1" customWidth="1"/>
    <col min="3" max="3" width="25.5703125" bestFit="1" customWidth="1"/>
    <col min="4" max="4" width="20.28515625" bestFit="1" customWidth="1"/>
    <col min="5" max="5" width="18.140625" customWidth="1"/>
    <col min="6" max="6" width="4.42578125" customWidth="1"/>
    <col min="7" max="7" width="41.28515625" bestFit="1" customWidth="1"/>
    <col min="8" max="8" width="25.5703125" bestFit="1" customWidth="1"/>
    <col min="9" max="9" width="20.28515625" bestFit="1" customWidth="1"/>
    <col min="10" max="10" width="18.140625" customWidth="1"/>
  </cols>
  <sheetData>
    <row r="1" spans="1:10" ht="71.45" customHeight="1" x14ac:dyDescent="0.2">
      <c r="A1" s="6"/>
      <c r="B1" s="138" t="s">
        <v>0</v>
      </c>
      <c r="C1" s="138"/>
      <c r="D1" s="138"/>
      <c r="E1" s="138"/>
      <c r="F1" s="138"/>
      <c r="G1" s="138"/>
      <c r="H1" s="138"/>
      <c r="I1" s="138"/>
      <c r="J1" s="138"/>
    </row>
    <row r="2" spans="1:10" ht="20.100000000000001" customHeight="1" x14ac:dyDescent="0.2">
      <c r="A2" s="1"/>
      <c r="B2" s="5"/>
      <c r="C2" s="4"/>
      <c r="D2" s="4"/>
      <c r="E2" s="4"/>
      <c r="F2" s="4"/>
      <c r="G2" s="4"/>
      <c r="H2" s="4"/>
      <c r="I2" s="4"/>
      <c r="J2" s="4"/>
    </row>
    <row r="3" spans="1:10" ht="18" customHeight="1" x14ac:dyDescent="0.2">
      <c r="A3" s="1"/>
      <c r="B3" s="150" t="s">
        <v>1</v>
      </c>
      <c r="C3" s="152" t="s">
        <v>39</v>
      </c>
      <c r="D3" s="153"/>
      <c r="E3" s="71">
        <v>2500</v>
      </c>
      <c r="F3" s="3"/>
      <c r="G3" s="77" t="s">
        <v>45</v>
      </c>
      <c r="H3" s="158" t="s">
        <v>78</v>
      </c>
      <c r="I3" s="159"/>
      <c r="J3" s="64">
        <f>SUM(C21,C31,C38,C44,C52,C62,H20,H29,H36,H42,H48,H55)</f>
        <v>2060</v>
      </c>
    </row>
    <row r="4" spans="1:10" ht="18" customHeight="1" thickBot="1" x14ac:dyDescent="0.25">
      <c r="A4" s="1"/>
      <c r="B4" s="148"/>
      <c r="C4" s="154" t="s">
        <v>40</v>
      </c>
      <c r="D4" s="155"/>
      <c r="E4" s="72">
        <v>500</v>
      </c>
      <c r="F4" s="3"/>
      <c r="G4" s="78" t="s">
        <v>46</v>
      </c>
      <c r="H4" s="160" t="s">
        <v>79</v>
      </c>
      <c r="I4" s="161"/>
      <c r="J4" s="65">
        <f>SUM(D21,D31,D38,D44,D52,D62,I20,I29,I36,I42,I48,I55)</f>
        <v>2040</v>
      </c>
    </row>
    <row r="5" spans="1:10" ht="18" customHeight="1" thickBot="1" x14ac:dyDescent="0.25">
      <c r="A5" s="1"/>
      <c r="B5" s="151"/>
      <c r="C5" s="139" t="s">
        <v>41</v>
      </c>
      <c r="D5" s="140"/>
      <c r="E5" s="73">
        <f>SUM(E3:E4)</f>
        <v>3000</v>
      </c>
      <c r="F5" s="3"/>
      <c r="G5" s="156" t="s">
        <v>47</v>
      </c>
      <c r="H5" s="156"/>
      <c r="I5" s="157"/>
      <c r="J5" s="63">
        <f>SUM(E21,E31,E38,E44,E52,E62,J20,J29,J36,J42,J48,J55)</f>
        <v>20</v>
      </c>
    </row>
    <row r="6" spans="1:10" ht="18" customHeight="1" x14ac:dyDescent="0.2">
      <c r="A6" s="1"/>
      <c r="B6" s="147" t="s">
        <v>2</v>
      </c>
      <c r="C6" s="141" t="s">
        <v>39</v>
      </c>
      <c r="D6" s="142"/>
      <c r="E6" s="74">
        <v>2500</v>
      </c>
      <c r="F6" s="3"/>
      <c r="G6" s="79" t="s">
        <v>48</v>
      </c>
      <c r="H6" s="162" t="s">
        <v>78</v>
      </c>
      <c r="I6" s="163"/>
      <c r="J6" s="68">
        <f>E5-J3</f>
        <v>940</v>
      </c>
    </row>
    <row r="7" spans="1:10" ht="18" customHeight="1" thickBot="1" x14ac:dyDescent="0.25">
      <c r="A7" s="1"/>
      <c r="B7" s="148"/>
      <c r="C7" s="143" t="s">
        <v>40</v>
      </c>
      <c r="D7" s="144"/>
      <c r="E7" s="75">
        <v>500</v>
      </c>
      <c r="F7" s="3"/>
      <c r="G7" s="80" t="s">
        <v>49</v>
      </c>
      <c r="H7" s="160" t="s">
        <v>79</v>
      </c>
      <c r="I7" s="161"/>
      <c r="J7" s="66">
        <f>E8-J4</f>
        <v>960</v>
      </c>
    </row>
    <row r="8" spans="1:10" ht="18" customHeight="1" thickBot="1" x14ac:dyDescent="0.25">
      <c r="A8" s="1"/>
      <c r="B8" s="149"/>
      <c r="C8" s="145" t="s">
        <v>41</v>
      </c>
      <c r="D8" s="146"/>
      <c r="E8" s="76">
        <f>SUM(E6:E7)</f>
        <v>3000</v>
      </c>
      <c r="F8" s="3"/>
      <c r="G8" s="156" t="s">
        <v>50</v>
      </c>
      <c r="H8" s="156"/>
      <c r="I8" s="157"/>
      <c r="J8" s="67">
        <f>J7-J6</f>
        <v>20</v>
      </c>
    </row>
    <row r="9" spans="1:10" ht="20.100000000000001" customHeight="1" thickBot="1" x14ac:dyDescent="0.25">
      <c r="A9" s="1"/>
      <c r="B9" s="57"/>
      <c r="C9" s="57"/>
      <c r="D9" s="57"/>
      <c r="E9" s="61"/>
      <c r="F9" s="3"/>
      <c r="G9" s="62"/>
      <c r="H9" s="62"/>
      <c r="I9" s="62"/>
      <c r="J9" s="60"/>
    </row>
    <row r="10" spans="1:10" ht="18" customHeight="1" thickBot="1" x14ac:dyDescent="0.25">
      <c r="A10" s="1"/>
      <c r="B10" s="8" t="s">
        <v>3</v>
      </c>
      <c r="C10" s="11" t="s">
        <v>42</v>
      </c>
      <c r="D10" s="11" t="s">
        <v>43</v>
      </c>
      <c r="E10" s="12" t="s">
        <v>44</v>
      </c>
      <c r="F10" s="13"/>
      <c r="G10" s="9" t="s">
        <v>51</v>
      </c>
      <c r="H10" s="25" t="s">
        <v>42</v>
      </c>
      <c r="I10" s="26" t="s">
        <v>43</v>
      </c>
      <c r="J10" s="27" t="s">
        <v>44</v>
      </c>
    </row>
    <row r="11" spans="1:10" ht="18" customHeight="1" thickBot="1" x14ac:dyDescent="0.25">
      <c r="A11" s="1"/>
      <c r="B11" s="34" t="s">
        <v>4</v>
      </c>
      <c r="C11" s="81">
        <v>1500</v>
      </c>
      <c r="D11" s="82">
        <v>1400</v>
      </c>
      <c r="E11" s="83">
        <f>Побут[[#This Row],[Прогнозовані витрати]]-Побут[[#This Row],[Фактичні витрати]]</f>
        <v>100</v>
      </c>
      <c r="F11" s="7"/>
      <c r="G11" s="28" t="s">
        <v>52</v>
      </c>
      <c r="H11" s="96">
        <v>0</v>
      </c>
      <c r="I11" s="96">
        <v>50</v>
      </c>
      <c r="J11" s="96">
        <f>Розваги[[#This Row],[Прогнозовані витрати]]-Розваги[[#This Row],[Фактичні витрати]]</f>
        <v>-50</v>
      </c>
    </row>
    <row r="12" spans="1:10" ht="18" customHeight="1" thickBot="1" x14ac:dyDescent="0.25">
      <c r="A12" s="1"/>
      <c r="B12" s="35" t="s">
        <v>5</v>
      </c>
      <c r="C12" s="84">
        <v>60</v>
      </c>
      <c r="D12" s="84">
        <v>100</v>
      </c>
      <c r="E12" s="84">
        <f>Побут[[#This Row],[Прогнозовані витрати]]-Побут[[#This Row],[Фактичні витрати]]</f>
        <v>-40</v>
      </c>
      <c r="F12" s="2"/>
      <c r="G12" s="29" t="s">
        <v>53</v>
      </c>
      <c r="H12" s="97"/>
      <c r="I12" s="97"/>
      <c r="J12" s="97">
        <f>Розваги[[#This Row],[Прогнозовані витрати]]-Розваги[[#This Row],[Фактичні витрати]]</f>
        <v>0</v>
      </c>
    </row>
    <row r="13" spans="1:10" ht="18" customHeight="1" thickBot="1" x14ac:dyDescent="0.25">
      <c r="A13" s="1"/>
      <c r="B13" s="34" t="s">
        <v>6</v>
      </c>
      <c r="C13" s="85">
        <v>50</v>
      </c>
      <c r="D13" s="86">
        <v>60</v>
      </c>
      <c r="E13" s="86">
        <f>Побут[[#This Row],[Прогнозовані витрати]]-Побут[[#This Row],[Фактичні витрати]]</f>
        <v>-10</v>
      </c>
      <c r="F13" s="2"/>
      <c r="G13" s="30" t="s">
        <v>54</v>
      </c>
      <c r="H13" s="96"/>
      <c r="I13" s="98"/>
      <c r="J13" s="98">
        <f>Розваги[[#This Row],[Прогнозовані витрати]]-Розваги[[#This Row],[Фактичні витрати]]</f>
        <v>0</v>
      </c>
    </row>
    <row r="14" spans="1:10" ht="18" customHeight="1" thickBot="1" x14ac:dyDescent="0.25">
      <c r="A14" s="1"/>
      <c r="B14" s="35" t="s">
        <v>7</v>
      </c>
      <c r="C14" s="87">
        <v>200</v>
      </c>
      <c r="D14" s="84">
        <v>180</v>
      </c>
      <c r="E14" s="84">
        <f>Побут[[#This Row],[Прогнозовані витрати]]-Побут[[#This Row],[Фактичні витрати]]</f>
        <v>20</v>
      </c>
      <c r="F14" s="2"/>
      <c r="G14" s="31" t="s">
        <v>55</v>
      </c>
      <c r="H14" s="99"/>
      <c r="I14" s="99"/>
      <c r="J14" s="97">
        <f>Розваги[[#This Row],[Прогнозовані витрати]]-Розваги[[#This Row],[Фактичні витрати]]</f>
        <v>0</v>
      </c>
    </row>
    <row r="15" spans="1:10" ht="18" customHeight="1" thickBot="1" x14ac:dyDescent="0.25">
      <c r="A15" s="1"/>
      <c r="B15" s="34" t="s">
        <v>8</v>
      </c>
      <c r="C15" s="86"/>
      <c r="D15" s="86"/>
      <c r="E15" s="86">
        <f>Побут[[#This Row],[Прогнозовані витрати]]-Побут[[#This Row],[Фактичні витрати]]</f>
        <v>0</v>
      </c>
      <c r="F15" s="2"/>
      <c r="G15" s="28" t="s">
        <v>56</v>
      </c>
      <c r="H15" s="98"/>
      <c r="I15" s="98"/>
      <c r="J15" s="100">
        <f>Розваги[[#This Row],[Прогнозовані витрати]]-Розваги[[#This Row],[Фактичні витрати]]</f>
        <v>0</v>
      </c>
    </row>
    <row r="16" spans="1:10" ht="18" customHeight="1" thickBot="1" x14ac:dyDescent="0.25">
      <c r="A16" s="1"/>
      <c r="B16" s="35" t="s">
        <v>9</v>
      </c>
      <c r="C16" s="84"/>
      <c r="D16" s="88"/>
      <c r="E16" s="84">
        <f>Побут[[#This Row],[Прогнозовані витрати]]-Побут[[#This Row],[Фактичні витрати]]</f>
        <v>0</v>
      </c>
      <c r="F16" s="2"/>
      <c r="G16" s="31" t="s">
        <v>57</v>
      </c>
      <c r="H16" s="101"/>
      <c r="I16" s="101"/>
      <c r="J16" s="102">
        <f>Розваги[[#This Row],[Прогнозовані витрати]]-Розваги[[#This Row],[Фактичні витрати]]</f>
        <v>0</v>
      </c>
    </row>
    <row r="17" spans="1:10" ht="18" customHeight="1" thickBot="1" x14ac:dyDescent="0.25">
      <c r="A17" s="1"/>
      <c r="B17" s="34" t="s">
        <v>10</v>
      </c>
      <c r="C17" s="86"/>
      <c r="D17" s="85"/>
      <c r="E17" s="85">
        <f>Побут[[#This Row],[Прогнозовані витрати]]-Побут[[#This Row],[Фактичні витрати]]</f>
        <v>0</v>
      </c>
      <c r="F17" s="2"/>
      <c r="G17" s="32" t="s">
        <v>58</v>
      </c>
      <c r="H17" s="103"/>
      <c r="I17" s="103"/>
      <c r="J17" s="104">
        <f>Розваги[[#This Row],[Прогнозовані витрати]]-Розваги[[#This Row],[Фактичні витрати]]</f>
        <v>0</v>
      </c>
    </row>
    <row r="18" spans="1:10" ht="18" customHeight="1" thickBot="1" x14ac:dyDescent="0.25">
      <c r="A18" s="1"/>
      <c r="B18" s="35" t="s">
        <v>11</v>
      </c>
      <c r="C18" s="84"/>
      <c r="D18" s="89"/>
      <c r="E18" s="84">
        <f>Побут[[#This Row],[Прогнозовані витрати]]-Побут[[#This Row],[Фактичні витрати]]</f>
        <v>0</v>
      </c>
      <c r="F18" s="2"/>
      <c r="G18" s="31" t="s">
        <v>13</v>
      </c>
      <c r="H18" s="97"/>
      <c r="I18" s="97"/>
      <c r="J18" s="105">
        <f>Розваги[[#This Row],[Прогнозовані витрати]]-Розваги[[#This Row],[Фактичні витрати]]</f>
        <v>0</v>
      </c>
    </row>
    <row r="19" spans="1:10" ht="18" customHeight="1" thickBot="1" x14ac:dyDescent="0.25">
      <c r="A19" s="1"/>
      <c r="B19" s="70" t="s">
        <v>12</v>
      </c>
      <c r="C19" s="90"/>
      <c r="D19" s="90"/>
      <c r="E19" s="85">
        <f>Побут[[#This Row],[Прогнозовані витрати]]-Побут[[#This Row],[Фактичні витрати]]</f>
        <v>0</v>
      </c>
      <c r="F19" s="2"/>
      <c r="G19" s="32" t="s">
        <v>13</v>
      </c>
      <c r="H19" s="103"/>
      <c r="I19" s="103"/>
      <c r="J19" s="104">
        <f>Розваги[[#This Row],[Прогнозовані витрати]]-Розваги[[#This Row],[Фактичні витрати]]</f>
        <v>0</v>
      </c>
    </row>
    <row r="20" spans="1:10" ht="18" customHeight="1" thickBot="1" x14ac:dyDescent="0.25">
      <c r="A20" s="1"/>
      <c r="B20" s="69" t="s">
        <v>13</v>
      </c>
      <c r="C20" s="91"/>
      <c r="D20" s="91"/>
      <c r="E20" s="92">
        <f>Побут[[#This Row],[Прогнозовані витрати]]-Побут[[#This Row],[Фактичні витрати]]</f>
        <v>0</v>
      </c>
      <c r="F20" s="2"/>
      <c r="G20" s="33" t="s">
        <v>80</v>
      </c>
      <c r="H20" s="106">
        <f>SUBTOTAL(109,Розваги[Прогнозовані витрати])</f>
        <v>0</v>
      </c>
      <c r="I20" s="107">
        <f>SUBTOTAL(109,Розваги[Фактичні витрати])</f>
        <v>50</v>
      </c>
      <c r="J20" s="108">
        <f>SUBTOTAL(109,Розваги[Різниця])</f>
        <v>-50</v>
      </c>
    </row>
    <row r="21" spans="1:10" ht="18" customHeight="1" thickBot="1" x14ac:dyDescent="0.25">
      <c r="A21" s="1"/>
      <c r="B21" s="20" t="s">
        <v>80</v>
      </c>
      <c r="C21" s="93">
        <f>SUBTOTAL(109,Побут[Прогнозовані витрати])</f>
        <v>1810</v>
      </c>
      <c r="D21" s="94">
        <f>SUBTOTAL(109,Побут[Фактичні витрати])</f>
        <v>1740</v>
      </c>
      <c r="E21" s="95">
        <f>SUBTOTAL(109,Побут[Різниця])</f>
        <v>70</v>
      </c>
      <c r="F21" s="2"/>
      <c r="G21" s="167"/>
      <c r="H21" s="167"/>
      <c r="I21" s="167"/>
      <c r="J21" s="167"/>
    </row>
    <row r="22" spans="1:10" ht="18" customHeight="1" thickBot="1" x14ac:dyDescent="0.25">
      <c r="A22" s="1"/>
      <c r="B22" s="166"/>
      <c r="C22" s="166"/>
      <c r="D22" s="166"/>
      <c r="E22" s="166"/>
      <c r="F22" s="2"/>
      <c r="G22" s="10" t="s">
        <v>59</v>
      </c>
      <c r="H22" s="19" t="s">
        <v>42</v>
      </c>
      <c r="I22" s="19" t="s">
        <v>43</v>
      </c>
      <c r="J22" s="18" t="s">
        <v>44</v>
      </c>
    </row>
    <row r="23" spans="1:10" ht="18" customHeight="1" thickBot="1" x14ac:dyDescent="0.25">
      <c r="A23" s="1"/>
      <c r="B23" s="36" t="s">
        <v>14</v>
      </c>
      <c r="C23" s="25" t="s">
        <v>42</v>
      </c>
      <c r="D23" s="26" t="s">
        <v>43</v>
      </c>
      <c r="E23" s="26" t="s">
        <v>44</v>
      </c>
      <c r="F23" s="2"/>
      <c r="G23" s="34" t="s">
        <v>60</v>
      </c>
      <c r="H23" s="81"/>
      <c r="I23" s="86"/>
      <c r="J23" s="110">
        <f>Борги[[#This Row],[Прогнозовані витрати]]-Борги[[#This Row],[Фактичні витрати]]</f>
        <v>0</v>
      </c>
    </row>
    <row r="24" spans="1:10" ht="18" customHeight="1" thickBot="1" x14ac:dyDescent="0.25">
      <c r="A24" s="1"/>
      <c r="B24" s="28" t="s">
        <v>15</v>
      </c>
      <c r="C24" s="96">
        <v>250</v>
      </c>
      <c r="D24" s="96">
        <v>250</v>
      </c>
      <c r="E24" s="96">
        <f>Транспорт[[#This Row],[Прогнозовані витрати]]-Транспорт[[#This Row],[Фактичні витрати]]</f>
        <v>0</v>
      </c>
      <c r="F24" s="2"/>
      <c r="G24" s="39" t="s">
        <v>61</v>
      </c>
      <c r="H24" s="84"/>
      <c r="I24" s="88"/>
      <c r="J24" s="84">
        <f>Борги[[#This Row],[Прогнозовані витрати]]-Борги[[#This Row],[Фактичні витрати]]</f>
        <v>0</v>
      </c>
    </row>
    <row r="25" spans="1:10" ht="18" customHeight="1" thickBot="1" x14ac:dyDescent="0.25">
      <c r="A25" s="1"/>
      <c r="B25" s="31" t="s">
        <v>16</v>
      </c>
      <c r="C25" s="99"/>
      <c r="D25" s="99"/>
      <c r="E25" s="99">
        <f>Транспорт[[#This Row],[Прогнозовані витрати]]-Транспорт[[#This Row],[Фактичні витрати]]</f>
        <v>0</v>
      </c>
      <c r="F25" s="2"/>
      <c r="G25" s="40" t="s">
        <v>62</v>
      </c>
      <c r="H25" s="111"/>
      <c r="I25" s="85"/>
      <c r="J25" s="86">
        <f>Борги[[#This Row],[Прогнозовані витрати]]-Борги[[#This Row],[Фактичні витрати]]</f>
        <v>0</v>
      </c>
    </row>
    <row r="26" spans="1:10" ht="18" customHeight="1" thickBot="1" x14ac:dyDescent="0.25">
      <c r="A26" s="1"/>
      <c r="B26" s="32" t="s">
        <v>17</v>
      </c>
      <c r="C26" s="98"/>
      <c r="D26" s="98"/>
      <c r="E26" s="98">
        <f>Транспорт[[#This Row],[Прогнозовані витрати]]-Транспорт[[#This Row],[Фактичні витрати]]</f>
        <v>0</v>
      </c>
      <c r="F26" s="2"/>
      <c r="G26" s="35" t="s">
        <v>62</v>
      </c>
      <c r="H26" s="84"/>
      <c r="I26" s="88"/>
      <c r="J26" s="84">
        <f>Борги[[#This Row],[Прогнозовані витрати]]-Борги[[#This Row],[Фактичні витрати]]</f>
        <v>0</v>
      </c>
    </row>
    <row r="27" spans="1:10" ht="18" customHeight="1" thickBot="1" x14ac:dyDescent="0.25">
      <c r="A27" s="1"/>
      <c r="B27" s="31" t="s">
        <v>18</v>
      </c>
      <c r="C27" s="101"/>
      <c r="D27" s="101"/>
      <c r="E27" s="101">
        <f>Транспорт[[#This Row],[Прогнозовані витрати]]-Транспорт[[#This Row],[Фактичні витрати]]</f>
        <v>0</v>
      </c>
      <c r="F27" s="2"/>
      <c r="G27" s="41" t="s">
        <v>62</v>
      </c>
      <c r="H27" s="111"/>
      <c r="I27" s="85"/>
      <c r="J27" s="112">
        <f>Борги[[#This Row],[Прогнозовані витрати]]-Борги[[#This Row],[Фактичні витрати]]</f>
        <v>0</v>
      </c>
    </row>
    <row r="28" spans="1:10" ht="18" customHeight="1" thickBot="1" x14ac:dyDescent="0.25">
      <c r="A28" s="1"/>
      <c r="B28" s="37" t="s">
        <v>19</v>
      </c>
      <c r="C28" s="98"/>
      <c r="D28" s="98"/>
      <c r="E28" s="98">
        <f>Транспорт[[#This Row],[Прогнозовані витрати]]-Транспорт[[#This Row],[Фактичні витрати]]</f>
        <v>0</v>
      </c>
      <c r="F28" s="2"/>
      <c r="G28" s="42" t="s">
        <v>13</v>
      </c>
      <c r="H28" s="113"/>
      <c r="I28" s="89"/>
      <c r="J28" s="113">
        <f>Борги[[#This Row],[Прогнозовані витрати]]-Борги[[#This Row],[Фактичні витрати]]</f>
        <v>0</v>
      </c>
    </row>
    <row r="29" spans="1:10" ht="18" customHeight="1" thickBot="1" x14ac:dyDescent="0.25">
      <c r="A29" s="1"/>
      <c r="B29" s="38" t="s">
        <v>20</v>
      </c>
      <c r="C29" s="101"/>
      <c r="D29" s="101"/>
      <c r="E29" s="101">
        <f>Транспорт[[#This Row],[Прогнозовані витрати]]-Транспорт[[#This Row],[Фактичні витрати]]</f>
        <v>0</v>
      </c>
      <c r="F29" s="2"/>
      <c r="G29" s="10" t="s">
        <v>80</v>
      </c>
      <c r="H29" s="93">
        <f>SUBTOTAL(109,Борги[Прогнозовані витрати])</f>
        <v>0</v>
      </c>
      <c r="I29" s="114">
        <f>SUBTOTAL(109,Борги[Фактичні витрати])</f>
        <v>0</v>
      </c>
      <c r="J29" s="115">
        <f>SUBTOTAL(109,Борги[Різниця])</f>
        <v>0</v>
      </c>
    </row>
    <row r="30" spans="1:10" ht="18" customHeight="1" x14ac:dyDescent="0.2">
      <c r="A30" s="1"/>
      <c r="B30" s="32" t="s">
        <v>13</v>
      </c>
      <c r="C30" s="103"/>
      <c r="D30" s="109"/>
      <c r="E30" s="103">
        <f>Транспорт[[#This Row],[Прогнозовані витрати]]-Транспорт[[#This Row],[Фактичні витрати]]</f>
        <v>0</v>
      </c>
      <c r="F30" s="2"/>
      <c r="G30" s="164"/>
      <c r="H30" s="164"/>
      <c r="I30" s="164"/>
      <c r="J30" s="164"/>
    </row>
    <row r="31" spans="1:10" ht="18" customHeight="1" x14ac:dyDescent="0.2">
      <c r="A31" s="1"/>
      <c r="B31" s="33" t="s">
        <v>80</v>
      </c>
      <c r="C31" s="107">
        <f>SUBTOTAL(109,Транспорт[Прогнозовані витрати])</f>
        <v>250</v>
      </c>
      <c r="D31" s="107">
        <f>SUBTOTAL(109,Транспорт[Фактичні витрати])</f>
        <v>250</v>
      </c>
      <c r="E31" s="107">
        <f>SUBTOTAL(109,Транспорт[Різниця])</f>
        <v>0</v>
      </c>
      <c r="F31" s="7"/>
      <c r="G31" s="36" t="s">
        <v>63</v>
      </c>
      <c r="H31" s="25" t="s">
        <v>42</v>
      </c>
      <c r="I31" s="25" t="s">
        <v>43</v>
      </c>
      <c r="J31" s="25" t="s">
        <v>44</v>
      </c>
    </row>
    <row r="32" spans="1:10" ht="18" customHeight="1" thickBot="1" x14ac:dyDescent="0.25">
      <c r="A32" s="1"/>
      <c r="B32" s="164"/>
      <c r="C32" s="164"/>
      <c r="D32" s="164"/>
      <c r="E32" s="164"/>
      <c r="F32" s="7"/>
      <c r="G32" s="28" t="s">
        <v>64</v>
      </c>
      <c r="H32" s="103"/>
      <c r="I32" s="103"/>
      <c r="J32" s="103">
        <f>Податки[[#This Row],[Прогнозовані витрати]]-Податки[[#This Row],[Фактичні витрати]]</f>
        <v>0</v>
      </c>
    </row>
    <row r="33" spans="1:10" ht="18" customHeight="1" thickBot="1" x14ac:dyDescent="0.25">
      <c r="A33" s="1"/>
      <c r="B33" s="10" t="s">
        <v>21</v>
      </c>
      <c r="C33" s="17" t="s">
        <v>42</v>
      </c>
      <c r="D33" s="16" t="s">
        <v>43</v>
      </c>
      <c r="E33" s="15" t="s">
        <v>44</v>
      </c>
      <c r="F33" s="7"/>
      <c r="G33" s="43" t="s">
        <v>65</v>
      </c>
      <c r="H33" s="97"/>
      <c r="I33" s="116"/>
      <c r="J33" s="116">
        <f>Податки[[#This Row],[Прогнозовані витрати]]-Податки[[#This Row],[Фактичні витрати]]</f>
        <v>0</v>
      </c>
    </row>
    <row r="34" spans="1:10" ht="18" customHeight="1" thickBot="1" x14ac:dyDescent="0.25">
      <c r="A34" s="23"/>
      <c r="B34" s="44" t="s">
        <v>22</v>
      </c>
      <c r="C34" s="110"/>
      <c r="D34" s="117"/>
      <c r="E34" s="81">
        <f>Страхування[[#This Row],[Прогнозовані витрати]]-Страхування[[#This Row],[Фактичні витрати]]</f>
        <v>0</v>
      </c>
      <c r="F34" s="7"/>
      <c r="G34" s="37" t="s">
        <v>66</v>
      </c>
      <c r="H34" s="98"/>
      <c r="I34" s="109"/>
      <c r="J34" s="109">
        <f>Податки[[#This Row],[Прогнозовані витрати]]-Податки[[#This Row],[Фактичні витрати]]</f>
        <v>0</v>
      </c>
    </row>
    <row r="35" spans="1:10" ht="18" customHeight="1" thickBot="1" x14ac:dyDescent="0.25">
      <c r="A35" s="23"/>
      <c r="B35" s="45" t="s">
        <v>23</v>
      </c>
      <c r="C35" s="84"/>
      <c r="D35" s="118"/>
      <c r="E35" s="118">
        <f>Страхування[[#This Row],[Прогнозовані витрати]]-Страхування[[#This Row],[Фактичні витрати]]</f>
        <v>0</v>
      </c>
      <c r="F35" s="7"/>
      <c r="G35" s="43" t="s">
        <v>13</v>
      </c>
      <c r="H35" s="116"/>
      <c r="I35" s="116"/>
      <c r="J35" s="116">
        <f>Податки[[#This Row],[Прогнозовані витрати]]-Податки[[#This Row],[Фактичні витрати]]</f>
        <v>0</v>
      </c>
    </row>
    <row r="36" spans="1:10" ht="18" customHeight="1" thickBot="1" x14ac:dyDescent="0.25">
      <c r="A36" s="23"/>
      <c r="B36" s="46" t="s">
        <v>24</v>
      </c>
      <c r="C36" s="86"/>
      <c r="D36" s="119"/>
      <c r="E36" s="86">
        <f>Страхування[[#This Row],[Прогнозовані витрати]]-Страхування[[#This Row],[Фактичні витрати]]</f>
        <v>0</v>
      </c>
      <c r="F36" s="7"/>
      <c r="G36" s="33" t="s">
        <v>80</v>
      </c>
      <c r="H36" s="107">
        <f>SUBTOTAL(109,Податки[Прогнозовані витрати])</f>
        <v>0</v>
      </c>
      <c r="I36" s="107">
        <f>SUBTOTAL(109,Податки[Фактичні витрати])</f>
        <v>0</v>
      </c>
      <c r="J36" s="107">
        <f>SUBTOTAL(109,Податки[Різниця])</f>
        <v>0</v>
      </c>
    </row>
    <row r="37" spans="1:10" ht="18" customHeight="1" thickBot="1" x14ac:dyDescent="0.25">
      <c r="A37" s="23"/>
      <c r="B37" s="47" t="s">
        <v>13</v>
      </c>
      <c r="C37" s="113"/>
      <c r="D37" s="120"/>
      <c r="E37" s="113">
        <f>Страхування[[#This Row],[Прогнозовані витрати]]-Страхування[[#This Row],[Фактичні витрати]]</f>
        <v>0</v>
      </c>
      <c r="F37" s="2"/>
      <c r="G37" s="164"/>
      <c r="H37" s="164"/>
      <c r="I37" s="164"/>
      <c r="J37" s="164"/>
    </row>
    <row r="38" spans="1:10" ht="18" customHeight="1" thickBot="1" x14ac:dyDescent="0.25">
      <c r="A38" s="1"/>
      <c r="B38" s="10" t="s">
        <v>80</v>
      </c>
      <c r="C38" s="121">
        <f>SUBTOTAL(109,Страхування[Прогнозовані витрати])</f>
        <v>0</v>
      </c>
      <c r="D38" s="122">
        <f>SUBTOTAL(109,Страхування[Фактичні витрати])</f>
        <v>0</v>
      </c>
      <c r="E38" s="123">
        <f>SUBTOTAL(109,Страхування[Різниця])</f>
        <v>0</v>
      </c>
      <c r="F38" s="2"/>
      <c r="G38" s="21" t="s">
        <v>67</v>
      </c>
      <c r="H38" s="22" t="s">
        <v>42</v>
      </c>
      <c r="I38" s="14" t="s">
        <v>43</v>
      </c>
      <c r="J38" s="15" t="s">
        <v>44</v>
      </c>
    </row>
    <row r="39" spans="1:10" ht="18" customHeight="1" thickBot="1" x14ac:dyDescent="0.25">
      <c r="A39" s="1"/>
      <c r="B39" s="164"/>
      <c r="C39" s="164"/>
      <c r="D39" s="164"/>
      <c r="E39" s="164"/>
      <c r="F39" s="24"/>
      <c r="G39" s="49" t="s">
        <v>68</v>
      </c>
      <c r="H39" s="81"/>
      <c r="I39" s="126"/>
      <c r="J39" s="127">
        <f>ЗаощадженняІнвестиції[[#This Row],[Прогнозовані витрати]]-ЗаощадженняІнвестиції[[#This Row],[Фактичні витрати]]</f>
        <v>0</v>
      </c>
    </row>
    <row r="40" spans="1:10" ht="18" customHeight="1" thickBot="1" x14ac:dyDescent="0.25">
      <c r="A40" s="1"/>
      <c r="B40" s="36" t="s">
        <v>25</v>
      </c>
      <c r="C40" s="48" t="s">
        <v>42</v>
      </c>
      <c r="D40" s="25" t="s">
        <v>43</v>
      </c>
      <c r="E40" s="25" t="s">
        <v>44</v>
      </c>
      <c r="F40" s="24"/>
      <c r="G40" s="35" t="s">
        <v>69</v>
      </c>
      <c r="H40" s="87"/>
      <c r="I40" s="128"/>
      <c r="J40" s="129">
        <f>ЗаощадженняІнвестиції[[#This Row],[Прогнозовані витрати]]-ЗаощадженняІнвестиції[[#This Row],[Фактичні витрати]]</f>
        <v>0</v>
      </c>
    </row>
    <row r="41" spans="1:10" ht="18" customHeight="1" thickBot="1" x14ac:dyDescent="0.25">
      <c r="A41" s="1"/>
      <c r="B41" s="28" t="s">
        <v>26</v>
      </c>
      <c r="C41" s="104"/>
      <c r="D41" s="103"/>
      <c r="E41" s="103">
        <f>Харчування[[#This Row],[Прогнозовані витрати]]-Харчування[[#This Row],[Фактичні витрати]]</f>
        <v>0</v>
      </c>
      <c r="F41" s="24"/>
      <c r="G41" s="50" t="s">
        <v>13</v>
      </c>
      <c r="H41" s="125"/>
      <c r="I41" s="130"/>
      <c r="J41" s="131">
        <f>ЗаощадженняІнвестиції[[#This Row],[Прогнозовані витрати]]-ЗаощадженняІнвестиції[[#This Row],[Фактичні витрати]]</f>
        <v>0</v>
      </c>
    </row>
    <row r="42" spans="1:10" ht="18" customHeight="1" thickBot="1" x14ac:dyDescent="0.25">
      <c r="A42" s="1"/>
      <c r="B42" s="31" t="s">
        <v>27</v>
      </c>
      <c r="C42" s="105"/>
      <c r="D42" s="97"/>
      <c r="E42" s="97">
        <f>Харчування[[#This Row],[Прогнозовані витрати]]-Харчування[[#This Row],[Фактичні витрати]]</f>
        <v>0</v>
      </c>
      <c r="F42" s="2"/>
      <c r="G42" s="21" t="s">
        <v>80</v>
      </c>
      <c r="H42" s="94">
        <f>SUBTOTAL(109,ЗаощадженняІнвестиції[Прогнозовані витрати])</f>
        <v>0</v>
      </c>
      <c r="I42" s="132">
        <f>SUBTOTAL(109,ЗаощадженняІнвестиції[Фактичні витрати])</f>
        <v>0</v>
      </c>
      <c r="J42" s="123">
        <f>SUBTOTAL(109,ЗаощадженняІнвестиції[Різниця])</f>
        <v>0</v>
      </c>
    </row>
    <row r="43" spans="1:10" ht="18" customHeight="1" x14ac:dyDescent="0.2">
      <c r="A43" s="1"/>
      <c r="B43" s="32" t="s">
        <v>13</v>
      </c>
      <c r="C43" s="104"/>
      <c r="D43" s="103"/>
      <c r="E43" s="103">
        <f>Харчування[[#This Row],[Прогнозовані витрати]]-Харчування[[#This Row],[Фактичні витрати]]</f>
        <v>0</v>
      </c>
      <c r="F43" s="2"/>
      <c r="G43" s="164"/>
      <c r="H43" s="164"/>
      <c r="I43" s="164"/>
      <c r="J43" s="164"/>
    </row>
    <row r="44" spans="1:10" ht="18" customHeight="1" x14ac:dyDescent="0.2">
      <c r="A44" s="1"/>
      <c r="B44" s="33" t="s">
        <v>80</v>
      </c>
      <c r="C44" s="124">
        <f>SUBTOTAL(109,Харчування[Прогнозовані витрати])</f>
        <v>0</v>
      </c>
      <c r="D44" s="107">
        <f>SUBTOTAL(109,Харчування[Фактичні витрати])</f>
        <v>0</v>
      </c>
      <c r="E44" s="107">
        <f>SUBTOTAL(109,Харчування[Різниця])</f>
        <v>0</v>
      </c>
      <c r="F44" s="2"/>
      <c r="G44" s="36" t="s">
        <v>70</v>
      </c>
      <c r="H44" s="48" t="s">
        <v>42</v>
      </c>
      <c r="I44" s="25" t="s">
        <v>43</v>
      </c>
      <c r="J44" s="27" t="s">
        <v>44</v>
      </c>
    </row>
    <row r="45" spans="1:10" ht="18" customHeight="1" thickBot="1" x14ac:dyDescent="0.25">
      <c r="A45" s="1"/>
      <c r="B45" s="164"/>
      <c r="C45" s="164"/>
      <c r="D45" s="164"/>
      <c r="E45" s="164"/>
      <c r="F45" s="7"/>
      <c r="G45" s="51" t="s">
        <v>71</v>
      </c>
      <c r="H45" s="104"/>
      <c r="I45" s="103"/>
      <c r="J45" s="104">
        <f>ПодарункиПожертви[[#This Row],[Прогнозовані витрати]]-ПодарункиПожертви[[#This Row],[Фактичні витрати]]</f>
        <v>0</v>
      </c>
    </row>
    <row r="46" spans="1:10" ht="18" customHeight="1" thickBot="1" x14ac:dyDescent="0.25">
      <c r="A46" s="1"/>
      <c r="B46" s="21" t="s">
        <v>28</v>
      </c>
      <c r="C46" s="17" t="s">
        <v>42</v>
      </c>
      <c r="D46" s="17" t="s">
        <v>43</v>
      </c>
      <c r="E46" s="17" t="s">
        <v>44</v>
      </c>
      <c r="F46" s="7"/>
      <c r="G46" s="43" t="s">
        <v>72</v>
      </c>
      <c r="H46" s="105"/>
      <c r="I46" s="97"/>
      <c r="J46" s="105">
        <f>ПодарункиПожертви[[#This Row],[Прогнозовані витрати]]-ПодарункиПожертви[[#This Row],[Фактичні витрати]]</f>
        <v>0</v>
      </c>
    </row>
    <row r="47" spans="1:10" ht="18" customHeight="1" thickBot="1" x14ac:dyDescent="0.25">
      <c r="A47" s="1"/>
      <c r="B47" s="53" t="s">
        <v>29</v>
      </c>
      <c r="C47" s="86"/>
      <c r="D47" s="86"/>
      <c r="E47" s="81">
        <f>ДомашніУлюбленці[[#This Row],[Прогнозовані витрати]]-ДомашніУлюбленці[[#This Row],[Фактичні витрати]]</f>
        <v>0</v>
      </c>
      <c r="F47" s="7"/>
      <c r="G47" s="52" t="s">
        <v>73</v>
      </c>
      <c r="H47" s="104"/>
      <c r="I47" s="103"/>
      <c r="J47" s="104">
        <f>ПодарункиПожертви[[#This Row],[Прогнозовані витрати]]-ПодарункиПожертви[[#This Row],[Фактичні витрати]]</f>
        <v>0</v>
      </c>
    </row>
    <row r="48" spans="1:10" ht="18" customHeight="1" thickBot="1" x14ac:dyDescent="0.25">
      <c r="A48" s="1"/>
      <c r="B48" s="35" t="s">
        <v>30</v>
      </c>
      <c r="C48" s="84"/>
      <c r="D48" s="84"/>
      <c r="E48" s="84">
        <f>ДомашніУлюбленці[[#This Row],[Прогнозовані витрати]]-ДомашніУлюбленці[[#This Row],[Фактичні витрати]]</f>
        <v>0</v>
      </c>
      <c r="F48" s="2"/>
      <c r="G48" s="33" t="s">
        <v>80</v>
      </c>
      <c r="H48" s="124">
        <f>SUBTOTAL(109,ПодарункиПожертви[Прогнозовані витрати])</f>
        <v>0</v>
      </c>
      <c r="I48" s="107">
        <f>SUBTOTAL(109,ПодарункиПожертви[Фактичні витрати])</f>
        <v>0</v>
      </c>
      <c r="J48" s="133">
        <f>SUBTOTAL(109,ПодарункиПожертви[Різниця])</f>
        <v>0</v>
      </c>
    </row>
    <row r="49" spans="1:10" ht="18" customHeight="1" thickBot="1" x14ac:dyDescent="0.25">
      <c r="A49" s="1"/>
      <c r="B49" s="53" t="s">
        <v>31</v>
      </c>
      <c r="C49" s="86"/>
      <c r="D49" s="85"/>
      <c r="E49" s="112">
        <f>ДомашніУлюбленці[[#This Row],[Прогнозовані витрати]]-ДомашніУлюбленці[[#This Row],[Фактичні витрати]]</f>
        <v>0</v>
      </c>
      <c r="F49" s="2"/>
      <c r="G49" s="164"/>
      <c r="H49" s="164"/>
      <c r="I49" s="164"/>
      <c r="J49" s="164"/>
    </row>
    <row r="50" spans="1:10" ht="18" customHeight="1" thickBot="1" x14ac:dyDescent="0.25">
      <c r="A50" s="1"/>
      <c r="B50" s="35" t="s">
        <v>32</v>
      </c>
      <c r="C50" s="84"/>
      <c r="D50" s="87"/>
      <c r="E50" s="84">
        <f>ДомашніУлюбленці[[#This Row],[Прогнозовані витрати]]-ДомашніУлюбленці[[#This Row],[Фактичні витрати]]</f>
        <v>0</v>
      </c>
      <c r="F50" s="2"/>
      <c r="G50" s="21" t="s">
        <v>74</v>
      </c>
      <c r="H50" s="22" t="s">
        <v>42</v>
      </c>
      <c r="I50" s="17" t="s">
        <v>43</v>
      </c>
      <c r="J50" s="17" t="s">
        <v>44</v>
      </c>
    </row>
    <row r="51" spans="1:10" ht="18" customHeight="1" thickBot="1" x14ac:dyDescent="0.25">
      <c r="A51" s="1"/>
      <c r="B51" s="54" t="s">
        <v>13</v>
      </c>
      <c r="C51" s="125"/>
      <c r="D51" s="86"/>
      <c r="E51" s="86">
        <f>ДомашніУлюбленці[[#This Row],[Прогнозовані витрати]]-ДомашніУлюбленці[[#This Row],[Фактичні витрати]]</f>
        <v>0</v>
      </c>
      <c r="F51" s="24"/>
      <c r="G51" s="50" t="s">
        <v>75</v>
      </c>
      <c r="H51" s="82"/>
      <c r="I51" s="86"/>
      <c r="J51" s="86">
        <f>ЮридичніПослуги[[#This Row],[Прогнозовані витрати]]-ЮридичніПослуги[[#This Row],[Фактичні витрати]]</f>
        <v>0</v>
      </c>
    </row>
    <row r="52" spans="1:10" ht="18" customHeight="1" thickBot="1" x14ac:dyDescent="0.25">
      <c r="A52" s="1"/>
      <c r="B52" s="20" t="s">
        <v>80</v>
      </c>
      <c r="C52" s="121">
        <f>SUBTOTAL(109,ДомашніУлюбленці[Прогнозовані витрати])</f>
        <v>0</v>
      </c>
      <c r="D52" s="121">
        <f>SUBTOTAL(109,ДомашніУлюбленці[Фактичні витрати])</f>
        <v>0</v>
      </c>
      <c r="E52" s="121">
        <f>SUBTOTAL(109,ДомашніУлюбленці[Різниця])</f>
        <v>0</v>
      </c>
      <c r="F52" s="24"/>
      <c r="G52" s="55" t="s">
        <v>76</v>
      </c>
      <c r="H52" s="134"/>
      <c r="I52" s="84"/>
      <c r="J52" s="84">
        <f>ЮридичніПослуги[[#This Row],[Прогнозовані витрати]]-ЮридичніПослуги[[#This Row],[Фактичні витрати]]</f>
        <v>0</v>
      </c>
    </row>
    <row r="53" spans="1:10" ht="18" customHeight="1" thickBot="1" x14ac:dyDescent="0.25">
      <c r="A53" s="1"/>
      <c r="B53" s="164"/>
      <c r="C53" s="164"/>
      <c r="D53" s="164"/>
      <c r="E53" s="164"/>
      <c r="F53" s="24"/>
      <c r="G53" s="50" t="s">
        <v>77</v>
      </c>
      <c r="H53" s="82"/>
      <c r="I53" s="86"/>
      <c r="J53" s="90">
        <f>ЮридичніПослуги[[#This Row],[Прогнозовані витрати]]-ЮридичніПослуги[[#This Row],[Фактичні витрати]]</f>
        <v>0</v>
      </c>
    </row>
    <row r="54" spans="1:10" ht="18" customHeight="1" thickBot="1" x14ac:dyDescent="0.25">
      <c r="A54" s="1"/>
      <c r="B54" s="58" t="s">
        <v>33</v>
      </c>
      <c r="C54" s="27" t="s">
        <v>42</v>
      </c>
      <c r="D54" s="26" t="s">
        <v>43</v>
      </c>
      <c r="E54" s="27" t="s">
        <v>44</v>
      </c>
      <c r="F54" s="24"/>
      <c r="G54" s="56" t="s">
        <v>13</v>
      </c>
      <c r="H54" s="135"/>
      <c r="I54" s="88"/>
      <c r="J54" s="89">
        <f>ЮридичніПослуги[[#This Row],[Прогнозовані витрати]]-ЮридичніПослуги[[#This Row],[Фактичні витрати]]</f>
        <v>0</v>
      </c>
    </row>
    <row r="55" spans="1:10" ht="18" customHeight="1" thickBot="1" x14ac:dyDescent="0.25">
      <c r="A55" s="1"/>
      <c r="B55" s="32" t="s">
        <v>30</v>
      </c>
      <c r="C55" s="82"/>
      <c r="D55" s="103"/>
      <c r="E55" s="103">
        <f>ДоглядЗаСобою[[#This Row],[Прогнозовані витрати]]-ДоглядЗаСобою[[#This Row],[Фактичні витрати]]</f>
        <v>0</v>
      </c>
      <c r="F55" s="2"/>
      <c r="G55" s="21" t="s">
        <v>80</v>
      </c>
      <c r="H55" s="136">
        <f>SUBTOTAL(109,ЮридичніПослуги[Прогнозовані витрати])</f>
        <v>0</v>
      </c>
      <c r="I55" s="121">
        <f>SUBTOTAL(109,ЮридичніПослуги[Фактичні витрати])</f>
        <v>0</v>
      </c>
      <c r="J55" s="121">
        <f>SUBTOTAL(109,ЮридичніПослуги[Різниця])</f>
        <v>0</v>
      </c>
    </row>
    <row r="56" spans="1:10" ht="18" customHeight="1" thickBot="1" x14ac:dyDescent="0.25">
      <c r="A56" s="1"/>
      <c r="B56" s="31" t="s">
        <v>34</v>
      </c>
      <c r="C56" s="116"/>
      <c r="D56" s="97"/>
      <c r="E56" s="97">
        <f>ДоглядЗаСобою[[#This Row],[Прогнозовані витрати]]-ДоглядЗаСобою[[#This Row],[Фактичні витрати]]</f>
        <v>0</v>
      </c>
      <c r="F56" s="1"/>
      <c r="G56" s="165"/>
      <c r="H56" s="165"/>
      <c r="I56" s="165"/>
      <c r="J56" s="165"/>
    </row>
    <row r="57" spans="1:10" ht="18" customHeight="1" thickBot="1" x14ac:dyDescent="0.25">
      <c r="A57" s="1"/>
      <c r="B57" s="30" t="s">
        <v>35</v>
      </c>
      <c r="C57" s="98"/>
      <c r="D57" s="103"/>
      <c r="E57" s="103">
        <f>ДоглядЗаСобою[[#This Row],[Прогнозовані витрати]]-ДоглядЗаСобою[[#This Row],[Фактичні витрати]]</f>
        <v>0</v>
      </c>
      <c r="F57" s="1"/>
    </row>
    <row r="58" spans="1:10" ht="18" customHeight="1" thickBot="1" x14ac:dyDescent="0.25">
      <c r="A58" s="1"/>
      <c r="B58" s="31" t="s">
        <v>36</v>
      </c>
      <c r="C58" s="116"/>
      <c r="D58" s="97"/>
      <c r="E58" s="116">
        <f>ДоглядЗаСобою[[#This Row],[Прогнозовані витрати]]-ДоглядЗаСобою[[#This Row],[Фактичні витрати]]</f>
        <v>0</v>
      </c>
      <c r="F58" s="1"/>
    </row>
    <row r="59" spans="1:10" ht="18" customHeight="1" thickBot="1" x14ac:dyDescent="0.25">
      <c r="A59" s="1"/>
      <c r="B59" s="32" t="s">
        <v>37</v>
      </c>
      <c r="C59" s="98"/>
      <c r="D59" s="98"/>
      <c r="E59" s="98">
        <f>ДоглядЗаСобою[[#This Row],[Прогнозовані витрати]]-ДоглядЗаСобою[[#This Row],[Фактичні витрати]]</f>
        <v>0</v>
      </c>
      <c r="F59" s="1"/>
    </row>
    <row r="60" spans="1:10" ht="18" customHeight="1" thickBot="1" x14ac:dyDescent="0.25">
      <c r="A60" s="1"/>
      <c r="B60" s="31" t="s">
        <v>38</v>
      </c>
      <c r="C60" s="97"/>
      <c r="D60" s="99"/>
      <c r="E60" s="97">
        <f>ДоглядЗаСобою[[#This Row],[Прогнозовані витрати]]-ДоглядЗаСобою[[#This Row],[Фактичні витрати]]</f>
        <v>0</v>
      </c>
      <c r="F60" s="1"/>
    </row>
    <row r="61" spans="1:10" ht="18" customHeight="1" x14ac:dyDescent="0.2">
      <c r="A61" s="1"/>
      <c r="B61" s="32" t="s">
        <v>13</v>
      </c>
      <c r="C61" s="82"/>
      <c r="D61" s="109"/>
      <c r="E61" s="103">
        <f>ДоглядЗаСобою[[#This Row],[Прогнозовані витрати]]-ДоглядЗаСобою[[#This Row],[Фактичні витрати]]</f>
        <v>0</v>
      </c>
      <c r="F61" s="1"/>
    </row>
    <row r="62" spans="1:10" ht="18" customHeight="1" thickBot="1" x14ac:dyDescent="0.25">
      <c r="A62" s="1"/>
      <c r="B62" s="59" t="s">
        <v>80</v>
      </c>
      <c r="C62" s="133">
        <f>SUBTOTAL(109,ДоглядЗаСобою[Прогнозовані витрати])</f>
        <v>0</v>
      </c>
      <c r="D62" s="137">
        <f>SUBTOTAL(109,ДоглядЗаСобою[Фактичні витрати])</f>
        <v>0</v>
      </c>
      <c r="E62" s="133">
        <f>SUBTOTAL(109,ДоглядЗаСобою[Різниця])</f>
        <v>0</v>
      </c>
      <c r="F62" s="1"/>
    </row>
    <row r="63" spans="1:10" ht="20.100000000000001" customHeight="1" x14ac:dyDescent="0.2"/>
  </sheetData>
  <mergeCells count="26">
    <mergeCell ref="B22:E22"/>
    <mergeCell ref="B32:E32"/>
    <mergeCell ref="B39:E39"/>
    <mergeCell ref="G21:J21"/>
    <mergeCell ref="G30:J30"/>
    <mergeCell ref="G37:J37"/>
    <mergeCell ref="B45:E45"/>
    <mergeCell ref="G56:J56"/>
    <mergeCell ref="B53:E53"/>
    <mergeCell ref="G43:J43"/>
    <mergeCell ref="G49:J49"/>
    <mergeCell ref="B1:J1"/>
    <mergeCell ref="C5:D5"/>
    <mergeCell ref="C6:D6"/>
    <mergeCell ref="C7:D7"/>
    <mergeCell ref="C8:D8"/>
    <mergeCell ref="B6:B8"/>
    <mergeCell ref="B3:B5"/>
    <mergeCell ref="C3:D3"/>
    <mergeCell ref="C4:D4"/>
    <mergeCell ref="G8:I8"/>
    <mergeCell ref="G5:I5"/>
    <mergeCell ref="H3:I3"/>
    <mergeCell ref="H4:I4"/>
    <mergeCell ref="H6:I6"/>
    <mergeCell ref="H7:I7"/>
  </mergeCells>
  <phoneticPr fontId="2" type="noConversion"/>
  <conditionalFormatting sqref="E11:E21 E24:E31 E34:E38 E41:E44 E47:E52 E55:E62 J11:J20 J23:J29 J32:J36 J39:J42 J45:J48 J51:J55">
    <cfRule type="iconSet" priority="1">
      <iconSet iconSet="3Signs">
        <cfvo type="percent" val="0"/>
        <cfvo type="num" val="-20"/>
        <cfvo type="num" val="0"/>
      </iconSet>
    </cfRule>
  </conditionalFormatting>
  <dataValidations count="55">
    <dataValidation allowBlank="1" showInputMessage="1" showErrorMessage="1" prompt="Створіть на цьому аркуші особистий місячний бюджет. Прогнозовані й фактичні доходи наведено в таблиці, починаючи з клітинки B3. Зразок таблиць для категорій витрат наведено у двох стовпцях, починаючи з клітинок B10 і G10." sqref="A1" xr:uid="{00000000-0002-0000-0000-000000000000}"/>
    <dataValidation allowBlank="1" showInputMessage="1" showErrorMessage="1" prompt="Заголовок цього аркуша наведено в цій клітинці. Перейдіть до клітинки B3 та введіть значення прогнозованого й фактичного доходів. Сума витрат і залишок автоматично обчислюються, починаючи з клітинки G3." sqref="B1:J1" xr:uid="{00000000-0002-0000-0000-000001000000}"/>
    <dataValidation allowBlank="1" showInputMessage="1" showErrorMessage="1" prompt="Введіть значення прогнозованого доходу в клітинку E3 та додаткового прогнозованого доходу в клітинку E4. Загальний прогнозований щомісячний дохід автоматично обчислюється в клітинці E5. Надпис &quot;Фактичний щомісячний дохід&quot; наведено в клітинці нижче." sqref="B3:B5" xr:uid="{00000000-0002-0000-0000-000002000000}"/>
    <dataValidation allowBlank="1" showInputMessage="1" showErrorMessage="1" prompt="У клітинку праворуч введіть фактичний дохід 1." sqref="C6:D6" xr:uid="{00000000-0002-0000-0000-000003000000}"/>
    <dataValidation allowBlank="1" showInputMessage="1" showErrorMessage="1" prompt="У цю клітинку введіть фактичний дохід 1." sqref="E6" xr:uid="{00000000-0002-0000-0000-000004000000}"/>
    <dataValidation allowBlank="1" showInputMessage="1" showErrorMessage="1" prompt="У клітинку праворуч введіть фактичний додатковий дохід." sqref="C7:D7" xr:uid="{00000000-0002-0000-0000-000005000000}"/>
    <dataValidation allowBlank="1" showInputMessage="1" showErrorMessage="1" prompt="У цю клітинку введіть фактичний додатковий дохід." sqref="E7" xr:uid="{00000000-0002-0000-0000-000006000000}"/>
    <dataValidation allowBlank="1" showInputMessage="1" showErrorMessage="1" prompt="Загальний фактичний щомісячний дохід автоматично обчислюється в клітинці праворуч." sqref="C8:D8" xr:uid="{00000000-0002-0000-0000-000007000000}"/>
    <dataValidation allowBlank="1" showInputMessage="1" showErrorMessage="1" prompt="Загальний прогнозований щомісячний дохід автоматично обчислюється в цій клітинці." sqref="E5" xr:uid="{00000000-0002-0000-0000-000008000000}"/>
    <dataValidation allowBlank="1" showInputMessage="1" showErrorMessage="1" prompt="Введіть значення фактичного доходу в клітинку E6 і додаткового фактичного доходу в клітинку E7. Загальний фактичний щомісячний дохід автоматично обчислюється в клітинці E8, і загальний дохід – у клітинці G3." sqref="B6:B8" xr:uid="{00000000-0002-0000-0000-000009000000}"/>
    <dataValidation allowBlank="1" showInputMessage="1" showErrorMessage="1" prompt="Загальний фактичний щомісячний дохід автоматично обчислюється в цій клітинці." sqref="E8" xr:uid="{00000000-0002-0000-0000-00000A000000}"/>
    <dataValidation allowBlank="1" showInputMessage="1" showErrorMessage="1" prompt="Прогнозований залишок автоматично обчислюється в клітинці J6." sqref="G6" xr:uid="{00000000-0002-0000-0000-00000B000000}"/>
    <dataValidation allowBlank="1" showInputMessage="1" showErrorMessage="1" prompt="У стовпці під цим заголовком наведено зразки побутових витрат." sqref="B10" xr:uid="{00000000-0002-0000-0000-00000C000000}"/>
    <dataValidation allowBlank="1" showInputMessage="1" showErrorMessage="1" prompt="У стовпець під цим заголовком введіть прогнозовані витрати." sqref="C10 H50 C54 H10 H22 H31 H38 H44 C23 C33 C40 C46" xr:uid="{00000000-0002-0000-0000-00000D000000}"/>
    <dataValidation allowBlank="1" showInputMessage="1" showErrorMessage="1" prompt="У стовпець під цим заголовком введіть фактичні витрати." sqref="D10 D23 D54 I10 I22 I31 I38 I44 I50 D33 D40 D46" xr:uid="{00000000-0002-0000-0000-00000E000000}"/>
    <dataValidation allowBlank="1" showInputMessage="1" showErrorMessage="1" prompt="У стовпці під цим заголовком наведено зразки транспортних витрат." sqref="B23" xr:uid="{00000000-0002-0000-0000-00000F000000}"/>
    <dataValidation allowBlank="1" showInputMessage="1" showErrorMessage="1" prompt="Введіть докладні відомості в таблицю &quot;Догляд за собою&quot; нижче." sqref="B53:E53" xr:uid="{00000000-0002-0000-0000-000010000000}"/>
    <dataValidation allowBlank="1" showInputMessage="1" showErrorMessage="1" prompt="Введіть докладні відомості в таблицю &quot;Транспорт&quot; нижче." sqref="B22:E22" xr:uid="{00000000-0002-0000-0000-000011000000}"/>
    <dataValidation allowBlank="1" showInputMessage="1" showErrorMessage="1" prompt="У стовпці під цим заголовком наведено зразки витрат на особистий догляд." sqref="B54" xr:uid="{00000000-0002-0000-0000-000012000000}"/>
    <dataValidation allowBlank="1" showInputMessage="1" showErrorMessage="1" prompt="У стовпці під цим заголовком наведено зразки витрат на розваги." sqref="G10" xr:uid="{00000000-0002-0000-0000-000013000000}"/>
    <dataValidation allowBlank="1" showInputMessage="1" showErrorMessage="1" prompt="Введіть докладні відомості в таблицю &quot;Борги&quot; нижче." sqref="G21:J21" xr:uid="{00000000-0002-0000-0000-000014000000}"/>
    <dataValidation allowBlank="1" showInputMessage="1" showErrorMessage="1" prompt="У стовпці під цим заголовком наведено зразки витрат на кредити." sqref="G22" xr:uid="{00000000-0002-0000-0000-000015000000}"/>
    <dataValidation allowBlank="1" showInputMessage="1" showErrorMessage="1" prompt="Введіть докладні відомості в таблицю &quot;Податки&quot; нижче." sqref="G30:J30" xr:uid="{00000000-0002-0000-0000-000016000000}"/>
    <dataValidation allowBlank="1" showInputMessage="1" showErrorMessage="1" prompt="У стовпці під цим заголовком наведено зразки витрат на податки." sqref="G31" xr:uid="{00000000-0002-0000-0000-000017000000}"/>
    <dataValidation allowBlank="1" showInputMessage="1" showErrorMessage="1" prompt="Введіть докладні відомості в таблицю &quot;Заощадження й інвестиції&quot; нижче." sqref="G37:J37" xr:uid="{00000000-0002-0000-0000-000018000000}"/>
    <dataValidation allowBlank="1" showInputMessage="1" showErrorMessage="1" prompt="У стовпці під цим заголовком наведено зразки витрат на заощадження й інвестиції." sqref="G38" xr:uid="{00000000-0002-0000-0000-000019000000}"/>
    <dataValidation allowBlank="1" showInputMessage="1" showErrorMessage="1" prompt="Введіть докладні відомості в таблицю &quot;Подарунки й пожертви&quot; нижче." sqref="G43:J43" xr:uid="{00000000-0002-0000-0000-00001A000000}"/>
    <dataValidation allowBlank="1" showInputMessage="1" showErrorMessage="1" prompt="У стовпці під цим заголовком наведено зразки витрат на подарунки й пожертви." sqref="G44" xr:uid="{00000000-0002-0000-0000-00001B000000}"/>
    <dataValidation allowBlank="1" showInputMessage="1" showErrorMessage="1" prompt="Введіть докладні відомості в таблицю &quot;Юридичні послуги&quot; нижче." sqref="G49:J49" xr:uid="{00000000-0002-0000-0000-00001C000000}"/>
    <dataValidation allowBlank="1" showInputMessage="1" showErrorMessage="1" prompt="У стовпці під цим заголовком наведено зразки витрат на юридичні послуги." sqref="G50" xr:uid="{00000000-0002-0000-0000-00001D000000}"/>
    <dataValidation allowBlank="1" showInputMessage="1" showErrorMessage="1" prompt="Загальна сума прогнозованих витрат автоматично обчислюється в клітинці J57, загальна сума фактичних витрат – у клітинці J59, а різниця – у клітинці J61." sqref="G56:J56" xr:uid="{00000000-0002-0000-0000-00001E000000}"/>
    <dataValidation allowBlank="1" showInputMessage="1" showErrorMessage="1" prompt="У стовпці під цим заголовком наведено зразки витрат на страхування." sqref="B33" xr:uid="{00000000-0002-0000-0000-00001F000000}"/>
    <dataValidation allowBlank="1" showInputMessage="1" showErrorMessage="1" prompt="У стовпці під цим заголовком наведено зразки витрат на харчування." sqref="B40" xr:uid="{00000000-0002-0000-0000-000020000000}"/>
    <dataValidation allowBlank="1" showInputMessage="1" showErrorMessage="1" prompt="У стовпці під цим заголовком наведено зразки витрат на домашніх улюбленців." sqref="B46" xr:uid="{00000000-0002-0000-0000-000021000000}"/>
    <dataValidation allowBlank="1" showInputMessage="1" showErrorMessage="1" prompt="Введіть докладні відомості в таблицю &quot;Страхування&quot; нижче." sqref="B32:E32" xr:uid="{00000000-0002-0000-0000-000022000000}"/>
    <dataValidation allowBlank="1" showInputMessage="1" showErrorMessage="1" prompt="Введіть докладні відомості в таблицю &quot;Харчування&quot; нижче." sqref="B39:E39" xr:uid="{00000000-0002-0000-0000-000023000000}"/>
    <dataValidation allowBlank="1" showInputMessage="1" showErrorMessage="1" prompt="Введіть докладні відомості в таблицю &quot;Домашні улюбленці&quot; нижче." sqref="B45:E45" xr:uid="{00000000-0002-0000-0000-000024000000}"/>
    <dataValidation allowBlank="1" showInputMessage="1" showErrorMessage="1" prompt="Введіть докладні відомості в таблицю &quot;Розваги&quot; нижче." sqref="G9" xr:uid="{00000000-0002-0000-0000-000025000000}"/>
    <dataValidation allowBlank="1" showInputMessage="1" showErrorMessage="1" prompt="Різниця автоматично обчислюється в стовпці під цим заголовком." sqref="E10 J10 E23 J22 E33 J31 E40 E46 J50 J44 J38 E54" xr:uid="{00000000-0002-0000-0000-000026000000}"/>
    <dataValidation allowBlank="1" showInputMessage="1" showErrorMessage="1" prompt="Загальна сума прогнозованого доходу автоматично обчислюється в клітинці праворуч." sqref="C5:D5" xr:uid="{00000000-0002-0000-0000-000027000000}"/>
    <dataValidation allowBlank="1" showInputMessage="1" showErrorMessage="1" prompt="У клітинку праворуч введіть прогнозований дохід 1." sqref="C3:D3" xr:uid="{00000000-0002-0000-0000-000028000000}"/>
    <dataValidation allowBlank="1" showInputMessage="1" showErrorMessage="1" prompt="У клітинку праворуч введіть прогнозований додатковий дохід." sqref="C4:D4" xr:uid="{00000000-0002-0000-0000-000029000000}"/>
    <dataValidation allowBlank="1" showInputMessage="1" showErrorMessage="1" prompt="У цю клітинку введіть прогнозований дохід 1." sqref="E3" xr:uid="{00000000-0002-0000-0000-00002A000000}"/>
    <dataValidation allowBlank="1" showInputMessage="1" showErrorMessage="1" prompt="У цю клітинку введіть прогнозований додатковий дохід." sqref="E4" xr:uid="{00000000-0002-0000-0000-00002B000000}"/>
    <dataValidation allowBlank="1" showInputMessage="1" showErrorMessage="1" prompt="Фактичний залишок автоматично обчислюється в клітинці J7." sqref="G7" xr:uid="{00000000-0002-0000-0000-00002C000000}"/>
    <dataValidation allowBlank="1" showInputMessage="1" showErrorMessage="1" prompt="Загальна сума прогнозованих витрат автоматично обчислюється в цій клітинці." sqref="J3" xr:uid="{00000000-0002-0000-0000-00002D000000}"/>
    <dataValidation allowBlank="1" showInputMessage="1" showErrorMessage="1" prompt="Загальна сума фактичних витрат автоматично обчислюється в цій клітинці." sqref="J4" xr:uid="{00000000-0002-0000-0000-00002E000000}"/>
    <dataValidation allowBlank="1" showInputMessage="1" showErrorMessage="1" prompt="Різниця загальних сум витрат автоматично обчислюється в цій клітинці." sqref="J5" xr:uid="{00000000-0002-0000-0000-00002F000000}"/>
    <dataValidation allowBlank="1" showInputMessage="1" showErrorMessage="1" prompt="Загальна сума прогнозованих витрат автоматично обчислюється в клітинці J3." sqref="G3" xr:uid="{00000000-0002-0000-0000-000030000000}"/>
    <dataValidation allowBlank="1" showInputMessage="1" showErrorMessage="1" prompt="Загальна сума фактичних витрат автоматично обчислюється в клітинці J4." sqref="G4" xr:uid="{00000000-0002-0000-0000-000031000000}"/>
    <dataValidation allowBlank="1" showInputMessage="1" showErrorMessage="1" prompt="Різниця загальних сум витрат автоматично обчислюється в клітинці праворуч." sqref="G5:I5" xr:uid="{00000000-0002-0000-0000-000032000000}"/>
    <dataValidation allowBlank="1" showInputMessage="1" showErrorMessage="1" prompt="Різниця значень прогнозованого й фактичного залишку автоматично обчислюється в клітинці праворуч." sqref="G8:I8" xr:uid="{00000000-0002-0000-0000-000033000000}"/>
    <dataValidation allowBlank="1" showInputMessage="1" showErrorMessage="1" prompt="Прогнозований залишок автоматично обчислюється в цій клітинці." sqref="J6" xr:uid="{00000000-0002-0000-0000-000034000000}"/>
    <dataValidation allowBlank="1" showInputMessage="1" showErrorMessage="1" prompt="Фактичний залишок автоматично обчислюється в цій клітинці." sqref="J7" xr:uid="{00000000-0002-0000-0000-000035000000}"/>
    <dataValidation allowBlank="1" showInputMessage="1" showErrorMessage="1" prompt="Різниця значень залишку автоматично обчислюється в цій клітинці." sqref="J8" xr:uid="{00000000-0002-0000-0000-000036000000}"/>
  </dataValidations>
  <printOptions horizontalCentered="1"/>
  <pageMargins left="0.5" right="0.5" top="0.5" bottom="0.5" header="0.5" footer="0.5"/>
  <pageSetup paperSize="9" orientation="portrait" horizontalDpi="4294967292" r:id="rId1"/>
  <headerFooter differentFirst="1" alignWithMargins="0">
    <oddFooter>Page &amp;P of &amp;N</oddFooter>
  </headerFooter>
  <ignoredErrors>
    <ignoredError sqref="E25:E30 E15:E20 J12:J19 J23:J28 E34:E37 J32:J35 J39:J41 E41:E43 E47:E51 J45:J47 J51:J54 E55:E61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Особистий місячний 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2018-12-13T13:06:45Z</dcterms:created>
  <dcterms:modified xsi:type="dcterms:W3CDTF">2018-12-13T13:06:45Z</dcterms:modified>
</cp:coreProperties>
</file>