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8"/>
  <workbookPr/>
  <mc:AlternateContent xmlns:mc="http://schemas.openxmlformats.org/markup-compatibility/2006">
    <mc:Choice Requires="x15">
      <x15ac:absPath xmlns:x15ac="http://schemas.microsoft.com/office/spreadsheetml/2010/11/ac" url="C:\Users\admin\Desktop\sl-SI\"/>
    </mc:Choice>
  </mc:AlternateContent>
  <bookViews>
    <workbookView xWindow="0" yWindow="0" windowWidth="9990" windowHeight="5640" xr2:uid="{00000000-000D-0000-FFFF-FFFF00000000}"/>
  </bookViews>
  <sheets>
    <sheet name="Začetek" sheetId="4" r:id="rId1"/>
    <sheet name="Proračun za poroko" sheetId="1" r:id="rId2"/>
    <sheet name="Oblačila-slavje-glasba-slike" sheetId="2" r:id="rId3"/>
    <sheet name="Okrasje-cvetje-darila-potovanje" sheetId="3" r:id="rId4"/>
  </sheets>
  <definedNames>
    <definedName name="Cvetje_skupno_dejansko">Cvetje[[#Totals],[DEJANSKI]]</definedName>
    <definedName name="Cvetje_skupno_ocenjeno">Cvetje[[#Totals],[PREDVIDENI]]</definedName>
    <definedName name="Darila_skupno_dejansko">Darila[[#Totals],[DEJANSKI]]</definedName>
    <definedName name="Darila_skupno_ocenjeno">Darila[[#Totals],[PREDVIDENI]]</definedName>
    <definedName name="Dekoracija_skupno_dejansko">Dekoracija[[#Totals],[DEJANSKI]]</definedName>
    <definedName name="Dekoracija_skupno_ocenjeno">Dekoracija[[#Totals],[PREDVIDENI]]</definedName>
    <definedName name="Drugi_stroški_skupno_dejansko">DrugiStroški[[#Totals],[DEJANSKI]]</definedName>
    <definedName name="Drugi_stroški_skupno_ocenjeno">DrugiStroški[[#Totals],[PREDVIDENI]]</definedName>
    <definedName name="Fotografije_skupno_dejansko">fotografiranje[[#Totals],[DEJANSKI]]</definedName>
    <definedName name="Fotografije_skupno_ocenjeno">fotografiranje[[#Totals],[PREDVIDENI]]</definedName>
    <definedName name="Glasba_zabava_ocenjeno">Glasba[[#Totals],[PREDVIDENI]]</definedName>
    <definedName name="Glasba_zabava_skupno_dejansko">Glasba[[#Totals],[DEJANSKI]]</definedName>
    <definedName name="Oblačila_skupno_dejansko">Oblačila[[#Totals],[DEJANSKI]]</definedName>
    <definedName name="Oblačila_skupno_ocenjeno">Oblačila[[#Totals],[PREDVIDENI]]</definedName>
    <definedName name="Poročno_slavje_skupno_dejansko">PoročnoSlavje[[#Totals],[DEJANSKI]]</definedName>
    <definedName name="Poročno_slavje_skupno_ocenjeno">PoročnoSlavje[[#Totals],[PREDVIDENI]]</definedName>
    <definedName name="Potovanje_prevoz_skupno_dejansko">Potovanje[[#Totals],[DEJANSKI]]</definedName>
    <definedName name="Potovanje_prevoz_skupno_ocenjeno">Potovanje[[#Totals],[PREDVIDENI]]</definedName>
    <definedName name="_xlnm.Print_Titles" localSheetId="2">'Oblačila-slavje-glasba-slike'!$2:$2</definedName>
    <definedName name="_xlnm.Print_Titles" localSheetId="3">'Okrasje-cvetje-darila-potovanje'!$2:$2</definedName>
    <definedName name="Tiskano_gradivo_skupno_dejansko">TiskanoGradivo[[#Totals],[DEJANSKI]]</definedName>
    <definedName name="Tiskano_gradivo_skupno_ocenjeno">TiskanoGradivo[[#Totals],[PREDVIDENI]]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3" l="1"/>
  <c r="E16" i="1" s="1"/>
  <c r="C48" i="3"/>
  <c r="D16" i="1" s="1"/>
  <c r="D34" i="3"/>
  <c r="E15" i="1" s="1"/>
  <c r="C34" i="3"/>
  <c r="D15" i="1" s="1"/>
  <c r="D27" i="3"/>
  <c r="E14" i="1" s="1"/>
  <c r="C27" i="3"/>
  <c r="D14" i="1" s="1"/>
  <c r="D18" i="3"/>
  <c r="E13" i="1" s="1"/>
  <c r="C18" i="3"/>
  <c r="D13" i="1" s="1"/>
  <c r="D8" i="3"/>
  <c r="E12" i="1" s="1"/>
  <c r="C8" i="3"/>
  <c r="D12" i="1" s="1"/>
  <c r="D56" i="2"/>
  <c r="E11" i="1" s="1"/>
  <c r="C56" i="2"/>
  <c r="D11" i="1" s="1"/>
  <c r="D48" i="2"/>
  <c r="E10" i="1" s="1"/>
  <c r="C48" i="2"/>
  <c r="D10" i="1" s="1"/>
  <c r="D35" i="2"/>
  <c r="E9" i="1" s="1"/>
  <c r="C35" i="2"/>
  <c r="D9" i="1" s="1"/>
  <c r="D28" i="2"/>
  <c r="E8" i="1" s="1"/>
  <c r="C28" i="2"/>
  <c r="D8" i="1" s="1"/>
  <c r="D16" i="2"/>
  <c r="E7" i="1" s="1"/>
  <c r="C16" i="2"/>
  <c r="D7" i="1" s="1"/>
  <c r="E15" i="2"/>
  <c r="E23" i="3" l="1"/>
  <c r="E47" i="3" l="1"/>
  <c r="E46" i="3"/>
  <c r="E45" i="3"/>
  <c r="E44" i="3"/>
  <c r="E43" i="3"/>
  <c r="E42" i="3"/>
  <c r="E41" i="3"/>
  <c r="E40" i="3"/>
  <c r="E39" i="3"/>
  <c r="E38" i="3"/>
  <c r="E33" i="3"/>
  <c r="E32" i="3"/>
  <c r="E31" i="3"/>
  <c r="E26" i="3"/>
  <c r="E25" i="3"/>
  <c r="E24" i="3"/>
  <c r="E22" i="3"/>
  <c r="E17" i="3"/>
  <c r="E16" i="3"/>
  <c r="E15" i="3"/>
  <c r="E14" i="3"/>
  <c r="E13" i="3"/>
  <c r="E7" i="3"/>
  <c r="E6" i="3"/>
  <c r="E5" i="3"/>
  <c r="E4" i="3"/>
  <c r="E3" i="3"/>
  <c r="E55" i="2"/>
  <c r="E54" i="2"/>
  <c r="E53" i="2"/>
  <c r="E52" i="2"/>
  <c r="E47" i="2"/>
  <c r="E46" i="2"/>
  <c r="E45" i="2"/>
  <c r="E44" i="2"/>
  <c r="E43" i="2"/>
  <c r="E42" i="2"/>
  <c r="E41" i="2"/>
  <c r="E40" i="2"/>
  <c r="E39" i="2"/>
  <c r="E34" i="2"/>
  <c r="E33" i="2"/>
  <c r="E35" i="2" s="1"/>
  <c r="E27" i="2"/>
  <c r="E26" i="2"/>
  <c r="E25" i="2"/>
  <c r="E24" i="2"/>
  <c r="E23" i="2"/>
  <c r="E22" i="2"/>
  <c r="E21" i="2"/>
  <c r="E20" i="2"/>
  <c r="E13" i="2"/>
  <c r="E14" i="2"/>
  <c r="E12" i="2"/>
  <c r="E11" i="2"/>
  <c r="E9" i="2"/>
  <c r="E8" i="2"/>
  <c r="E7" i="2"/>
  <c r="E6" i="2"/>
  <c r="E5" i="2"/>
  <c r="E10" i="2"/>
  <c r="E4" i="2"/>
  <c r="E3" i="2"/>
  <c r="E48" i="3" l="1"/>
  <c r="E18" i="3"/>
  <c r="E34" i="3"/>
  <c r="E27" i="3"/>
  <c r="E8" i="3"/>
  <c r="E56" i="2"/>
  <c r="E48" i="2"/>
  <c r="E28" i="2"/>
  <c r="E16" i="2"/>
  <c r="C2" i="1"/>
  <c r="E2" i="1" s="1"/>
  <c r="F16" i="1" l="1"/>
  <c r="F13" i="1"/>
  <c r="F14" i="1"/>
  <c r="F12" i="1"/>
  <c r="F11" i="1"/>
  <c r="F15" i="1"/>
  <c r="E17" i="1"/>
  <c r="F10" i="1"/>
  <c r="F9" i="1"/>
  <c r="F8" i="1"/>
  <c r="D17" i="1"/>
  <c r="F7" i="1"/>
  <c r="F17" i="1" l="1"/>
</calcChain>
</file>

<file path=xl/sharedStrings.xml><?xml version="1.0" encoding="utf-8"?>
<sst xmlns="http://schemas.openxmlformats.org/spreadsheetml/2006/main" count="179" uniqueCount="133">
  <si>
    <t>O TEJ PREDLOGI</t>
  </si>
  <si>
    <t>To predlogo uporabite za spremljanje stroškov poroke.</t>
  </si>
  <si>
    <t>Povzetek proračuna za poroko in grafikon sta samodejno posodobljena namesto vas.</t>
  </si>
  <si>
    <t>Opomba: </t>
  </si>
  <si>
    <t>Dodatna navodila so na voljo v stolpcu A na vsakem delovnem listu. To besedilo je bilo skrito namenoma. Če želite besedilo premakniti, izberite stolpec A, nato izberite še IZBRIŠI. Če želite besedilo razkriti, izberite stolpec A, nato zamenjajte barvo pisave.</t>
  </si>
  <si>
    <t>Za več informacij o tabelah v tabeli pritisnite tipko SHIFT in nato tipko F10 ter izberite možnost TABELA in nato še NADOMESTNO BESEDILO.</t>
  </si>
  <si>
    <t>Datum poroke vnesite v celico C2. Preostalo število dni je samodejno izračunano v celici E2.</t>
  </si>
  <si>
    <t>Naslov tega delovnega lista je v celici C3. Naslednje navodilo je v celici A6.</t>
  </si>
  <si>
    <t>Tortni grafikon v celici C19 je samodejno posodobljen.</t>
  </si>
  <si>
    <t>Datum poroke:</t>
  </si>
  <si>
    <t>Povzetek proračuna za poroko</t>
  </si>
  <si>
    <t>KATEGORIJA</t>
  </si>
  <si>
    <t>Oblačila</t>
  </si>
  <si>
    <t>Poročno slavje</t>
  </si>
  <si>
    <t>Glasba</t>
  </si>
  <si>
    <t>Tiskano gradivo</t>
  </si>
  <si>
    <t>Fotografiranje</t>
  </si>
  <si>
    <t>Dekoracija</t>
  </si>
  <si>
    <t>Cvetje</t>
  </si>
  <si>
    <t>Darila</t>
  </si>
  <si>
    <t>Potovanje</t>
  </si>
  <si>
    <t>Drugo</t>
  </si>
  <si>
    <t>Skupni stroški</t>
  </si>
  <si>
    <t>V tej celici je tortni grafikon, ki prikazuje odstotek stroškov vsake kategorije.</t>
  </si>
  <si>
    <t>Preostalo število dni:</t>
  </si>
  <si>
    <t>PREDVIDENI</t>
  </si>
  <si>
    <t>DEJANSKI</t>
  </si>
  <si>
    <t>PREKORAČENO/NEDOSEŽENO</t>
  </si>
  <si>
    <t xml:space="preserve"> Podrobnosti vnesite v tabelo »Oblačila«, ki se začne v celici na desni. Naslednje navodilo je v celici A18.</t>
  </si>
  <si>
    <t>Oznaka za poročno slavje je v celici na desni.</t>
  </si>
  <si>
    <t>Vnesite stroške poročnega slavja brez stroškov za razvedrilo in dekoracijo v tabelo, ki se začne v celici na desni. Naslednje navodilo je v celici A31.</t>
  </si>
  <si>
    <t>Podrobnosti vnesite v tabelo »Glasba«, ki se začne v celici na desni. Naslednje navodilo je v celici A37.</t>
  </si>
  <si>
    <t>Podrobnosti vnesite v tabelo »Tiskano gradivo«, ki se začne v celici na desni. Naslednji korak je v celici A50.</t>
  </si>
  <si>
    <t>Oznaka za fotografiranje je v celici na desni.</t>
  </si>
  <si>
    <t>Podrobnosti vnesite v tabelo »Fotografiranje«, ki se začne v celici na desni.</t>
  </si>
  <si>
    <t>Zaročna prstana</t>
  </si>
  <si>
    <t>Prstan za bodočega zakonskega partnerja 1</t>
  </si>
  <si>
    <t>Obleka bodočega zakonskega partnerja 1</t>
  </si>
  <si>
    <t>Tančica/pokrivalo bodočega zakonskega partnerja 1</t>
  </si>
  <si>
    <t>Čevlji bodočega zakonskega partnerja 1</t>
  </si>
  <si>
    <t>Nakit bodočega zakonskega partnerja 1</t>
  </si>
  <si>
    <t>Nogavice bodočega zakonskega partnerja 1</t>
  </si>
  <si>
    <t>Prstan za bodočega zakonskega partnerja 2</t>
  </si>
  <si>
    <t>Obleka bodočega zakonskega partnerja 2</t>
  </si>
  <si>
    <t>Tančica/pokrivalo bodočega zakonskega partnerja 2</t>
  </si>
  <si>
    <t>Čevlji bodočega zakonskega partnerja 2</t>
  </si>
  <si>
    <t>Nakit bodočega zakonskega partnerja 2</t>
  </si>
  <si>
    <t>Nogavice bodočega zakonskega partnerja 2</t>
  </si>
  <si>
    <t>Skupni stroški za oblačila</t>
  </si>
  <si>
    <t>Poročno slavje*</t>
  </si>
  <si>
    <t>Stroški najema prostora/dvorane</t>
  </si>
  <si>
    <t>Mize in stoli</t>
  </si>
  <si>
    <t>Hrana</t>
  </si>
  <si>
    <t>Pijača</t>
  </si>
  <si>
    <t>Prti</t>
  </si>
  <si>
    <t>Torta</t>
  </si>
  <si>
    <t>Majhna darila</t>
  </si>
  <si>
    <t>Osebje in napitnine</t>
  </si>
  <si>
    <t>Skupni stroški za poročno slavje</t>
  </si>
  <si>
    <t>* Ne vključuje stroškov za razvedrilo in dekoracijo</t>
  </si>
  <si>
    <t>Glasba/razvedrilo</t>
  </si>
  <si>
    <t>Glasba za poroko</t>
  </si>
  <si>
    <t>Skupina/DJ za poročno slavje</t>
  </si>
  <si>
    <t>Skupni stroški za glasbo/razvedrilo</t>
  </si>
  <si>
    <t>Tiskano gradivo/tiskovina</t>
  </si>
  <si>
    <t>Povabila</t>
  </si>
  <si>
    <t>Obvestila</t>
  </si>
  <si>
    <t>Zahvalne kartice</t>
  </si>
  <si>
    <t>Osebna tiskovina</t>
  </si>
  <si>
    <t>Knjiga gostov</t>
  </si>
  <si>
    <t>Programi</t>
  </si>
  <si>
    <t>Prtički za poročno slavje</t>
  </si>
  <si>
    <t>Vžigalice</t>
  </si>
  <si>
    <t>Kaligrafija</t>
  </si>
  <si>
    <t>Skupni stroški za tiskano gradivo/tiskovino</t>
  </si>
  <si>
    <t>Uradne</t>
  </si>
  <si>
    <t>Dodatni natisi</t>
  </si>
  <si>
    <t>Fotoalbumi</t>
  </si>
  <si>
    <t>Videoposnetki</t>
  </si>
  <si>
    <t>Skupni stroški za fotografiranje</t>
  </si>
  <si>
    <t xml:space="preserve"> </t>
  </si>
  <si>
    <t>Vnesite stroške za dekoracijo brez stroškov za cvetje v tabelo, ki se začne v celici na desni. Naslednji korak je v celici A11.</t>
  </si>
  <si>
    <t>Oznaka za cvetje je v celici na desni.</t>
  </si>
  <si>
    <t>Podrobnosti vnesite v tabelo »Cvetje«, ki se začne v celici na desni. Naslednje navodilo je v celici A20.</t>
  </si>
  <si>
    <t>Oznaka za darila je v celici na desni.</t>
  </si>
  <si>
    <t>Podrobnosti vnesite v tabelo »Darila«, ki se začne v celici na desni. Naslednje navodilo je v celici A29.</t>
  </si>
  <si>
    <t>Oznaka za potovanje ali prevoz je v celici na desni.</t>
  </si>
  <si>
    <t>Podrobnosti vnesite v tabelo »Potovanje«, ki se začne v celici na desni. Naslednje navodilo je v celici A36.</t>
  </si>
  <si>
    <t>Podrobnosti vnesite v tabelo »Drugi stroški«, ki se začne v celici na desni.</t>
  </si>
  <si>
    <t>Dekoracija*</t>
  </si>
  <si>
    <t>Metuljčki za sedeže</t>
  </si>
  <si>
    <t>Namizni šopki</t>
  </si>
  <si>
    <t>Sveče</t>
  </si>
  <si>
    <t>Osvetlitev</t>
  </si>
  <si>
    <t>Baloni</t>
  </si>
  <si>
    <t>Skupni stroški za dekoracijo</t>
  </si>
  <si>
    <t>* Ne vključuje stroškov za cvetje</t>
  </si>
  <si>
    <t>Šopki</t>
  </si>
  <si>
    <t>Naprsni šopki</t>
  </si>
  <si>
    <t>Zapestni šopki</t>
  </si>
  <si>
    <t>Poroka</t>
  </si>
  <si>
    <t>Skupni stroški za cvetje</t>
  </si>
  <si>
    <t>Udeleženci</t>
  </si>
  <si>
    <t>Bodoči zakonski partner 1</t>
  </si>
  <si>
    <t>Bodoči zakonski partner 2</t>
  </si>
  <si>
    <t>Starši</t>
  </si>
  <si>
    <t>Govorniki/drugi udeleženci</t>
  </si>
  <si>
    <t>Skupni stroški za darila</t>
  </si>
  <si>
    <t>Potovanje/prevoz</t>
  </si>
  <si>
    <t>Limuzine/avtomobili</t>
  </si>
  <si>
    <t>Parkiranje</t>
  </si>
  <si>
    <t>Taksiji</t>
  </si>
  <si>
    <t>Skupni stroški za potovanje/prevoz</t>
  </si>
  <si>
    <t>Drugi stroški</t>
  </si>
  <si>
    <t>Uradnik</t>
  </si>
  <si>
    <t>Plačilo najema cerkve/prostora za poroko</t>
  </si>
  <si>
    <t>Koordinator poroke</t>
  </si>
  <si>
    <t>Predporočna generalka</t>
  </si>
  <si>
    <t>Zaročna zabava</t>
  </si>
  <si>
    <t>Dekliščina</t>
  </si>
  <si>
    <t>Obiski salonov za nego</t>
  </si>
  <si>
    <t>Fantovščina</t>
  </si>
  <si>
    <t>Kosilo</t>
  </si>
  <si>
    <t>Hotelske sobe</t>
  </si>
  <si>
    <t>Skupni znesek drugih stroškov</t>
  </si>
  <si>
    <t>Vnesite predvideni in dejanski stroške za različne kategorije na ločene delovne liste.</t>
  </si>
  <si>
    <t>Na tem delovnem listu ustvarite proračun za poroko. Vnesite podrobnosti v tabele na delovnih listih »Oblačila, slavje, glasba,slike, fotografiranje« in »Okrasje, cvetje, darila, potovanje«, da posodobite povzetek in grafikon na trenutnem delovnem listu. Uporabna navodila za uporabo tega delovnega lista najdete v celicah v tem stolpcu. Oznaka za datum poroke je v celici C1.</t>
  </si>
  <si>
    <t>Tabela s povzetk proračuna, ki se začne v celici C6, je samodejno posodobljena. Naslednje navodilo je v celici A19.</t>
  </si>
  <si>
    <t>Vnesite predvideni in dejanski stroške za vsako kategorija v ustrezne tabele na tem delovnem listu. Prekoračeno ali nedoseženo znesek je izračunan samodejno. Oznaka za oblačila je v celici na desni. Uporabna navodila za uporabo tega delovnega lista najdete v celicah v tem stolpcu. Puščica dol za začetek dela.</t>
  </si>
  <si>
    <t>Oznaka z glasba ali razvedrilo je v celici na desni.</t>
  </si>
  <si>
    <t>Oznaka za tiskano gradivo ali tiskovina je v celici na desni.</t>
  </si>
  <si>
    <t>Vnesite predvideni in dejanski stroške za vsako kategorija v ustrezne tabele na tem delovnem listu. Prekoračeno ali nedoseženo znesek je izračunan samodejno. Oznaka za dekoracija je v celici na desni. Uporabna navodila za uporabo tega delovnega lista najdete v celicah v tem stolpcu. Puščica dol za začetek dela.</t>
  </si>
  <si>
    <t>Oznaka za drugi stroški je v celici na desni strani.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</si>
</sst>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24]d\.\ mmmm\ yyyy;@"/>
    <numFmt numFmtId="168" formatCode="#,##0.00_ ;\-#,##0.00\ "/>
  </numFmts>
  <fonts count="36" x14ac:knownFonts="1">
    <font>
      <sz val="10"/>
      <name val="Cambria"/>
      <family val="2"/>
      <scheme val="minor"/>
    </font>
    <font>
      <sz val="11"/>
      <color theme="1"/>
      <name val="Cambria"/>
      <family val="2"/>
      <scheme val="minor"/>
    </font>
    <font>
      <sz val="8"/>
      <name val="Arial"/>
      <family val="2"/>
    </font>
    <font>
      <sz val="24"/>
      <color theme="3"/>
      <name val="Cambria"/>
      <family val="2"/>
      <scheme val="major"/>
    </font>
    <font>
      <sz val="10"/>
      <name val="Cambria"/>
      <family val="2"/>
      <scheme val="minor"/>
    </font>
    <font>
      <sz val="12"/>
      <color theme="3"/>
      <name val="Cambria"/>
      <family val="1"/>
      <scheme val="major"/>
    </font>
    <font>
      <b/>
      <sz val="12"/>
      <color theme="3"/>
      <name val="Cambria"/>
      <family val="1"/>
      <scheme val="major"/>
    </font>
    <font>
      <b/>
      <sz val="10"/>
      <color theme="3"/>
      <name val="Cambria"/>
      <family val="2"/>
      <scheme val="minor"/>
    </font>
    <font>
      <b/>
      <sz val="10"/>
      <color theme="0"/>
      <name val="Cambria"/>
      <family val="1"/>
      <scheme val="minor"/>
    </font>
    <font>
      <b/>
      <sz val="10"/>
      <color theme="0"/>
      <name val="Cambria"/>
      <family val="2"/>
      <scheme val="minor"/>
    </font>
    <font>
      <b/>
      <sz val="11.5"/>
      <color theme="3"/>
      <name val="Cambria"/>
      <family val="2"/>
      <scheme val="minor"/>
    </font>
    <font>
      <i/>
      <sz val="10"/>
      <color theme="1" tint="0.24994659260841701"/>
      <name val="Cambria"/>
      <family val="2"/>
      <scheme val="major"/>
    </font>
    <font>
      <sz val="10"/>
      <color theme="1"/>
      <name val="Cambria"/>
      <family val="1"/>
      <scheme val="minor"/>
    </font>
    <font>
      <sz val="26"/>
      <color theme="3"/>
      <name val="Cambria"/>
      <family val="2"/>
      <scheme val="major"/>
    </font>
    <font>
      <sz val="10"/>
      <color theme="4" tint="0.79998168889431442"/>
      <name val="Cambria"/>
      <family val="2"/>
      <scheme val="minor"/>
    </font>
    <font>
      <sz val="10"/>
      <color theme="0"/>
      <name val="Cambria"/>
      <family val="2"/>
      <scheme val="minor"/>
    </font>
    <font>
      <sz val="11"/>
      <color theme="0"/>
      <name val="Calibri"/>
      <family val="2"/>
    </font>
    <font>
      <b/>
      <sz val="11.5"/>
      <color theme="0"/>
      <name val="Cambria"/>
      <family val="2"/>
      <scheme val="minor"/>
    </font>
    <font>
      <b/>
      <sz val="9"/>
      <color theme="0"/>
      <name val="Cambria"/>
      <family val="2"/>
      <scheme val="minor"/>
    </font>
    <font>
      <b/>
      <sz val="16"/>
      <color theme="2" tint="-0.749992370372631"/>
      <name val="Cambria"/>
      <family val="1"/>
      <scheme val="major"/>
    </font>
    <font>
      <sz val="11"/>
      <name val="Cambria"/>
      <family val="1"/>
      <scheme val="minor"/>
    </font>
    <font>
      <b/>
      <sz val="11"/>
      <name val="Cambria"/>
      <family val="1"/>
      <scheme val="minor"/>
    </font>
    <font>
      <sz val="10"/>
      <name val="Cambria"/>
      <family val="1"/>
      <scheme val="minor"/>
    </font>
    <font>
      <b/>
      <sz val="10"/>
      <name val="Cambria"/>
      <family val="1"/>
      <scheme val="minor"/>
    </font>
    <font>
      <b/>
      <sz val="10"/>
      <name val="Cambria"/>
      <family val="2"/>
      <scheme val="min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sz val="11"/>
      <color theme="0"/>
      <name val="Cambria"/>
      <family val="2"/>
      <scheme val="minor"/>
    </font>
  </fonts>
  <fills count="3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0" fontId="24" fillId="0" borderId="0" applyNumberFormat="0" applyFill="0" applyProtection="0">
      <alignment vertical="center"/>
    </xf>
    <xf numFmtId="0" fontId="7" fillId="6" borderId="0" applyNumberFormat="0" applyBorder="0" applyProtection="0">
      <alignment vertical="center"/>
    </xf>
    <xf numFmtId="0" fontId="10" fillId="0" borderId="0" applyNumberFormat="0" applyFill="0" applyAlignment="0" applyProtection="0"/>
    <xf numFmtId="0" fontId="11" fillId="0" borderId="0" applyNumberFormat="0" applyFill="0" applyBorder="0" applyAlignment="0" applyProtection="0"/>
    <xf numFmtId="0" fontId="7" fillId="5" borderId="0" applyNumberFormat="0" applyAlignment="0" applyProtection="0"/>
    <xf numFmtId="4" fontId="4" fillId="3" borderId="0" applyBorder="0" applyProtection="0">
      <alignment horizontal="right" indent="1"/>
    </xf>
    <xf numFmtId="0" fontId="13" fillId="0" borderId="0" applyNumberFormat="0" applyFill="0" applyBorder="0" applyProtection="0">
      <alignment vertical="center"/>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1" applyNumberFormat="0" applyAlignment="0" applyProtection="0"/>
    <xf numFmtId="0" fontId="30" fillId="12" borderId="2" applyNumberFormat="0" applyAlignment="0" applyProtection="0"/>
    <xf numFmtId="0" fontId="31" fillId="12" borderId="1" applyNumberFormat="0" applyAlignment="0" applyProtection="0"/>
    <xf numFmtId="0" fontId="32" fillId="0" borderId="3" applyNumberFormat="0" applyFill="0" applyAlignment="0" applyProtection="0"/>
    <xf numFmtId="0" fontId="33" fillId="13" borderId="4" applyNumberFormat="0" applyAlignment="0" applyProtection="0"/>
    <xf numFmtId="0" fontId="34" fillId="0" borderId="0" applyNumberFormat="0" applyFill="0" applyBorder="0" applyAlignment="0" applyProtection="0"/>
    <xf numFmtId="0" fontId="4" fillId="14" borderId="5" applyNumberFormat="0" applyFont="0" applyAlignment="0" applyProtection="0"/>
    <xf numFmtId="0" fontId="3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8">
    <xf numFmtId="0" fontId="0" fillId="0" borderId="0" xfId="0"/>
    <xf numFmtId="0" fontId="0" fillId="0" borderId="0" xfId="0" applyAlignment="1">
      <alignment horizontal="left" vertical="center" indent="1"/>
    </xf>
    <xf numFmtId="0" fontId="0" fillId="0" borderId="0" xfId="0" applyAlignment="1">
      <alignment horizontal="right" vertical="center" indent="1"/>
    </xf>
    <xf numFmtId="0" fontId="0" fillId="3" borderId="0" xfId="0" applyFill="1"/>
    <xf numFmtId="0" fontId="0" fillId="3" borderId="0" xfId="0" applyFill="1" applyAlignment="1">
      <alignment horizontal="left" vertical="center" indent="1"/>
    </xf>
    <xf numFmtId="0" fontId="0" fillId="4" borderId="0" xfId="0" applyFill="1"/>
    <xf numFmtId="0" fontId="0" fillId="4" borderId="0" xfId="0" applyFill="1" applyAlignment="1">
      <alignment horizontal="right" vertical="center" indent="1"/>
    </xf>
    <xf numFmtId="0" fontId="5" fillId="4" borderId="0" xfId="0" applyFont="1" applyFill="1"/>
    <xf numFmtId="0" fontId="5" fillId="4" borderId="0" xfId="0" applyFont="1" applyFill="1" applyAlignment="1">
      <alignment horizontal="left" vertical="top"/>
    </xf>
    <xf numFmtId="0" fontId="10" fillId="0" borderId="0" xfId="3" applyAlignment="1">
      <alignment wrapText="1"/>
    </xf>
    <xf numFmtId="0" fontId="0" fillId="0" borderId="0" xfId="0" applyAlignment="1">
      <alignment horizontal="lef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wrapText="1"/>
    </xf>
    <xf numFmtId="0" fontId="9" fillId="2" borderId="0" xfId="0" applyFont="1" applyFill="1" applyAlignment="1">
      <alignment vertical="center" wrapText="1"/>
    </xf>
    <xf numFmtId="0" fontId="17" fillId="0" borderId="0" xfId="0" applyFont="1" applyAlignment="1">
      <alignment wrapText="1"/>
    </xf>
    <xf numFmtId="0" fontId="8" fillId="2"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wrapText="1"/>
    </xf>
    <xf numFmtId="0" fontId="19" fillId="7" borderId="0" xfId="2" applyFont="1" applyFill="1" applyAlignment="1">
      <alignment horizontal="center" vertical="center"/>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applyAlignment="1">
      <alignment horizontal="right"/>
    </xf>
    <xf numFmtId="0" fontId="0" fillId="3" borderId="0" xfId="0" applyFill="1" applyAlignment="1">
      <alignment vertical="center"/>
    </xf>
    <xf numFmtId="0" fontId="4" fillId="3" borderId="0" xfId="0" applyFont="1" applyFill="1"/>
    <xf numFmtId="0" fontId="0" fillId="3" borderId="0" xfId="0" applyFill="1" applyAlignment="1">
      <alignment horizontal="center"/>
    </xf>
    <xf numFmtId="0" fontId="3" fillId="0" borderId="0" xfId="0" applyFont="1" applyAlignment="1">
      <alignment horizontal="center" vertical="center"/>
    </xf>
    <xf numFmtId="0" fontId="18" fillId="0" borderId="0" xfId="0" applyFont="1" applyAlignment="1">
      <alignment vertical="center" wrapText="1"/>
    </xf>
    <xf numFmtId="4" fontId="0" fillId="0" borderId="0" xfId="6" applyFont="1" applyFill="1">
      <alignment horizontal="right" indent="1"/>
    </xf>
    <xf numFmtId="0" fontId="0" fillId="0" borderId="0" xfId="0" applyAlignment="1">
      <alignment vertical="center"/>
    </xf>
    <xf numFmtId="0" fontId="24" fillId="0" borderId="0" xfId="1">
      <alignment vertical="center"/>
    </xf>
    <xf numFmtId="0" fontId="22" fillId="0" borderId="0" xfId="0" applyFont="1" applyAlignment="1">
      <alignment horizontal="left" vertical="center" wrapText="1"/>
    </xf>
    <xf numFmtId="0" fontId="22" fillId="0" borderId="0" xfId="0" applyFont="1"/>
    <xf numFmtId="166" fontId="6" fillId="4" borderId="0" xfId="0" applyNumberFormat="1" applyFont="1" applyFill="1" applyAlignment="1">
      <alignment horizontal="left" vertical="top"/>
    </xf>
    <xf numFmtId="0" fontId="13" fillId="3" borderId="0" xfId="7" applyFill="1">
      <alignment vertical="center"/>
    </xf>
    <xf numFmtId="0" fontId="14" fillId="3" borderId="0" xfId="0" applyFont="1" applyFill="1" applyAlignment="1">
      <alignment horizontal="center"/>
    </xf>
    <xf numFmtId="0" fontId="11" fillId="0" borderId="0" xfId="4"/>
    <xf numFmtId="0" fontId="0" fillId="0" borderId="0" xfId="0"/>
    <xf numFmtId="0" fontId="0" fillId="0" borderId="0" xfId="0" applyAlignment="1">
      <alignment wrapText="1"/>
    </xf>
    <xf numFmtId="0" fontId="12" fillId="0" borderId="0" xfId="0" applyFont="1" applyAlignment="1">
      <alignment horizontal="left" vertical="center" wrapText="1"/>
    </xf>
    <xf numFmtId="168" fontId="22" fillId="0" borderId="0" xfId="0" applyNumberFormat="1" applyFont="1" applyAlignment="1">
      <alignment vertical="center"/>
    </xf>
    <xf numFmtId="168" fontId="23" fillId="0" borderId="0" xfId="0" applyNumberFormat="1" applyFont="1" applyAlignment="1">
      <alignment vertical="center"/>
    </xf>
    <xf numFmtId="168" fontId="0" fillId="0" borderId="0" xfId="0" applyNumberFormat="1" applyAlignment="1">
      <alignment horizontal="right" vertical="center"/>
    </xf>
    <xf numFmtId="168" fontId="0" fillId="0" borderId="0" xfId="0" applyNumberFormat="1"/>
    <xf numFmtId="168" fontId="22" fillId="0" borderId="0" xfId="0" applyNumberFormat="1" applyFont="1" applyAlignment="1">
      <alignment horizontal="right" vertical="center"/>
    </xf>
    <xf numFmtId="168" fontId="22" fillId="0" borderId="0" xfId="0" applyNumberFormat="1" applyFont="1"/>
  </cellXfs>
  <cellStyles count="47">
    <cellStyle name="20 % – Poudarek1" xfId="6"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4" builtinId="26" customBuiltin="1"/>
    <cellStyle name="Izhod" xfId="18" builtinId="21" customBuiltin="1"/>
    <cellStyle name="Naslov" xfId="7" builtinId="15" customBuiltin="1"/>
    <cellStyle name="Naslov 1" xfId="1" builtinId="16" customBuiltin="1"/>
    <cellStyle name="Naslov 2" xfId="2" builtinId="17" customBuiltin="1"/>
    <cellStyle name="Naslov 3" xfId="3" builtinId="18" customBuiltin="1"/>
    <cellStyle name="Naslov 4" xfId="13" builtinId="19" customBuiltin="1"/>
    <cellStyle name="Navadno" xfId="0" builtinId="0" customBuiltin="1"/>
    <cellStyle name="Nevtralno" xfId="16" builtinId="28" customBuiltin="1"/>
    <cellStyle name="Odstotek" xfId="12" builtinId="5" customBuiltin="1"/>
    <cellStyle name="Opomba" xfId="23" builtinId="10" customBuiltin="1"/>
    <cellStyle name="Opozorilo" xfId="22" builtinId="11" customBuiltin="1"/>
    <cellStyle name="Pojasnjevalno besedilo" xfId="4" builtinId="53" customBuiltin="1"/>
    <cellStyle name="Poudarek1" xfId="24"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20" builtinId="24" customBuiltin="1"/>
    <cellStyle name="Preveri celico" xfId="21" builtinId="23" customBuiltin="1"/>
    <cellStyle name="Računanje" xfId="19" builtinId="22" customBuiltin="1"/>
    <cellStyle name="Slabo" xfId="15" builtinId="27" customBuiltin="1"/>
    <cellStyle name="Valuta" xfId="10" builtinId="4" customBuiltin="1"/>
    <cellStyle name="Valuta [0]" xfId="11" builtinId="7" customBuiltin="1"/>
    <cellStyle name="Vejica" xfId="8" builtinId="3" customBuiltin="1"/>
    <cellStyle name="Vejica [0]" xfId="9" builtinId="6" customBuiltin="1"/>
    <cellStyle name="Vnos" xfId="17" builtinId="20" customBuiltin="1"/>
    <cellStyle name="Vsota" xfId="5" builtinId="25" customBuiltin="1"/>
  </cellStyles>
  <dxfs count="98">
    <dxf>
      <font>
        <b/>
        <i val="0"/>
        <strike val="0"/>
        <condense val="0"/>
        <extend val="0"/>
        <outline val="0"/>
        <shadow val="0"/>
        <u val="none"/>
        <vertAlign val="baseline"/>
        <sz val="10"/>
        <color auto="1"/>
        <name val="Cambria"/>
        <family val="1"/>
        <scheme val="minor"/>
      </font>
      <numFmt numFmtId="168" formatCode="#,##0.00_ ;\-#,##0.00\ "/>
      <alignment horizontal="general" vertical="center" textRotation="0" wrapText="0" indent="0"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general" vertical="center" textRotation="0" wrapText="0" indent="0" justifyLastLine="0" shrinkToFit="0" readingOrder="0"/>
    </dxf>
    <dxf>
      <font>
        <b val="0"/>
        <i val="0"/>
        <strike val="0"/>
        <condense val="0"/>
        <extend val="0"/>
        <outline val="0"/>
        <shadow val="0"/>
        <u val="none"/>
        <vertAlign val="baseline"/>
        <sz val="10"/>
        <color auto="1"/>
        <name val="Cambria"/>
        <family val="1"/>
        <scheme val="minor"/>
      </font>
      <numFmt numFmtId="168" formatCode="#,##0.00_ ;\-#,##0.00\ "/>
      <alignment horizontal="general" vertical="center" textRotation="0" wrapText="0" indent="0" justifyLastLine="0" shrinkToFit="0" readingOrder="0"/>
    </dxf>
    <dxf>
      <alignment horizontal="general" vertical="center"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scheme val="minor"/>
      </font>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general" vertical="bottom"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168"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0" formatCode="General"/>
    </dxf>
    <dxf>
      <alignment horizontal="left" vertical="center" textRotation="0" wrapText="1" indent="0" justifyLastLine="0" shrinkToFit="0" readingOrder="0"/>
    </dxf>
    <dxf>
      <numFmt numFmtId="0" formatCode="General"/>
    </dxf>
    <dxf>
      <alignment horizontal="left" vertical="center" textRotation="0" wrapText="1" indent="0" justifyLastLine="0" shrinkToFit="0" readingOrder="0"/>
    </dxf>
    <dxf>
      <font>
        <b val="0"/>
        <i val="0"/>
        <strike val="0"/>
        <outline val="0"/>
        <shadow val="0"/>
        <u val="none"/>
        <vertAlign val="baseline"/>
        <sz val="10"/>
        <color auto="1"/>
        <name val="Cambria"/>
        <family val="1"/>
        <scheme val="minor"/>
      </font>
      <fill>
        <patternFill patternType="none">
          <fgColor indexed="64"/>
          <bgColor auto="1"/>
        </patternFill>
      </fill>
    </dxf>
    <dxf>
      <font>
        <b val="0"/>
        <i val="0"/>
        <strike val="0"/>
        <outline val="0"/>
        <shadow val="0"/>
        <u val="none"/>
        <vertAlign val="baseline"/>
        <sz val="10"/>
        <color auto="1"/>
        <name val="Cambria"/>
        <family val="1"/>
        <scheme val="minor"/>
      </font>
      <fill>
        <patternFill patternType="none">
          <fgColor indexed="64"/>
          <bgColor auto="1"/>
        </patternFill>
      </fill>
    </dxf>
    <dxf>
      <font>
        <b val="0"/>
        <i val="0"/>
        <strike val="0"/>
        <outline val="0"/>
        <shadow val="0"/>
        <u val="none"/>
        <vertAlign val="baseline"/>
        <sz val="10"/>
        <color auto="1"/>
        <name val="Cambria"/>
        <family val="1"/>
        <scheme val="minor"/>
      </font>
      <fill>
        <patternFill patternType="none">
          <fgColor indexed="64"/>
          <bgColor auto="1"/>
        </patternFill>
      </fill>
    </dxf>
    <dxf>
      <font>
        <b/>
        <i val="0"/>
        <strike val="0"/>
        <outline val="0"/>
        <shadow val="0"/>
        <u val="none"/>
        <vertAlign val="baseline"/>
        <sz val="10"/>
        <color auto="1"/>
        <name val="Cambria"/>
        <family val="2"/>
        <scheme val="minor"/>
      </font>
      <numFmt numFmtId="0" formatCode="General"/>
    </dxf>
    <dxf>
      <font>
        <b/>
        <i val="0"/>
        <color theme="1"/>
      </font>
      <fill>
        <patternFill>
          <bgColor theme="4" tint="0.59996337778862885"/>
        </patternFill>
      </fill>
    </dxf>
    <dxf>
      <font>
        <b/>
        <i val="0"/>
        <color theme="1"/>
      </font>
    </dxf>
    <dxf>
      <font>
        <color theme="3"/>
      </font>
      <fill>
        <patternFill>
          <bgColor theme="4" tint="0.79998168889431442"/>
        </patternFill>
      </fill>
    </dxf>
    <dxf>
      <font>
        <b/>
        <color theme="1"/>
      </font>
    </dxf>
    <dxf>
      <font>
        <b/>
        <i val="0"/>
        <color theme="3"/>
      </font>
      <fill>
        <patternFill>
          <bgColor theme="4" tint="0.59996337778862885"/>
        </patternFill>
      </fill>
      <border diagonalUp="0" diagonalDown="0">
        <left/>
        <right/>
        <top/>
        <bottom/>
        <vertical/>
        <horizontal/>
      </border>
    </dxf>
    <dxf>
      <font>
        <b/>
        <i val="0"/>
        <color theme="3"/>
      </font>
      <fill>
        <patternFill>
          <bgColor theme="4" tint="0.39994506668294322"/>
        </patternFill>
      </fill>
      <border diagonalUp="0" diagonalDown="0">
        <left/>
        <right/>
        <top/>
        <bottom/>
        <vertical/>
        <horizontal/>
      </border>
    </dxf>
    <dxf>
      <font>
        <color theme="1"/>
      </font>
      <border>
        <left/>
        <right/>
        <top/>
        <bottom/>
        <vertical/>
        <horizontal/>
      </border>
    </dxf>
  </dxfs>
  <tableStyles count="2" defaultTableStyle="Proračun za poroko" defaultPivotStyle="PivotStyleLight16">
    <tableStyle name="Proračun za poroko" pivot="0" count="4" xr9:uid="{00000000-0011-0000-FFFF-FFFF00000000}">
      <tableStyleElement type="wholeTable" dxfId="97"/>
      <tableStyleElement type="headerRow" dxfId="96"/>
      <tableStyleElement type="totalRow" dxfId="95"/>
      <tableStyleElement type="lastColumn" dxfId="94"/>
    </tableStyle>
    <tableStyle name="Povzetek proračuna za poroko" pivot="0" count="3" xr9:uid="{00000000-0011-0000-FFFF-FFFF01000000}">
      <tableStyleElement type="wholeTable" dxfId="93"/>
      <tableStyleElement type="headerRow" dxfId="92"/>
      <tableStyleElement type="totalRow" dxfId="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37D8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1"/>
          <c:order val="0"/>
          <c:tx>
            <c:strRef>
              <c:f>'Proračun za poroko'!$E$6</c:f>
              <c:strCache>
                <c:ptCount val="1"/>
                <c:pt idx="0">
                  <c:v>DEJANSKI</c:v>
                </c:pt>
              </c:strCache>
            </c:strRef>
          </c:tx>
          <c:dPt>
            <c:idx val="0"/>
            <c:bubble3D val="0"/>
            <c:spPr>
              <a:solidFill>
                <a:schemeClr val="accent1">
                  <a:shade val="42000"/>
                </a:schemeClr>
              </a:solidFill>
              <a:ln>
                <a:noFill/>
              </a:ln>
              <a:effectLst/>
            </c:spPr>
            <c:extLst>
              <c:ext xmlns:c16="http://schemas.microsoft.com/office/drawing/2014/chart" uri="{C3380CC4-5D6E-409C-BE32-E72D297353CC}">
                <c16:uniqueId val="{00000001-680C-4E38-9CFD-DFCD549FCC39}"/>
              </c:ext>
            </c:extLst>
          </c:dPt>
          <c:dPt>
            <c:idx val="1"/>
            <c:bubble3D val="0"/>
            <c:spPr>
              <a:solidFill>
                <a:schemeClr val="accent1">
                  <a:shade val="55000"/>
                </a:schemeClr>
              </a:solidFill>
              <a:ln>
                <a:noFill/>
              </a:ln>
              <a:effectLst/>
            </c:spPr>
            <c:extLst>
              <c:ext xmlns:c16="http://schemas.microsoft.com/office/drawing/2014/chart" uri="{C3380CC4-5D6E-409C-BE32-E72D297353CC}">
                <c16:uniqueId val="{00000003-680C-4E38-9CFD-DFCD549FCC39}"/>
              </c:ext>
            </c:extLst>
          </c:dPt>
          <c:dPt>
            <c:idx val="2"/>
            <c:bubble3D val="0"/>
            <c:spPr>
              <a:solidFill>
                <a:schemeClr val="accent1">
                  <a:shade val="68000"/>
                </a:schemeClr>
              </a:solidFill>
              <a:ln>
                <a:noFill/>
              </a:ln>
              <a:effectLst/>
            </c:spPr>
            <c:extLst>
              <c:ext xmlns:c16="http://schemas.microsoft.com/office/drawing/2014/chart" uri="{C3380CC4-5D6E-409C-BE32-E72D297353CC}">
                <c16:uniqueId val="{00000005-680C-4E38-9CFD-DFCD549FCC39}"/>
              </c:ext>
            </c:extLst>
          </c:dPt>
          <c:dPt>
            <c:idx val="3"/>
            <c:bubble3D val="0"/>
            <c:spPr>
              <a:solidFill>
                <a:schemeClr val="accent1">
                  <a:shade val="80000"/>
                </a:schemeClr>
              </a:solidFill>
              <a:ln>
                <a:noFill/>
              </a:ln>
              <a:effectLst/>
            </c:spPr>
            <c:extLst>
              <c:ext xmlns:c16="http://schemas.microsoft.com/office/drawing/2014/chart" uri="{C3380CC4-5D6E-409C-BE32-E72D297353CC}">
                <c16:uniqueId val="{00000007-680C-4E38-9CFD-DFCD549FCC39}"/>
              </c:ext>
            </c:extLst>
          </c:dPt>
          <c:dPt>
            <c:idx val="4"/>
            <c:bubble3D val="0"/>
            <c:spPr>
              <a:solidFill>
                <a:schemeClr val="accent1">
                  <a:shade val="93000"/>
                </a:schemeClr>
              </a:solidFill>
              <a:ln>
                <a:noFill/>
              </a:ln>
              <a:effectLst/>
            </c:spPr>
            <c:extLst>
              <c:ext xmlns:c16="http://schemas.microsoft.com/office/drawing/2014/chart" uri="{C3380CC4-5D6E-409C-BE32-E72D297353CC}">
                <c16:uniqueId val="{00000009-680C-4E38-9CFD-DFCD549FCC39}"/>
              </c:ext>
            </c:extLst>
          </c:dPt>
          <c:dPt>
            <c:idx val="5"/>
            <c:bubble3D val="0"/>
            <c:spPr>
              <a:solidFill>
                <a:schemeClr val="accent1">
                  <a:tint val="94000"/>
                </a:schemeClr>
              </a:solidFill>
              <a:ln>
                <a:noFill/>
              </a:ln>
              <a:effectLst/>
            </c:spPr>
            <c:extLst>
              <c:ext xmlns:c16="http://schemas.microsoft.com/office/drawing/2014/chart" uri="{C3380CC4-5D6E-409C-BE32-E72D297353CC}">
                <c16:uniqueId val="{0000000B-680C-4E38-9CFD-DFCD549FCC39}"/>
              </c:ext>
            </c:extLst>
          </c:dPt>
          <c:dPt>
            <c:idx val="6"/>
            <c:bubble3D val="0"/>
            <c:spPr>
              <a:solidFill>
                <a:schemeClr val="accent1">
                  <a:tint val="81000"/>
                </a:schemeClr>
              </a:solidFill>
              <a:ln>
                <a:noFill/>
              </a:ln>
              <a:effectLst/>
            </c:spPr>
            <c:extLst>
              <c:ext xmlns:c16="http://schemas.microsoft.com/office/drawing/2014/chart" uri="{C3380CC4-5D6E-409C-BE32-E72D297353CC}">
                <c16:uniqueId val="{0000000D-680C-4E38-9CFD-DFCD549FCC39}"/>
              </c:ext>
            </c:extLst>
          </c:dPt>
          <c:dPt>
            <c:idx val="7"/>
            <c:bubble3D val="0"/>
            <c:spPr>
              <a:solidFill>
                <a:schemeClr val="accent1">
                  <a:tint val="69000"/>
                </a:schemeClr>
              </a:solidFill>
              <a:ln>
                <a:noFill/>
              </a:ln>
              <a:effectLst/>
            </c:spPr>
            <c:extLst>
              <c:ext xmlns:c16="http://schemas.microsoft.com/office/drawing/2014/chart" uri="{C3380CC4-5D6E-409C-BE32-E72D297353CC}">
                <c16:uniqueId val="{0000000F-680C-4E38-9CFD-DFCD549FCC39}"/>
              </c:ext>
            </c:extLst>
          </c:dPt>
          <c:dPt>
            <c:idx val="8"/>
            <c:bubble3D val="0"/>
            <c:spPr>
              <a:solidFill>
                <a:schemeClr val="accent1">
                  <a:tint val="56000"/>
                </a:schemeClr>
              </a:solidFill>
              <a:ln>
                <a:noFill/>
              </a:ln>
              <a:effectLst/>
            </c:spPr>
            <c:extLst>
              <c:ext xmlns:c16="http://schemas.microsoft.com/office/drawing/2014/chart" uri="{C3380CC4-5D6E-409C-BE32-E72D297353CC}">
                <c16:uniqueId val="{00000011-680C-4E38-9CFD-DFCD549FCC39}"/>
              </c:ext>
            </c:extLst>
          </c:dPt>
          <c:dPt>
            <c:idx val="9"/>
            <c:bubble3D val="0"/>
            <c:spPr>
              <a:solidFill>
                <a:schemeClr val="accent1">
                  <a:tint val="43000"/>
                </a:schemeClr>
              </a:solidFill>
              <a:ln>
                <a:noFill/>
              </a:ln>
              <a:effectLst/>
            </c:spPr>
            <c:extLst>
              <c:ext xmlns:c16="http://schemas.microsoft.com/office/drawing/2014/chart" uri="{C3380CC4-5D6E-409C-BE32-E72D297353CC}">
                <c16:uniqueId val="{00000013-680C-4E38-9CFD-DFCD549FCC39}"/>
              </c:ext>
            </c:extLst>
          </c:dPt>
          <c:dLbls>
            <c:dLbl>
              <c:idx val="1"/>
              <c:layout>
                <c:manualLayout>
                  <c:x val="3.3636998844721343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0C-4E38-9CFD-DFCD549FCC39}"/>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l-SI"/>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'Proračun za poroko'!$C$7:$C$16</c:f>
              <c:strCache>
                <c:ptCount val="10"/>
                <c:pt idx="0">
                  <c:v>Oblačila</c:v>
                </c:pt>
                <c:pt idx="1">
                  <c:v>Poročno slavje</c:v>
                </c:pt>
                <c:pt idx="2">
                  <c:v>Glasba</c:v>
                </c:pt>
                <c:pt idx="3">
                  <c:v>Tiskano gradivo</c:v>
                </c:pt>
                <c:pt idx="4">
                  <c:v>Fotografiranje</c:v>
                </c:pt>
                <c:pt idx="5">
                  <c:v>Dekoracija</c:v>
                </c:pt>
                <c:pt idx="6">
                  <c:v>Cvetje</c:v>
                </c:pt>
                <c:pt idx="7">
                  <c:v>Darila</c:v>
                </c:pt>
                <c:pt idx="8">
                  <c:v>Potovanje</c:v>
                </c:pt>
                <c:pt idx="9">
                  <c:v>Drugo</c:v>
                </c:pt>
              </c:strCache>
            </c:strRef>
          </c:cat>
          <c:val>
            <c:numRef>
              <c:f>'Proračun za poroko'!$E$7:$E$16</c:f>
              <c:numCache>
                <c:formatCode>#,##0.00</c:formatCode>
                <c:ptCount val="10"/>
                <c:pt idx="0">
                  <c:v>9770</c:v>
                </c:pt>
                <c:pt idx="1">
                  <c:v>928</c:v>
                </c:pt>
                <c:pt idx="2">
                  <c:v>400</c:v>
                </c:pt>
                <c:pt idx="3">
                  <c:v>870</c:v>
                </c:pt>
                <c:pt idx="4">
                  <c:v>1575</c:v>
                </c:pt>
                <c:pt idx="5">
                  <c:v>720</c:v>
                </c:pt>
                <c:pt idx="6">
                  <c:v>850</c:v>
                </c:pt>
                <c:pt idx="7">
                  <c:v>1075</c:v>
                </c:pt>
                <c:pt idx="8">
                  <c:v>165</c:v>
                </c:pt>
                <c:pt idx="9">
                  <c:v>1021</c:v>
                </c:pt>
              </c:numCache>
            </c:numRef>
          </c:val>
          <c:extLst>
            <c:ext xmlns:c16="http://schemas.microsoft.com/office/drawing/2014/chart" uri="{C3380CC4-5D6E-409C-BE32-E72D297353CC}">
              <c16:uniqueId val="{00000014-680C-4E38-9CFD-DFCD549FCC39}"/>
            </c:ext>
          </c:extLst>
        </c:ser>
        <c:dLbls>
          <c:showLegendKey val="0"/>
          <c:showVal val="0"/>
          <c:showCatName val="1"/>
          <c:showSerName val="0"/>
          <c:showPercent val="1"/>
          <c:showBubbleSize val="0"/>
          <c:showLeaderLines val="0"/>
        </c:dLbls>
        <c:firstSliceAng val="354"/>
      </c:pieChart>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778933</xdr:colOff>
      <xdr:row>18</xdr:row>
      <xdr:rowOff>0</xdr:rowOff>
    </xdr:from>
    <xdr:to>
      <xdr:col>5</xdr:col>
      <xdr:colOff>1038225</xdr:colOff>
      <xdr:row>43</xdr:row>
      <xdr:rowOff>10583</xdr:rowOff>
    </xdr:to>
    <xdr:graphicFrame macro="">
      <xdr:nvGraphicFramePr>
        <xdr:cNvPr id="4" name="PovzetekProračunaZaPoroko" descr="Tortni grafikon prikazuje odstotek stroškov po kategoriji">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PovzetekProračuna" displayName="PovzetekProračuna" ref="C6:F17" totalsRowCount="1" headerRowDxfId="90">
  <autoFilter ref="C6:F16" xr:uid="{00000000-0009-0000-0100-00000B000000}"/>
  <tableColumns count="4">
    <tableColumn id="1" xr3:uid="{00000000-0010-0000-0000-000001000000}" name="KATEGORIJA" totalsRowLabel="Skupni stroški" totalsRowDxfId="3"/>
    <tableColumn id="2" xr3:uid="{00000000-0010-0000-0000-000002000000}" name="PREDVIDENI" totalsRowFunction="sum" dataDxfId="89" totalsRowDxfId="2"/>
    <tableColumn id="3" xr3:uid="{00000000-0010-0000-0000-000003000000}" name="DEJANSKI" totalsRowFunction="sum" dataDxfId="88" totalsRowDxfId="1"/>
    <tableColumn id="4" xr3:uid="{00000000-0010-0000-0000-000004000000}" name="PREKORAČENO/NEDOSEŽENO" totalsRowFunction="sum" dataDxfId="87" totalsRowDxfId="0">
      <calculatedColumnFormula>PovzetekProračuna[[#This Row],[PREDVIDENI]]-PovzetekProračuna[[#This Row],[DEJANSKI]]</calculatedColumnFormula>
    </tableColumn>
  </tableColumns>
  <tableStyleInfo name="Povzetek proračuna za poroko" showFirstColumn="1" showLastColumn="0" showRowStripes="0" showColumnStripes="0"/>
  <extLst>
    <ext xmlns:x14="http://schemas.microsoft.com/office/spreadsheetml/2009/9/main" uri="{504A1905-F514-4f6f-8877-14C23A59335A}">
      <x14:table altTextSummary="Kategorija, ocenjeni in dejanski stroški, preseženi ali nedoseženi zneski s stolpcem se v tej tabeli samodejno posodabljajo"/>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Potovanje" displayName="Potovanje" ref="B30:E34" totalsRowCount="1">
  <autoFilter ref="B30:E33" xr:uid="{00000000-0009-0000-0100-000014000000}">
    <filterColumn colId="0" hiddenButton="1"/>
    <filterColumn colId="1" hiddenButton="1"/>
    <filterColumn colId="2" hiddenButton="1"/>
    <filterColumn colId="3" hiddenButton="1"/>
  </autoFilter>
  <tableColumns count="4">
    <tableColumn id="1" xr3:uid="{00000000-0010-0000-0900-000001000000}" name="KATEGORIJA" totalsRowLabel="Skupni stroški za potovanje/prevoz" dataDxfId="67" totalsRowDxfId="66"/>
    <tableColumn id="2" xr3:uid="{00000000-0010-0000-0900-000002000000}" name="PREDVIDENI" totalsRowFunction="sum" dataDxfId="24" totalsRowDxfId="9"/>
    <tableColumn id="3" xr3:uid="{00000000-0010-0000-0900-000003000000}" name="DEJANSKI" totalsRowFunction="sum" dataDxfId="23" totalsRowDxfId="8"/>
    <tableColumn id="4" xr3:uid="{00000000-0010-0000-0900-000004000000}" name="PREKORAČENO/NEDOSEŽENO" totalsRowFunction="sum" dataDxfId="22" totalsRowDxfId="7">
      <calculatedColumnFormula>'Okrasje-cvetje-darila-potovanje'!$C31-'Okrasje-cvetje-darila-potovanje'!$D31</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za potovanje in prevoz. Preseženi ali nedoseženi stroški ter skupni znesek se izračunajo samodejno, ikona pa se posodob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DrugiStroški" displayName="DrugiStroški" ref="B37:E48" totalsRowCount="1">
  <autoFilter ref="B37:E47" xr:uid="{00000000-0009-0000-0100-000015000000}">
    <filterColumn colId="0" hiddenButton="1"/>
    <filterColumn colId="1" hiddenButton="1"/>
    <filterColumn colId="2" hiddenButton="1"/>
    <filterColumn colId="3" hiddenButton="1"/>
  </autoFilter>
  <tableColumns count="4">
    <tableColumn id="1" xr3:uid="{00000000-0010-0000-0A00-000001000000}" name="KATEGORIJA" totalsRowLabel="Skupni znesek drugih stroškov" dataDxfId="65" totalsRowDxfId="64"/>
    <tableColumn id="2" xr3:uid="{00000000-0010-0000-0A00-000002000000}" name="PREDVIDENI" totalsRowFunction="sum" dataDxfId="21" totalsRowDxfId="6"/>
    <tableColumn id="3" xr3:uid="{00000000-0010-0000-0A00-000003000000}" name="DEJANSKI" totalsRowFunction="sum" dataDxfId="20" totalsRowDxfId="5"/>
    <tableColumn id="4" xr3:uid="{00000000-0010-0000-0A00-000004000000}" name="PREKORAČENO/NEDOSEŽENO" totalsRowFunction="sum" dataDxfId="19" totalsRowDxfId="4">
      <calculatedColumnFormula>'Okrasje-cvetje-darila-potovanje'!$C38-'Okrasje-cvetje-darila-potovanje'!$D38</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druge stroške. Preseženi ali nedoseženi stroški ter skupni znesek se izračunajo samodejno, ikona pa se posodob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Oblačila" displayName="Oblačila" ref="B2:E16" totalsRowCount="1">
  <autoFilter ref="B2:E15" xr:uid="{00000000-0009-0000-0100-00000C000000}">
    <filterColumn colId="0" hiddenButton="1"/>
    <filterColumn colId="1" hiddenButton="1"/>
    <filterColumn colId="2" hiddenButton="1"/>
    <filterColumn colId="3" hiddenButton="1"/>
  </autoFilter>
  <tableColumns count="4">
    <tableColumn id="1" xr3:uid="{00000000-0010-0000-0100-000001000000}" name="KATEGORIJA" totalsRowLabel="Skupni stroški za oblačila" dataDxfId="86" totalsRowDxfId="85"/>
    <tableColumn id="2" xr3:uid="{00000000-0010-0000-0100-000002000000}" name="PREDVIDENI" totalsRowFunction="sum" dataDxfId="63" totalsRowDxfId="48"/>
    <tableColumn id="3" xr3:uid="{00000000-0010-0000-0100-000003000000}" name="DEJANSKI" totalsRowFunction="sum" dataDxfId="62" totalsRowDxfId="47"/>
    <tableColumn id="4" xr3:uid="{00000000-0010-0000-0100-000004000000}" name="PREKORAČENO/NEDOSEŽENO" totalsRowFunction="sum" dataDxfId="61" totalsRowDxfId="46">
      <calculatedColumnFormula>'Oblačila-slavje-glasba-slike'!$C3-'Oblačila-slavje-glasba-slike'!$D3</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oblačil. Preseženi ali nedoseženi stroški ter skupni znesek se izračunajo samodejno, ikona pa se posodob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PoročnoSlavje" displayName="PoročnoSlavje" ref="B19:E28" totalsRowCount="1">
  <autoFilter ref="B19:E27" xr:uid="{00000000-0009-0000-0100-00000D000000}">
    <filterColumn colId="0" hiddenButton="1"/>
    <filterColumn colId="1" hiddenButton="1"/>
    <filterColumn colId="2" hiddenButton="1"/>
    <filterColumn colId="3" hiddenButton="1"/>
  </autoFilter>
  <tableColumns count="4">
    <tableColumn id="1" xr3:uid="{00000000-0010-0000-0200-000001000000}" name="KATEGORIJA" totalsRowLabel="Skupni stroški za poročno slavje" dataDxfId="84" totalsRowDxfId="83"/>
    <tableColumn id="2" xr3:uid="{00000000-0010-0000-0200-000002000000}" name="PREDVIDENI" totalsRowFunction="sum" dataDxfId="60" totalsRowDxfId="45"/>
    <tableColumn id="3" xr3:uid="{00000000-0010-0000-0200-000003000000}" name="DEJANSKI" totalsRowFunction="sum" dataDxfId="59" totalsRowDxfId="44"/>
    <tableColumn id="4" xr3:uid="{00000000-0010-0000-0200-000004000000}" name="PREKORAČENO/NEDOSEŽENO" totalsRowFunction="sum" dataDxfId="58" totalsRowDxfId="43">
      <calculatedColumnFormula>'Oblačila-slavje-glasba-slike'!$C20-'Oblačila-slavje-glasba-slike'!$D20</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predvidene ter dejanske stroške poročnega slavja brez stroškov zabave in dekoracije. Preseženi ali nedoseženi stroški ter skupni znesek se izračunajo samodejno, ikona pa se posodob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Glasba" displayName="Glasba" ref="B32:E35" totalsRowCount="1" totalsRowDxfId="82">
  <autoFilter ref="B32:E34" xr:uid="{00000000-0009-0000-0100-00000E000000}">
    <filterColumn colId="0" hiddenButton="1"/>
    <filterColumn colId="1" hiddenButton="1"/>
    <filterColumn colId="2" hiddenButton="1"/>
    <filterColumn colId="3" hiddenButton="1"/>
  </autoFilter>
  <tableColumns count="4">
    <tableColumn id="1" xr3:uid="{00000000-0010-0000-0300-000001000000}" name="KATEGORIJA" totalsRowLabel="Skupni stroški za glasbo/razvedrilo" dataDxfId="81" totalsRowDxfId="80"/>
    <tableColumn id="2" xr3:uid="{00000000-0010-0000-0300-000002000000}" name="PREDVIDENI" totalsRowFunction="sum" dataDxfId="57" totalsRowDxfId="42"/>
    <tableColumn id="3" xr3:uid="{00000000-0010-0000-0300-000003000000}" name="DEJANSKI" totalsRowFunction="sum" dataDxfId="56" totalsRowDxfId="41"/>
    <tableColumn id="4" xr3:uid="{00000000-0010-0000-0300-000004000000}" name="PREKORAČENO/NEDOSEŽENO" totalsRowFunction="sum" dataDxfId="55" totalsRowDxfId="40">
      <calculatedColumnFormula>'Oblačila-slavje-glasba-slike'!$C33-'Oblačila-slavje-glasba-slike'!$D33</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glasbe in zabave. Preseženi ali nedoseženi stroški ter skupni znesek se izračunajo samodejno, ikona pa se posodob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iskanoGradivo" displayName="TiskanoGradivo" ref="B38:E48" totalsRowCount="1" totalsRowDxfId="79">
  <tableColumns count="4">
    <tableColumn id="1" xr3:uid="{00000000-0010-0000-0400-000001000000}" name="KATEGORIJA" totalsRowLabel="Skupni stroški za tiskano gradivo/tiskovino" dataDxfId="78" totalsRowDxfId="77"/>
    <tableColumn id="2" xr3:uid="{00000000-0010-0000-0400-000002000000}" name="PREDVIDENI" totalsRowFunction="sum" dataDxfId="54" totalsRowDxfId="39"/>
    <tableColumn id="3" xr3:uid="{00000000-0010-0000-0400-000003000000}" name="DEJANSKI" totalsRowFunction="sum" dataDxfId="53" totalsRowDxfId="38"/>
    <tableColumn id="4" xr3:uid="{00000000-0010-0000-0400-000004000000}" name="PREKORAČENO/NEDOSEŽENO" totalsRowFunction="sum" dataDxfId="52" totalsRowDxfId="37">
      <calculatedColumnFormula>'Oblačila-slavje-glasba-slike'!$C39-'Oblačila-slavje-glasba-slike'!$D39</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tiskanega gradiva in pisarniškega materiala. Preseženi ali nedoseženi stroški ter skupni znesek se izračunajo samodejno, ikona pa se posodob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fotografiranje" displayName="fotografiranje" ref="B51:E56" totalsRowCount="1" totalsRowDxfId="76">
  <autoFilter ref="B51:E55" xr:uid="{00000000-0009-0000-0100-000010000000}">
    <filterColumn colId="0" hiddenButton="1"/>
    <filterColumn colId="1" hiddenButton="1"/>
    <filterColumn colId="2" hiddenButton="1"/>
    <filterColumn colId="3" hiddenButton="1"/>
  </autoFilter>
  <tableColumns count="4">
    <tableColumn id="1" xr3:uid="{00000000-0010-0000-0500-000001000000}" name="KATEGORIJA" totalsRowLabel="Skupni stroški za fotografiranje" dataDxfId="75" totalsRowDxfId="74"/>
    <tableColumn id="2" xr3:uid="{00000000-0010-0000-0500-000002000000}" name="PREDVIDENI" totalsRowFunction="sum" dataDxfId="51" totalsRowDxfId="36"/>
    <tableColumn id="3" xr3:uid="{00000000-0010-0000-0500-000003000000}" name="DEJANSKI" totalsRowFunction="sum" dataDxfId="50" totalsRowDxfId="35"/>
    <tableColumn id="4" xr3:uid="{00000000-0010-0000-0500-000004000000}" name="PREKORAČENO/NEDOSEŽENO" totalsRowFunction="sum" dataDxfId="49" totalsRowDxfId="34">
      <calculatedColumnFormula>'Oblačila-slavje-glasba-slike'!$C52-'Oblačila-slavje-glasba-slike'!$D52</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fotografij. Preseženi ali nedoseženi stroški ter skupni znesek se izračunajo samodejno, ikona pa se posodob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Dekoracija" displayName="Dekoracija" ref="B2:E8" totalsRowCount="1">
  <autoFilter ref="B2:E7" xr:uid="{00000000-0009-0000-0100-000011000000}">
    <filterColumn colId="0" hiddenButton="1"/>
    <filterColumn colId="1" hiddenButton="1"/>
    <filterColumn colId="2" hiddenButton="1"/>
    <filterColumn colId="3" hiddenButton="1"/>
  </autoFilter>
  <tableColumns count="4">
    <tableColumn id="1" xr3:uid="{00000000-0010-0000-0600-000001000000}" name="KATEGORIJA" totalsRowLabel="Skupni stroški za dekoracijo" dataDxfId="73" totalsRowDxfId="72"/>
    <tableColumn id="2" xr3:uid="{00000000-0010-0000-0600-000002000000}" name="PREDVIDENI" totalsRowFunction="sum" dataDxfId="33" totalsRowDxfId="18"/>
    <tableColumn id="3" xr3:uid="{00000000-0010-0000-0600-000003000000}" name="DEJANSKI" totalsRowFunction="sum" dataDxfId="32" totalsRowDxfId="17"/>
    <tableColumn id="4" xr3:uid="{00000000-0010-0000-0600-000004000000}" name="PREKORAČENO/NEDOSEŽENO" totalsRowFunction="sum" dataDxfId="31" totalsRowDxfId="16">
      <calculatedColumnFormula>'Okrasje-cvetje-darila-potovanje'!$C3-'Okrasje-cvetje-darila-potovanje'!$D3</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dekoracij brez stroškov za cvetje. Preseženi ali nedoseženi stroški ter skupni znesek se izračunajo samodejno, ikona pa se posodob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Cvetje" displayName="Cvetje" ref="B12:E18" totalsRowCount="1">
  <autoFilter ref="B12:E17" xr:uid="{00000000-0009-0000-0100-000012000000}">
    <filterColumn colId="0" hiddenButton="1"/>
    <filterColumn colId="1" hiddenButton="1"/>
    <filterColumn colId="2" hiddenButton="1"/>
    <filterColumn colId="3" hiddenButton="1"/>
  </autoFilter>
  <tableColumns count="4">
    <tableColumn id="1" xr3:uid="{00000000-0010-0000-0700-000001000000}" name="KATEGORIJA" totalsRowLabel="Skupni stroški za cvetje" dataDxfId="71" totalsRowDxfId="70"/>
    <tableColumn id="2" xr3:uid="{00000000-0010-0000-0700-000002000000}" name="PREDVIDENI" totalsRowFunction="sum" dataDxfId="30" totalsRowDxfId="15"/>
    <tableColumn id="3" xr3:uid="{00000000-0010-0000-0700-000003000000}" name="DEJANSKI" totalsRowFunction="sum" dataDxfId="29" totalsRowDxfId="14"/>
    <tableColumn id="4" xr3:uid="{00000000-0010-0000-0700-000004000000}" name="PREKORAČENO/NEDOSEŽENO" totalsRowFunction="sum" dataDxfId="28" totalsRowDxfId="13">
      <calculatedColumnFormula>'Okrasje-cvetje-darila-potovanje'!$C13-'Okrasje-cvetje-darila-potovanje'!$D13</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cvetja. Preseženi ali nedoseženi stroški ter skupni znesek se izračunajo samodejno, ikona pa se posodob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Darila" displayName="Darila" ref="B21:E27" totalsRowCount="1">
  <autoFilter ref="B21:E26" xr:uid="{00000000-0009-0000-0100-000013000000}">
    <filterColumn colId="0" hiddenButton="1"/>
    <filterColumn colId="1" hiddenButton="1"/>
    <filterColumn colId="2" hiddenButton="1"/>
    <filterColumn colId="3" hiddenButton="1"/>
  </autoFilter>
  <tableColumns count="4">
    <tableColumn id="1" xr3:uid="{00000000-0010-0000-0800-000001000000}" name="KATEGORIJA" totalsRowLabel="Skupni stroški za darila" dataDxfId="69" totalsRowDxfId="68"/>
    <tableColumn id="2" xr3:uid="{00000000-0010-0000-0800-000002000000}" name="PREDVIDENI" totalsRowFunction="sum" dataDxfId="27" totalsRowDxfId="12"/>
    <tableColumn id="3" xr3:uid="{00000000-0010-0000-0800-000003000000}" name="DEJANSKI" totalsRowFunction="sum" dataDxfId="26" totalsRowDxfId="11"/>
    <tableColumn id="4" xr3:uid="{00000000-0010-0000-0800-000004000000}" name="PREKORAČENO/NEDOSEŽENO" totalsRowFunction="sum" dataDxfId="25" totalsRowDxfId="10">
      <calculatedColumnFormula>'Okrasje-cvetje-darila-potovanje'!$C22-'Okrasje-cvetje-darila-potovanje'!$D22</calculatedColumnFormula>
    </tableColumn>
  </tableColumns>
  <tableStyleInfo name="Proračun za poroko" showFirstColumn="0" showLastColumn="0" showRowStripes="1" showColumnStripes="0"/>
  <extLst>
    <ext xmlns:x14="http://schemas.microsoft.com/office/spreadsheetml/2009/9/main" uri="{504A1905-F514-4f6f-8877-14C23A59335A}">
      <x14:table altTextSummary="V to tabelo vnesite element kategorije in ocenjene ter dejanske stroške daril. Preseženi ali nedoseženi stroški ter skupni znesek se izračunajo samodejno, ikona pa se posodobi"/>
    </ext>
  </extLst>
</table>
</file>

<file path=xl/theme/theme1.xml><?xml version="1.0" encoding="utf-8"?>
<a:theme xmlns:a="http://schemas.openxmlformats.org/drawingml/2006/main" name="Wedding">
  <a:themeElements>
    <a:clrScheme name="Wedding">
      <a:dk1>
        <a:sysClr val="windowText" lastClr="000000"/>
      </a:dk1>
      <a:lt1>
        <a:sysClr val="window" lastClr="FFFFFF"/>
      </a:lt1>
      <a:dk2>
        <a:srgbClr val="142836"/>
      </a:dk2>
      <a:lt2>
        <a:srgbClr val="F0F0F0"/>
      </a:lt2>
      <a:accent1>
        <a:srgbClr val="72CD9F"/>
      </a:accent1>
      <a:accent2>
        <a:srgbClr val="B6CA72"/>
      </a:accent2>
      <a:accent3>
        <a:srgbClr val="CEA273"/>
      </a:accent3>
      <a:accent4>
        <a:srgbClr val="F5A54C"/>
      </a:accent4>
      <a:accent5>
        <a:srgbClr val="CDAFDF"/>
      </a:accent5>
      <a:accent6>
        <a:srgbClr val="DB6D78"/>
      </a:accent6>
      <a:hlink>
        <a:srgbClr val="739BD4"/>
      </a:hlink>
      <a:folHlink>
        <a:srgbClr val="CDAFDF"/>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9579-7B9D-4945-89C6-776A7F8461C7}">
  <sheetPr>
    <tabColor theme="4" tint="-0.249977111117893"/>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21" t="s">
        <v>0</v>
      </c>
    </row>
    <row r="2" spans="2:2" ht="30" customHeight="1" x14ac:dyDescent="0.2">
      <c r="B2" s="19" t="s">
        <v>1</v>
      </c>
    </row>
    <row r="3" spans="2:2" ht="30" customHeight="1" x14ac:dyDescent="0.2">
      <c r="B3" s="19" t="s">
        <v>125</v>
      </c>
    </row>
    <row r="4" spans="2:2" ht="30" customHeight="1" x14ac:dyDescent="0.2">
      <c r="B4" s="19" t="s">
        <v>2</v>
      </c>
    </row>
    <row r="5" spans="2:2" ht="30" customHeight="1" x14ac:dyDescent="0.2">
      <c r="B5" s="20" t="s">
        <v>3</v>
      </c>
    </row>
    <row r="6" spans="2:2" ht="57" customHeight="1" x14ac:dyDescent="0.2">
      <c r="B6" s="19" t="s">
        <v>4</v>
      </c>
    </row>
    <row r="7" spans="2:2" ht="41.25" customHeight="1" x14ac:dyDescent="0.2">
      <c r="B7" s="19"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G44"/>
  <sheetViews>
    <sheetView showGridLines="0" zoomScaleNormal="100" zoomScaleSheetLayoutView="50" workbookViewId="0"/>
  </sheetViews>
  <sheetFormatPr defaultRowHeight="12.75" x14ac:dyDescent="0.2"/>
  <cols>
    <col min="1" max="1" width="4.7109375" style="15" customWidth="1"/>
    <col min="2" max="2" width="4.7109375" customWidth="1"/>
    <col min="3" max="3" width="26.7109375" customWidth="1"/>
    <col min="4" max="5" width="30" customWidth="1"/>
    <col min="6" max="6" width="30" bestFit="1" customWidth="1"/>
    <col min="7" max="8" width="4.7109375" customWidth="1"/>
  </cols>
  <sheetData>
    <row r="1" spans="1:7" s="2" customFormat="1" ht="41.25" customHeight="1" x14ac:dyDescent="0.25">
      <c r="A1" s="12" t="s">
        <v>126</v>
      </c>
      <c r="B1" s="6"/>
      <c r="C1" s="23" t="s">
        <v>9</v>
      </c>
      <c r="D1" s="5"/>
      <c r="E1" s="6"/>
      <c r="F1" s="6"/>
      <c r="G1" s="6"/>
    </row>
    <row r="2" spans="1:7" ht="30.75" customHeight="1" x14ac:dyDescent="0.25">
      <c r="A2" s="13" t="s">
        <v>6</v>
      </c>
      <c r="B2" s="5"/>
      <c r="C2" s="35">
        <f ca="1">TODAY()+365</f>
        <v>43804</v>
      </c>
      <c r="D2" s="22" t="s">
        <v>24</v>
      </c>
      <c r="E2" s="8">
        <f ca="1">C2-TODAY()</f>
        <v>365</v>
      </c>
      <c r="F2" s="24"/>
      <c r="G2" s="7"/>
    </row>
    <row r="3" spans="1:7" s="1" customFormat="1" ht="14.25" customHeight="1" x14ac:dyDescent="0.2">
      <c r="A3" s="13" t="s">
        <v>7</v>
      </c>
      <c r="B3" s="4"/>
      <c r="C3" s="36" t="s">
        <v>10</v>
      </c>
      <c r="D3" s="36"/>
      <c r="E3" s="36"/>
      <c r="F3" s="36"/>
      <c r="G3" s="3"/>
    </row>
    <row r="4" spans="1:7" s="1" customFormat="1" ht="14.25" customHeight="1" x14ac:dyDescent="0.2">
      <c r="A4" s="14"/>
      <c r="B4" s="4"/>
      <c r="C4" s="36"/>
      <c r="D4" s="36"/>
      <c r="E4" s="36"/>
      <c r="F4" s="36"/>
      <c r="G4" s="3"/>
    </row>
    <row r="5" spans="1:7" s="1" customFormat="1" ht="37.5" customHeight="1" x14ac:dyDescent="0.2">
      <c r="A5" s="14"/>
      <c r="B5" s="4"/>
      <c r="C5" s="36"/>
      <c r="D5" s="36"/>
      <c r="E5" s="36"/>
      <c r="F5" s="36"/>
      <c r="G5" s="3"/>
    </row>
    <row r="6" spans="1:7" s="1" customFormat="1" ht="15" customHeight="1" x14ac:dyDescent="0.2">
      <c r="A6" s="13" t="s">
        <v>127</v>
      </c>
      <c r="B6" s="4"/>
      <c r="C6" s="32" t="s">
        <v>11</v>
      </c>
      <c r="D6" s="32" t="s">
        <v>25</v>
      </c>
      <c r="E6" s="32" t="s">
        <v>26</v>
      </c>
      <c r="F6" s="32" t="s">
        <v>27</v>
      </c>
      <c r="G6" s="3"/>
    </row>
    <row r="7" spans="1:7" s="1" customFormat="1" ht="15" customHeight="1" x14ac:dyDescent="0.2">
      <c r="A7" s="14"/>
      <c r="B7" s="4"/>
      <c r="C7" t="s">
        <v>12</v>
      </c>
      <c r="D7" s="30">
        <f>Oblačila_skupno_ocenjeno</f>
        <v>9490</v>
      </c>
      <c r="E7" s="30">
        <f>Oblačila_skupno_dejansko</f>
        <v>9770</v>
      </c>
      <c r="F7" s="30">
        <f>PovzetekProračuna[[#This Row],[PREDVIDENI]]-PovzetekProračuna[[#This Row],[DEJANSKI]]</f>
        <v>-280</v>
      </c>
      <c r="G7" s="3"/>
    </row>
    <row r="8" spans="1:7" ht="15" customHeight="1" x14ac:dyDescent="0.2">
      <c r="B8" s="3"/>
      <c r="C8" t="s">
        <v>13</v>
      </c>
      <c r="D8" s="30">
        <f>Poročno_slavje_skupno_ocenjeno</f>
        <v>1050</v>
      </c>
      <c r="E8" s="30">
        <f>Poročno_slavje_skupno_dejansko</f>
        <v>928</v>
      </c>
      <c r="F8" s="30">
        <f>PovzetekProračuna[[#This Row],[PREDVIDENI]]-PovzetekProračuna[[#This Row],[DEJANSKI]]</f>
        <v>122</v>
      </c>
      <c r="G8" s="3"/>
    </row>
    <row r="9" spans="1:7" ht="15" customHeight="1" x14ac:dyDescent="0.2">
      <c r="B9" s="3"/>
      <c r="C9" t="s">
        <v>14</v>
      </c>
      <c r="D9" s="30">
        <f>Glasba_zabava_ocenjeno</f>
        <v>600</v>
      </c>
      <c r="E9" s="30">
        <f>Glasba_zabava_skupno_dejansko</f>
        <v>400</v>
      </c>
      <c r="F9" s="30">
        <f>PovzetekProračuna[[#This Row],[PREDVIDENI]]-PovzetekProračuna[[#This Row],[DEJANSKI]]</f>
        <v>200</v>
      </c>
      <c r="G9" s="3"/>
    </row>
    <row r="10" spans="1:7" ht="15" customHeight="1" x14ac:dyDescent="0.2">
      <c r="B10" s="3"/>
      <c r="C10" t="s">
        <v>15</v>
      </c>
      <c r="D10" s="30">
        <f>Tiskano_gradivo_skupno_ocenjeno</f>
        <v>935</v>
      </c>
      <c r="E10" s="30">
        <f>Tiskano_gradivo_skupno_dejansko</f>
        <v>870</v>
      </c>
      <c r="F10" s="30">
        <f>PovzetekProračuna[[#This Row],[PREDVIDENI]]-PovzetekProračuna[[#This Row],[DEJANSKI]]</f>
        <v>65</v>
      </c>
      <c r="G10" s="3"/>
    </row>
    <row r="11" spans="1:7" ht="15" customHeight="1" x14ac:dyDescent="0.2">
      <c r="B11" s="3"/>
      <c r="C11" t="s">
        <v>16</v>
      </c>
      <c r="D11" s="30">
        <f>Fotografije_skupno_ocenjeno</f>
        <v>1625</v>
      </c>
      <c r="E11" s="30">
        <f>Fotografije_skupno_dejansko</f>
        <v>1575</v>
      </c>
      <c r="F11" s="30">
        <f>PovzetekProračuna[[#This Row],[PREDVIDENI]]-PovzetekProračuna[[#This Row],[DEJANSKI]]</f>
        <v>50</v>
      </c>
      <c r="G11" s="3"/>
    </row>
    <row r="12" spans="1:7" ht="15" customHeight="1" x14ac:dyDescent="0.2">
      <c r="B12" s="3"/>
      <c r="C12" t="s">
        <v>17</v>
      </c>
      <c r="D12" s="30">
        <f>Dekoracija_skupno_ocenjeno</f>
        <v>700</v>
      </c>
      <c r="E12" s="30">
        <f>Dekoracija_skupno_dejansko</f>
        <v>720</v>
      </c>
      <c r="F12" s="30">
        <f>PovzetekProračuna[[#This Row],[PREDVIDENI]]-PovzetekProračuna[[#This Row],[DEJANSKI]]</f>
        <v>-20</v>
      </c>
      <c r="G12" s="3"/>
    </row>
    <row r="13" spans="1:7" ht="15" customHeight="1" x14ac:dyDescent="0.2">
      <c r="B13" s="3"/>
      <c r="C13" t="s">
        <v>18</v>
      </c>
      <c r="D13" s="30">
        <f>Cvetje_skupno_ocenjeno</f>
        <v>900</v>
      </c>
      <c r="E13" s="30">
        <f>Cvetje_skupno_dejansko</f>
        <v>850</v>
      </c>
      <c r="F13" s="30">
        <f>PovzetekProračuna[[#This Row],[PREDVIDENI]]-PovzetekProračuna[[#This Row],[DEJANSKI]]</f>
        <v>50</v>
      </c>
      <c r="G13" s="3"/>
    </row>
    <row r="14" spans="1:7" ht="15" customHeight="1" x14ac:dyDescent="0.2">
      <c r="B14" s="3"/>
      <c r="C14" t="s">
        <v>19</v>
      </c>
      <c r="D14" s="30">
        <f>Darila_skupno_ocenjeno</f>
        <v>1345</v>
      </c>
      <c r="E14" s="30">
        <f>Darila_skupno_dejansko</f>
        <v>1075</v>
      </c>
      <c r="F14" s="30">
        <f>PovzetekProračuna[[#This Row],[PREDVIDENI]]-PovzetekProračuna[[#This Row],[DEJANSKI]]</f>
        <v>270</v>
      </c>
      <c r="G14" s="3"/>
    </row>
    <row r="15" spans="1:7" ht="15" customHeight="1" x14ac:dyDescent="0.2">
      <c r="B15" s="3"/>
      <c r="C15" t="s">
        <v>20</v>
      </c>
      <c r="D15" s="30">
        <f>Potovanje_prevoz_skupno_ocenjeno</f>
        <v>100</v>
      </c>
      <c r="E15" s="30">
        <f>Potovanje_prevoz_skupno_dejansko</f>
        <v>165</v>
      </c>
      <c r="F15" s="30">
        <f>PovzetekProračuna[[#This Row],[PREDVIDENI]]-PovzetekProračuna[[#This Row],[DEJANSKI]]</f>
        <v>-65</v>
      </c>
      <c r="G15" s="3"/>
    </row>
    <row r="16" spans="1:7" ht="15" customHeight="1" x14ac:dyDescent="0.2">
      <c r="B16" s="3"/>
      <c r="C16" t="s">
        <v>21</v>
      </c>
      <c r="D16" s="30">
        <f>Drugi_stroški_skupno_ocenjeno</f>
        <v>885</v>
      </c>
      <c r="E16" s="30">
        <f>Drugi_stroški_skupno_dejansko</f>
        <v>1021</v>
      </c>
      <c r="F16" s="30">
        <f>PovzetekProračuna[[#This Row],[PREDVIDENI]]-PovzetekProračuna[[#This Row],[DEJANSKI]]</f>
        <v>-136</v>
      </c>
      <c r="G16" s="25"/>
    </row>
    <row r="17" spans="1:7" ht="15" customHeight="1" x14ac:dyDescent="0.2">
      <c r="B17" s="3"/>
      <c r="C17" s="31" t="s">
        <v>22</v>
      </c>
      <c r="D17" s="42">
        <f>SUBTOTAL(109,PovzetekProračuna[PREDVIDENI])</f>
        <v>17630</v>
      </c>
      <c r="E17" s="43">
        <f>SUBTOTAL(109,PovzetekProračuna[DEJANSKI])</f>
        <v>17374</v>
      </c>
      <c r="F17" s="43">
        <f>SUBTOTAL(109,PovzetekProračuna[PREKORAČENO/NEDOSEŽENO])</f>
        <v>256</v>
      </c>
      <c r="G17" s="26"/>
    </row>
    <row r="18" spans="1:7" ht="15" customHeight="1" x14ac:dyDescent="0.2">
      <c r="B18" s="3"/>
      <c r="C18" s="3"/>
      <c r="D18" s="3"/>
      <c r="E18" s="3"/>
      <c r="F18" s="3"/>
      <c r="G18" s="26"/>
    </row>
    <row r="19" spans="1:7" ht="15" customHeight="1" x14ac:dyDescent="0.2">
      <c r="A19" s="13" t="s">
        <v>8</v>
      </c>
      <c r="B19" s="3"/>
      <c r="C19" s="37" t="s">
        <v>23</v>
      </c>
      <c r="D19" s="37"/>
      <c r="E19" s="37"/>
      <c r="F19" s="37"/>
      <c r="G19" s="3"/>
    </row>
    <row r="20" spans="1:7" ht="15" customHeight="1" x14ac:dyDescent="0.2">
      <c r="B20" s="3"/>
      <c r="C20" s="37"/>
      <c r="D20" s="37"/>
      <c r="E20" s="37"/>
      <c r="F20" s="37"/>
      <c r="G20" s="3"/>
    </row>
    <row r="21" spans="1:7" ht="15" customHeight="1" x14ac:dyDescent="0.2">
      <c r="B21" s="3"/>
      <c r="C21" s="37"/>
      <c r="D21" s="37"/>
      <c r="E21" s="37"/>
      <c r="F21" s="37"/>
      <c r="G21" s="3"/>
    </row>
    <row r="22" spans="1:7" ht="15" customHeight="1" x14ac:dyDescent="0.2">
      <c r="B22" s="3"/>
      <c r="C22" s="37"/>
      <c r="D22" s="37"/>
      <c r="E22" s="37"/>
      <c r="F22" s="37"/>
      <c r="G22" s="3"/>
    </row>
    <row r="23" spans="1:7" ht="15" customHeight="1" x14ac:dyDescent="0.2">
      <c r="B23" s="3"/>
      <c r="C23" s="37"/>
      <c r="D23" s="37"/>
      <c r="E23" s="37"/>
      <c r="F23" s="37"/>
      <c r="G23" s="3"/>
    </row>
    <row r="24" spans="1:7" ht="15" customHeight="1" x14ac:dyDescent="0.2">
      <c r="B24" s="3"/>
      <c r="C24" s="37"/>
      <c r="D24" s="37"/>
      <c r="E24" s="37"/>
      <c r="F24" s="37"/>
      <c r="G24" s="3"/>
    </row>
    <row r="25" spans="1:7" ht="15" customHeight="1" x14ac:dyDescent="0.2">
      <c r="B25" s="3"/>
      <c r="C25" s="37"/>
      <c r="D25" s="37"/>
      <c r="E25" s="37"/>
      <c r="F25" s="37"/>
      <c r="G25" s="3"/>
    </row>
    <row r="26" spans="1:7" ht="15" customHeight="1" x14ac:dyDescent="0.2">
      <c r="B26" s="3"/>
      <c r="C26" s="37"/>
      <c r="D26" s="37"/>
      <c r="E26" s="37"/>
      <c r="F26" s="37"/>
      <c r="G26" s="3"/>
    </row>
    <row r="27" spans="1:7" ht="15" customHeight="1" x14ac:dyDescent="0.2">
      <c r="B27" s="3"/>
      <c r="C27" s="37"/>
      <c r="D27" s="37"/>
      <c r="E27" s="37"/>
      <c r="F27" s="37"/>
      <c r="G27" s="27"/>
    </row>
    <row r="28" spans="1:7" ht="15" customHeight="1" x14ac:dyDescent="0.2">
      <c r="B28" s="3"/>
      <c r="C28" s="37"/>
      <c r="D28" s="37"/>
      <c r="E28" s="37"/>
      <c r="F28" s="37"/>
      <c r="G28" s="3"/>
    </row>
    <row r="29" spans="1:7" ht="15" customHeight="1" x14ac:dyDescent="0.2">
      <c r="B29" s="3"/>
      <c r="C29" s="37"/>
      <c r="D29" s="37"/>
      <c r="E29" s="37"/>
      <c r="F29" s="37"/>
      <c r="G29" s="3"/>
    </row>
    <row r="30" spans="1:7" ht="15" customHeight="1" x14ac:dyDescent="0.2">
      <c r="B30" s="3"/>
      <c r="C30" s="37"/>
      <c r="D30" s="37"/>
      <c r="E30" s="37"/>
      <c r="F30" s="37"/>
      <c r="G30" s="3"/>
    </row>
    <row r="31" spans="1:7" ht="15" customHeight="1" x14ac:dyDescent="0.2">
      <c r="B31" s="3"/>
      <c r="C31" s="37"/>
      <c r="D31" s="37"/>
      <c r="E31" s="37"/>
      <c r="F31" s="37"/>
      <c r="G31" s="3"/>
    </row>
    <row r="32" spans="1:7" ht="15" customHeight="1" x14ac:dyDescent="0.2">
      <c r="B32" s="3"/>
      <c r="C32" s="37"/>
      <c r="D32" s="37"/>
      <c r="E32" s="37"/>
      <c r="F32" s="37"/>
      <c r="G32" s="3"/>
    </row>
    <row r="33" spans="2:7" ht="15" customHeight="1" x14ac:dyDescent="0.2">
      <c r="B33" s="3"/>
      <c r="C33" s="37"/>
      <c r="D33" s="37"/>
      <c r="E33" s="37"/>
      <c r="F33" s="37"/>
      <c r="G33" s="3"/>
    </row>
    <row r="34" spans="2:7" ht="15" customHeight="1" x14ac:dyDescent="0.2">
      <c r="B34" s="3"/>
      <c r="C34" s="37"/>
      <c r="D34" s="37"/>
      <c r="E34" s="37"/>
      <c r="F34" s="37"/>
      <c r="G34" s="3"/>
    </row>
    <row r="35" spans="2:7" ht="15" customHeight="1" x14ac:dyDescent="0.2">
      <c r="B35" s="3"/>
      <c r="C35" s="37"/>
      <c r="D35" s="37"/>
      <c r="E35" s="37"/>
      <c r="F35" s="37"/>
      <c r="G35" s="27"/>
    </row>
    <row r="36" spans="2:7" ht="15" customHeight="1" x14ac:dyDescent="0.2">
      <c r="B36" s="3"/>
      <c r="C36" s="37"/>
      <c r="D36" s="37"/>
      <c r="E36" s="37"/>
      <c r="F36" s="37"/>
      <c r="G36" s="3"/>
    </row>
    <row r="37" spans="2:7" ht="15" customHeight="1" x14ac:dyDescent="0.2">
      <c r="B37" s="3"/>
      <c r="C37" s="37"/>
      <c r="D37" s="37"/>
      <c r="E37" s="37"/>
      <c r="F37" s="37"/>
      <c r="G37" s="3"/>
    </row>
    <row r="38" spans="2:7" ht="15" customHeight="1" x14ac:dyDescent="0.2">
      <c r="B38" s="3"/>
      <c r="C38" s="37"/>
      <c r="D38" s="37"/>
      <c r="E38" s="37"/>
      <c r="F38" s="37"/>
      <c r="G38" s="3"/>
    </row>
    <row r="39" spans="2:7" ht="15" customHeight="1" x14ac:dyDescent="0.2">
      <c r="B39" s="3"/>
      <c r="C39" s="37"/>
      <c r="D39" s="37"/>
      <c r="E39" s="37"/>
      <c r="F39" s="37"/>
      <c r="G39" s="3"/>
    </row>
    <row r="40" spans="2:7" ht="15" customHeight="1" x14ac:dyDescent="0.2">
      <c r="B40" s="3"/>
      <c r="C40" s="37"/>
      <c r="D40" s="37"/>
      <c r="E40" s="37"/>
      <c r="F40" s="37"/>
      <c r="G40" s="3"/>
    </row>
    <row r="41" spans="2:7" ht="15" customHeight="1" x14ac:dyDescent="0.2">
      <c r="B41" s="3"/>
      <c r="C41" s="37"/>
      <c r="D41" s="37"/>
      <c r="E41" s="37"/>
      <c r="F41" s="37"/>
      <c r="G41" s="3"/>
    </row>
    <row r="42" spans="2:7" ht="15" customHeight="1" x14ac:dyDescent="0.2">
      <c r="B42" s="3"/>
      <c r="C42" s="37"/>
      <c r="D42" s="37"/>
      <c r="E42" s="37"/>
      <c r="F42" s="37"/>
      <c r="G42" s="3"/>
    </row>
    <row r="43" spans="2:7" ht="15" customHeight="1" x14ac:dyDescent="0.2">
      <c r="B43" s="3"/>
      <c r="C43" s="37"/>
      <c r="D43" s="37"/>
      <c r="E43" s="37"/>
      <c r="F43" s="37"/>
      <c r="G43" s="3"/>
    </row>
    <row r="44" spans="2:7" ht="15" customHeight="1" x14ac:dyDescent="0.2">
      <c r="B44" s="3"/>
      <c r="C44" s="3"/>
      <c r="D44" s="3"/>
      <c r="E44" s="3"/>
      <c r="F44" s="3"/>
      <c r="G44" s="3"/>
    </row>
  </sheetData>
  <mergeCells count="2">
    <mergeCell ref="C3:F5"/>
    <mergeCell ref="C19:F43"/>
  </mergeCells>
  <phoneticPr fontId="2" type="noConversion"/>
  <conditionalFormatting sqref="F7:G16">
    <cfRule type="dataBar" priority="157">
      <dataBar>
        <cfvo type="min"/>
        <cfvo type="max"/>
        <color theme="4" tint="0.39997558519241921"/>
      </dataBar>
      <extLst>
        <ext xmlns:x14="http://schemas.microsoft.com/office/spreadsheetml/2009/9/main" uri="{B025F937-C7B1-47D3-B67F-A62EFF666E3E}">
          <x14:id>{E9299B05-310B-472D-BE31-5920E21F680D}</x14:id>
        </ext>
      </extLst>
    </cfRule>
  </conditionalFormatting>
  <printOptions horizontalCentered="1" verticalCentered="1"/>
  <pageMargins left="0.25" right="0.25" top="0.75" bottom="0.75" header="0.3" footer="0.3"/>
  <pageSetup paperSize="9" fitToWidth="0" orientation="portrait" r:id="rId1"/>
  <headerFooter differentFirst="1" alignWithMargins="0">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9299B05-310B-472D-BE31-5920E21F680D}">
            <x14:dataBar minLength="0" maxLength="100" axisPosition="middle">
              <x14:cfvo type="autoMin"/>
              <x14:cfvo type="autoMax"/>
              <x14:negativeFillColor theme="0" tint="-0.249977111117893"/>
              <x14:axisColor theme="7" tint="0.249977111117893"/>
            </x14:dataBar>
          </x14:cfRule>
          <xm:sqref>F7:G16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F56"/>
  <sheetViews>
    <sheetView showGridLines="0" zoomScaleNormal="100" workbookViewId="0"/>
  </sheetViews>
  <sheetFormatPr defaultRowHeight="15" customHeight="1" x14ac:dyDescent="0.2"/>
  <cols>
    <col min="1" max="1" width="4.7109375" style="15" customWidth="1"/>
    <col min="2" max="2" width="43.140625" style="11" bestFit="1" customWidth="1"/>
    <col min="3" max="4" width="30" customWidth="1"/>
    <col min="5" max="5" width="30" bestFit="1" customWidth="1"/>
    <col min="6" max="6" width="4.7109375" customWidth="1"/>
  </cols>
  <sheetData>
    <row r="1" spans="1:6" ht="30" customHeight="1" x14ac:dyDescent="0.2">
      <c r="A1" s="17" t="s">
        <v>128</v>
      </c>
      <c r="B1" s="9" t="s">
        <v>12</v>
      </c>
      <c r="C1" s="28"/>
      <c r="F1" t="s">
        <v>80</v>
      </c>
    </row>
    <row r="2" spans="1:6" ht="15" customHeight="1" x14ac:dyDescent="0.2">
      <c r="A2" s="29" t="s">
        <v>28</v>
      </c>
      <c r="B2" t="s">
        <v>11</v>
      </c>
      <c r="C2" t="s">
        <v>25</v>
      </c>
      <c r="D2" t="s">
        <v>26</v>
      </c>
      <c r="E2" t="s">
        <v>27</v>
      </c>
      <c r="F2" t="s">
        <v>80</v>
      </c>
    </row>
    <row r="3" spans="1:6" ht="15" customHeight="1" x14ac:dyDescent="0.2">
      <c r="B3" s="10" t="s">
        <v>35</v>
      </c>
      <c r="C3" s="44">
        <v>1500</v>
      </c>
      <c r="D3" s="44">
        <v>1500</v>
      </c>
      <c r="E3" s="44">
        <f>'Oblačila-slavje-glasba-slike'!$C3-'Oblačila-slavje-glasba-slike'!$D3</f>
        <v>0</v>
      </c>
    </row>
    <row r="4" spans="1:6" ht="15" customHeight="1" x14ac:dyDescent="0.2">
      <c r="B4" s="10" t="s">
        <v>36</v>
      </c>
      <c r="C4" s="44">
        <v>2000</v>
      </c>
      <c r="D4" s="44">
        <v>2300</v>
      </c>
      <c r="E4" s="44">
        <f>'Oblačila-slavje-glasba-slike'!$C4-'Oblačila-slavje-glasba-slike'!$D4</f>
        <v>-300</v>
      </c>
    </row>
    <row r="5" spans="1:6" ht="15" customHeight="1" x14ac:dyDescent="0.2">
      <c r="B5" s="10" t="s">
        <v>37</v>
      </c>
      <c r="C5" s="44">
        <v>3000</v>
      </c>
      <c r="D5" s="44">
        <v>2750</v>
      </c>
      <c r="E5" s="44">
        <f>'Oblačila-slavje-glasba-slike'!$C5-'Oblačila-slavje-glasba-slike'!$D5</f>
        <v>250</v>
      </c>
    </row>
    <row r="6" spans="1:6" ht="15" customHeight="1" x14ac:dyDescent="0.2">
      <c r="B6" s="10" t="s">
        <v>38</v>
      </c>
      <c r="C6" s="44">
        <v>500</v>
      </c>
      <c r="D6" s="44">
        <v>500</v>
      </c>
      <c r="E6" s="44">
        <f>'Oblačila-slavje-glasba-slike'!$C6-'Oblačila-slavje-glasba-slike'!$D6</f>
        <v>0</v>
      </c>
    </row>
    <row r="7" spans="1:6" ht="15" customHeight="1" x14ac:dyDescent="0.2">
      <c r="B7" s="10" t="s">
        <v>39</v>
      </c>
      <c r="C7" s="44">
        <v>350</v>
      </c>
      <c r="D7" s="44">
        <v>300</v>
      </c>
      <c r="E7" s="44">
        <f>'Oblačila-slavje-glasba-slike'!$C7-'Oblačila-slavje-glasba-slike'!$D7</f>
        <v>50</v>
      </c>
    </row>
    <row r="8" spans="1:6" ht="15" customHeight="1" x14ac:dyDescent="0.2">
      <c r="B8" s="10" t="s">
        <v>40</v>
      </c>
      <c r="C8" s="44">
        <v>400</v>
      </c>
      <c r="D8" s="44">
        <v>550</v>
      </c>
      <c r="E8" s="44">
        <f>'Oblačila-slavje-glasba-slike'!$C8-'Oblačila-slavje-glasba-slike'!$D8</f>
        <v>-150</v>
      </c>
    </row>
    <row r="9" spans="1:6" ht="15" customHeight="1" x14ac:dyDescent="0.2">
      <c r="B9" s="10" t="s">
        <v>41</v>
      </c>
      <c r="C9" s="44">
        <v>20</v>
      </c>
      <c r="D9" s="44">
        <v>20</v>
      </c>
      <c r="E9" s="44">
        <f>'Oblačila-slavje-glasba-slike'!$C9-'Oblačila-slavje-glasba-slike'!$D9</f>
        <v>0</v>
      </c>
    </row>
    <row r="10" spans="1:6" ht="15" customHeight="1" x14ac:dyDescent="0.2">
      <c r="B10" s="10" t="s">
        <v>42</v>
      </c>
      <c r="C10" s="44">
        <v>300</v>
      </c>
      <c r="D10" s="44">
        <v>250</v>
      </c>
      <c r="E10" s="44">
        <f>'Oblačila-slavje-glasba-slike'!$C10-'Oblačila-slavje-glasba-slike'!$D10</f>
        <v>50</v>
      </c>
    </row>
    <row r="11" spans="1:6" ht="15" customHeight="1" x14ac:dyDescent="0.2">
      <c r="B11" s="10" t="s">
        <v>43</v>
      </c>
      <c r="C11" s="44">
        <v>300</v>
      </c>
      <c r="D11" s="44">
        <v>350</v>
      </c>
      <c r="E11" s="44">
        <f>'Oblačila-slavje-glasba-slike'!$C11-'Oblačila-slavje-glasba-slike'!$D11</f>
        <v>-50</v>
      </c>
    </row>
    <row r="12" spans="1:6" ht="15" customHeight="1" x14ac:dyDescent="0.2">
      <c r="B12" s="10" t="s">
        <v>44</v>
      </c>
      <c r="C12" s="44">
        <v>500</v>
      </c>
      <c r="D12" s="44">
        <v>500</v>
      </c>
      <c r="E12" s="44">
        <f>'Oblačila-slavje-glasba-slike'!$C12-'Oblačila-slavje-glasba-slike'!$D12</f>
        <v>0</v>
      </c>
    </row>
    <row r="13" spans="1:6" ht="15" customHeight="1" x14ac:dyDescent="0.2">
      <c r="B13" s="10" t="s">
        <v>45</v>
      </c>
      <c r="C13" s="44">
        <v>200</v>
      </c>
      <c r="D13" s="44">
        <v>175</v>
      </c>
      <c r="E13" s="44">
        <f>'Oblačila-slavje-glasba-slike'!$C13-'Oblačila-slavje-glasba-slike'!$D13</f>
        <v>25</v>
      </c>
    </row>
    <row r="14" spans="1:6" ht="15" customHeight="1" x14ac:dyDescent="0.2">
      <c r="B14" s="10" t="s">
        <v>46</v>
      </c>
      <c r="C14" s="44">
        <v>400</v>
      </c>
      <c r="D14" s="44">
        <v>550</v>
      </c>
      <c r="E14" s="44">
        <f>'Oblačila-slavje-glasba-slike'!$C14-'Oblačila-slavje-glasba-slike'!$D14</f>
        <v>-150</v>
      </c>
    </row>
    <row r="15" spans="1:6" ht="15" customHeight="1" x14ac:dyDescent="0.2">
      <c r="A15" s="18"/>
      <c r="B15" s="10" t="s">
        <v>47</v>
      </c>
      <c r="C15" s="44">
        <v>20</v>
      </c>
      <c r="D15" s="44">
        <v>25</v>
      </c>
      <c r="E15" s="44">
        <f>'Oblačila-slavje-glasba-slike'!$C15-'Oblačila-slavje-glasba-slike'!$D15</f>
        <v>-5</v>
      </c>
    </row>
    <row r="16" spans="1:6" ht="15" customHeight="1" x14ac:dyDescent="0.2">
      <c r="A16" s="17"/>
      <c r="B16" t="s">
        <v>48</v>
      </c>
      <c r="C16" s="45">
        <f>SUBTOTAL(109,Oblačila[PREDVIDENI])</f>
        <v>9490</v>
      </c>
      <c r="D16" s="45">
        <f>SUBTOTAL(109,Oblačila[DEJANSKI])</f>
        <v>9770</v>
      </c>
      <c r="E16" s="45">
        <f>SUBTOTAL(109,Oblačila[PREKORAČENO/NEDOSEŽENO])</f>
        <v>-280</v>
      </c>
    </row>
    <row r="17" spans="1:5" ht="15" customHeight="1" x14ac:dyDescent="0.2">
      <c r="A17" s="17"/>
      <c r="B17" s="39"/>
      <c r="C17" s="39"/>
      <c r="D17" s="39"/>
      <c r="E17" s="39"/>
    </row>
    <row r="18" spans="1:5" ht="15" customHeight="1" x14ac:dyDescent="0.2">
      <c r="A18" s="13" t="s">
        <v>29</v>
      </c>
      <c r="B18" s="9" t="s">
        <v>49</v>
      </c>
      <c r="C18" s="28"/>
    </row>
    <row r="19" spans="1:5" ht="15" customHeight="1" x14ac:dyDescent="0.2">
      <c r="A19" s="13" t="s">
        <v>30</v>
      </c>
      <c r="B19" t="s">
        <v>11</v>
      </c>
      <c r="C19" t="s">
        <v>25</v>
      </c>
      <c r="D19" t="s">
        <v>26</v>
      </c>
      <c r="E19" t="s">
        <v>27</v>
      </c>
    </row>
    <row r="20" spans="1:5" ht="15" customHeight="1" x14ac:dyDescent="0.2">
      <c r="B20" s="10" t="s">
        <v>50</v>
      </c>
      <c r="C20" s="44">
        <v>200</v>
      </c>
      <c r="D20" s="44">
        <v>150</v>
      </c>
      <c r="E20" s="44">
        <f>'Oblačila-slavje-glasba-slike'!$C20-'Oblačila-slavje-glasba-slike'!$D20</f>
        <v>50</v>
      </c>
    </row>
    <row r="21" spans="1:5" ht="15" customHeight="1" x14ac:dyDescent="0.2">
      <c r="B21" s="10" t="s">
        <v>51</v>
      </c>
      <c r="C21" s="44">
        <v>100</v>
      </c>
      <c r="D21" s="44">
        <v>50</v>
      </c>
      <c r="E21" s="44">
        <f>'Oblačila-slavje-glasba-slike'!$C21-'Oblačila-slavje-glasba-slike'!$D21</f>
        <v>50</v>
      </c>
    </row>
    <row r="22" spans="1:5" ht="15" customHeight="1" x14ac:dyDescent="0.2">
      <c r="B22" s="10" t="s">
        <v>52</v>
      </c>
      <c r="C22" s="44">
        <v>0</v>
      </c>
      <c r="D22" s="44">
        <v>0</v>
      </c>
      <c r="E22" s="44">
        <f>'Oblačila-slavje-glasba-slike'!$C22-'Oblačila-slavje-glasba-slike'!$D22</f>
        <v>0</v>
      </c>
    </row>
    <row r="23" spans="1:5" ht="15" customHeight="1" x14ac:dyDescent="0.2">
      <c r="B23" s="10" t="s">
        <v>53</v>
      </c>
      <c r="C23" s="44">
        <v>0</v>
      </c>
      <c r="D23" s="44">
        <v>0</v>
      </c>
      <c r="E23" s="44">
        <f>'Oblačila-slavje-glasba-slike'!$C23-'Oblačila-slavje-glasba-slike'!$D23</f>
        <v>0</v>
      </c>
    </row>
    <row r="24" spans="1:5" ht="15" customHeight="1" x14ac:dyDescent="0.2">
      <c r="B24" s="10" t="s">
        <v>54</v>
      </c>
      <c r="C24" s="44">
        <v>0</v>
      </c>
      <c r="D24" s="44">
        <v>0</v>
      </c>
      <c r="E24" s="44">
        <f>'Oblačila-slavje-glasba-slike'!$C24-'Oblačila-slavje-glasba-slike'!$D24</f>
        <v>0</v>
      </c>
    </row>
    <row r="25" spans="1:5" ht="15" customHeight="1" x14ac:dyDescent="0.2">
      <c r="B25" s="10" t="s">
        <v>55</v>
      </c>
      <c r="C25" s="44">
        <v>700</v>
      </c>
      <c r="D25" s="44">
        <v>700</v>
      </c>
      <c r="E25" s="44">
        <f>'Oblačila-slavje-glasba-slike'!$C25-'Oblačila-slavje-glasba-slike'!$D25</f>
        <v>0</v>
      </c>
    </row>
    <row r="26" spans="1:5" ht="15" customHeight="1" x14ac:dyDescent="0.2">
      <c r="B26" s="10" t="s">
        <v>56</v>
      </c>
      <c r="C26" s="44">
        <v>50</v>
      </c>
      <c r="D26" s="44">
        <v>28</v>
      </c>
      <c r="E26" s="44">
        <f>'Oblačila-slavje-glasba-slike'!$C26-'Oblačila-slavje-glasba-slike'!$D26</f>
        <v>22</v>
      </c>
    </row>
    <row r="27" spans="1:5" ht="15" customHeight="1" x14ac:dyDescent="0.2">
      <c r="B27" s="10" t="s">
        <v>57</v>
      </c>
      <c r="C27" s="44">
        <v>0</v>
      </c>
      <c r="D27" s="44">
        <v>0</v>
      </c>
      <c r="E27" s="44">
        <f>'Oblačila-slavje-glasba-slike'!$C27-'Oblačila-slavje-glasba-slike'!$D27</f>
        <v>0</v>
      </c>
    </row>
    <row r="28" spans="1:5" ht="15" customHeight="1" x14ac:dyDescent="0.2">
      <c r="A28" s="17"/>
      <c r="B28" t="s">
        <v>58</v>
      </c>
      <c r="C28" s="45">
        <f>SUBTOTAL(109,PoročnoSlavje[PREDVIDENI])</f>
        <v>1050</v>
      </c>
      <c r="D28" s="45">
        <f>SUBTOTAL(109,PoročnoSlavje[DEJANSKI])</f>
        <v>928</v>
      </c>
      <c r="E28" s="45">
        <f>SUBTOTAL(109,PoročnoSlavje[PREKORAČENO/NEDOSEŽENO])</f>
        <v>122</v>
      </c>
    </row>
    <row r="29" spans="1:5" ht="15" customHeight="1" x14ac:dyDescent="0.2">
      <c r="B29" s="38" t="s">
        <v>59</v>
      </c>
      <c r="C29" s="38"/>
      <c r="D29" s="38"/>
      <c r="E29" s="38"/>
    </row>
    <row r="30" spans="1:5" ht="15" customHeight="1" x14ac:dyDescent="0.2">
      <c r="B30" s="38"/>
      <c r="C30" s="38"/>
      <c r="D30" s="38"/>
      <c r="E30" s="38"/>
    </row>
    <row r="31" spans="1:5" ht="15" customHeight="1" x14ac:dyDescent="0.2">
      <c r="A31" s="13" t="s">
        <v>129</v>
      </c>
      <c r="B31" s="9" t="s">
        <v>60</v>
      </c>
      <c r="C31" s="28"/>
    </row>
    <row r="32" spans="1:5" ht="15" customHeight="1" x14ac:dyDescent="0.2">
      <c r="A32" s="16" t="s">
        <v>31</v>
      </c>
      <c r="B32" t="s">
        <v>11</v>
      </c>
      <c r="C32" t="s">
        <v>25</v>
      </c>
      <c r="D32" t="s">
        <v>26</v>
      </c>
      <c r="E32" t="s">
        <v>27</v>
      </c>
    </row>
    <row r="33" spans="1:5" ht="15" customHeight="1" x14ac:dyDescent="0.2">
      <c r="A33" s="17"/>
      <c r="B33" s="10" t="s">
        <v>61</v>
      </c>
      <c r="C33" s="44">
        <v>400</v>
      </c>
      <c r="D33" s="44">
        <v>400</v>
      </c>
      <c r="E33" s="44">
        <f>'Oblačila-slavje-glasba-slike'!$C33-'Oblačila-slavje-glasba-slike'!$D33</f>
        <v>0</v>
      </c>
    </row>
    <row r="34" spans="1:5" ht="15" customHeight="1" x14ac:dyDescent="0.2">
      <c r="B34" s="10" t="s">
        <v>62</v>
      </c>
      <c r="C34" s="44">
        <v>200</v>
      </c>
      <c r="D34" s="44">
        <v>0</v>
      </c>
      <c r="E34" s="44">
        <f>'Oblačila-slavje-glasba-slike'!$C34-'Oblačila-slavje-glasba-slike'!$D34</f>
        <v>200</v>
      </c>
    </row>
    <row r="35" spans="1:5" ht="15" customHeight="1" x14ac:dyDescent="0.2">
      <c r="B35" t="s">
        <v>63</v>
      </c>
      <c r="C35" s="45">
        <f>SUBTOTAL(109,Glasba[PREDVIDENI])</f>
        <v>600</v>
      </c>
      <c r="D35" s="45">
        <f>SUBTOTAL(109,Glasba[DEJANSKI])</f>
        <v>400</v>
      </c>
      <c r="E35" s="45">
        <f>SUBTOTAL(109,Glasba[PREKORAČENO/NEDOSEŽENO])</f>
        <v>200</v>
      </c>
    </row>
    <row r="36" spans="1:5" ht="15" customHeight="1" x14ac:dyDescent="0.2">
      <c r="B36" s="40"/>
      <c r="C36" s="40"/>
      <c r="D36" s="40"/>
      <c r="E36" s="40"/>
    </row>
    <row r="37" spans="1:5" ht="15" customHeight="1" x14ac:dyDescent="0.2">
      <c r="A37" s="13" t="s">
        <v>130</v>
      </c>
      <c r="B37" s="9" t="s">
        <v>64</v>
      </c>
      <c r="C37" s="28"/>
    </row>
    <row r="38" spans="1:5" ht="15" customHeight="1" x14ac:dyDescent="0.2">
      <c r="A38" s="15" t="s">
        <v>32</v>
      </c>
      <c r="B38" t="s">
        <v>11</v>
      </c>
      <c r="C38" t="s">
        <v>25</v>
      </c>
      <c r="D38" t="s">
        <v>26</v>
      </c>
      <c r="E38" t="s">
        <v>27</v>
      </c>
    </row>
    <row r="39" spans="1:5" ht="15" customHeight="1" x14ac:dyDescent="0.2">
      <c r="B39" s="10" t="s">
        <v>65</v>
      </c>
      <c r="C39" s="44">
        <v>500</v>
      </c>
      <c r="D39" s="44">
        <v>450</v>
      </c>
      <c r="E39" s="44">
        <f>'Oblačila-slavje-glasba-slike'!$C39-'Oblačila-slavje-glasba-slike'!$D39</f>
        <v>50</v>
      </c>
    </row>
    <row r="40" spans="1:5" ht="15" customHeight="1" x14ac:dyDescent="0.2">
      <c r="B40" s="10" t="s">
        <v>66</v>
      </c>
      <c r="C40" s="44">
        <v>200</v>
      </c>
      <c r="D40" s="44">
        <v>175</v>
      </c>
      <c r="E40" s="44">
        <f>'Oblačila-slavje-glasba-slike'!$C40-'Oblačila-slavje-glasba-slike'!$D40</f>
        <v>25</v>
      </c>
    </row>
    <row r="41" spans="1:5" ht="15" customHeight="1" x14ac:dyDescent="0.2">
      <c r="B41" s="10" t="s">
        <v>67</v>
      </c>
      <c r="C41" s="44">
        <v>100</v>
      </c>
      <c r="D41" s="44">
        <v>100</v>
      </c>
      <c r="E41" s="44">
        <f>'Oblačila-slavje-glasba-slike'!$C41-'Oblačila-slavje-glasba-slike'!$D41</f>
        <v>0</v>
      </c>
    </row>
    <row r="42" spans="1:5" ht="15" customHeight="1" x14ac:dyDescent="0.2">
      <c r="B42" s="10" t="s">
        <v>68</v>
      </c>
      <c r="C42" s="44">
        <v>0</v>
      </c>
      <c r="D42" s="44">
        <v>0</v>
      </c>
      <c r="E42" s="44">
        <f>'Oblačila-slavje-glasba-slike'!$C42-'Oblačila-slavje-glasba-slike'!$D42</f>
        <v>0</v>
      </c>
    </row>
    <row r="43" spans="1:5" ht="15" customHeight="1" x14ac:dyDescent="0.2">
      <c r="B43" s="10" t="s">
        <v>69</v>
      </c>
      <c r="C43" s="44">
        <v>25</v>
      </c>
      <c r="D43" s="44">
        <v>25</v>
      </c>
      <c r="E43" s="44">
        <f>'Oblačila-slavje-glasba-slike'!$C43-'Oblačila-slavje-glasba-slike'!$D43</f>
        <v>0</v>
      </c>
    </row>
    <row r="44" spans="1:5" ht="15" customHeight="1" x14ac:dyDescent="0.2">
      <c r="A44" s="16"/>
      <c r="B44" s="10" t="s">
        <v>70</v>
      </c>
      <c r="C44" s="44">
        <v>75</v>
      </c>
      <c r="D44" s="44">
        <v>80</v>
      </c>
      <c r="E44" s="44">
        <f>'Oblačila-slavje-glasba-slike'!$C44-'Oblačila-slavje-glasba-slike'!$D44</f>
        <v>-5</v>
      </c>
    </row>
    <row r="45" spans="1:5" ht="15" customHeight="1" x14ac:dyDescent="0.2">
      <c r="A45" s="17"/>
      <c r="B45" s="10" t="s">
        <v>71</v>
      </c>
      <c r="C45" s="44">
        <v>35</v>
      </c>
      <c r="D45" s="44">
        <v>40</v>
      </c>
      <c r="E45" s="44">
        <f>'Oblačila-slavje-glasba-slike'!$C45-'Oblačila-slavje-glasba-slike'!$D45</f>
        <v>-5</v>
      </c>
    </row>
    <row r="46" spans="1:5" ht="15" customHeight="1" x14ac:dyDescent="0.2">
      <c r="B46" s="10" t="s">
        <v>72</v>
      </c>
      <c r="C46" s="44">
        <v>0</v>
      </c>
      <c r="D46" s="44">
        <v>0</v>
      </c>
      <c r="E46" s="44">
        <f>'Oblačila-slavje-glasba-slike'!$C46-'Oblačila-slavje-glasba-slike'!$D46</f>
        <v>0</v>
      </c>
    </row>
    <row r="47" spans="1:5" ht="15" customHeight="1" x14ac:dyDescent="0.2">
      <c r="B47" s="10" t="s">
        <v>73</v>
      </c>
      <c r="C47" s="44">
        <v>0</v>
      </c>
      <c r="D47" s="44">
        <v>0</v>
      </c>
      <c r="E47" s="44">
        <f>'Oblačila-slavje-glasba-slike'!$C47-'Oblačila-slavje-glasba-slike'!$D47</f>
        <v>0</v>
      </c>
    </row>
    <row r="48" spans="1:5" ht="15" customHeight="1" x14ac:dyDescent="0.2">
      <c r="B48" t="s">
        <v>74</v>
      </c>
      <c r="C48" s="45">
        <f>SUBTOTAL(109,TiskanoGradivo[PREDVIDENI])</f>
        <v>935</v>
      </c>
      <c r="D48" s="45">
        <f>SUBTOTAL(109,TiskanoGradivo[DEJANSKI])</f>
        <v>870</v>
      </c>
      <c r="E48" s="45">
        <f>SUBTOTAL(109,TiskanoGradivo[PREKORAČENO/NEDOSEŽENO])</f>
        <v>65</v>
      </c>
    </row>
    <row r="49" spans="1:5" ht="15" customHeight="1" x14ac:dyDescent="0.2">
      <c r="B49" s="40"/>
      <c r="C49" s="40"/>
      <c r="D49" s="40"/>
      <c r="E49" s="40"/>
    </row>
    <row r="50" spans="1:5" ht="15" customHeight="1" x14ac:dyDescent="0.2">
      <c r="A50" s="13" t="s">
        <v>33</v>
      </c>
      <c r="B50" s="9" t="s">
        <v>16</v>
      </c>
      <c r="C50" s="28"/>
    </row>
    <row r="51" spans="1:5" ht="15" customHeight="1" x14ac:dyDescent="0.2">
      <c r="A51" s="13" t="s">
        <v>34</v>
      </c>
      <c r="B51" t="s">
        <v>11</v>
      </c>
      <c r="C51" t="s">
        <v>25</v>
      </c>
      <c r="D51" t="s">
        <v>26</v>
      </c>
      <c r="E51" t="s">
        <v>27</v>
      </c>
    </row>
    <row r="52" spans="1:5" ht="15" customHeight="1" x14ac:dyDescent="0.2">
      <c r="B52" s="10" t="s">
        <v>75</v>
      </c>
      <c r="C52" s="44">
        <v>1300</v>
      </c>
      <c r="D52" s="44">
        <v>1300</v>
      </c>
      <c r="E52" s="44">
        <f>'Oblačila-slavje-glasba-slike'!$C52-'Oblačila-slavje-glasba-slike'!$D52</f>
        <v>0</v>
      </c>
    </row>
    <row r="53" spans="1:5" ht="15" customHeight="1" x14ac:dyDescent="0.2">
      <c r="B53" s="10" t="s">
        <v>76</v>
      </c>
      <c r="C53" s="44">
        <v>25</v>
      </c>
      <c r="D53" s="44">
        <v>25</v>
      </c>
      <c r="E53" s="44">
        <f>'Oblačila-slavje-glasba-slike'!$C53-'Oblačila-slavje-glasba-slike'!$D53</f>
        <v>0</v>
      </c>
    </row>
    <row r="54" spans="1:5" ht="15" customHeight="1" x14ac:dyDescent="0.2">
      <c r="B54" s="10" t="s">
        <v>77</v>
      </c>
      <c r="C54" s="44">
        <v>100</v>
      </c>
      <c r="D54" s="44">
        <v>100</v>
      </c>
      <c r="E54" s="44">
        <f>'Oblačila-slavje-glasba-slike'!$C54-'Oblačila-slavje-glasba-slike'!$D54</f>
        <v>0</v>
      </c>
    </row>
    <row r="55" spans="1:5" ht="15" customHeight="1" x14ac:dyDescent="0.2">
      <c r="B55" s="10" t="s">
        <v>78</v>
      </c>
      <c r="C55" s="44">
        <v>200</v>
      </c>
      <c r="D55" s="44">
        <v>150</v>
      </c>
      <c r="E55" s="44">
        <f>'Oblačila-slavje-glasba-slike'!$C55-'Oblačila-slavje-glasba-slike'!$D55</f>
        <v>50</v>
      </c>
    </row>
    <row r="56" spans="1:5" ht="15" customHeight="1" x14ac:dyDescent="0.2">
      <c r="B56" t="s">
        <v>79</v>
      </c>
      <c r="C56" s="45">
        <f>SUBTOTAL(109,fotografiranje[PREDVIDENI])</f>
        <v>1625</v>
      </c>
      <c r="D56" s="45">
        <f>SUBTOTAL(109,fotografiranje[DEJANSKI])</f>
        <v>1575</v>
      </c>
      <c r="E56" s="45">
        <f>SUBTOTAL(109,fotografiranje[PREKORAČENO/NEDOSEŽENO])</f>
        <v>50</v>
      </c>
    </row>
  </sheetData>
  <mergeCells count="5">
    <mergeCell ref="B29:E29"/>
    <mergeCell ref="B17:E17"/>
    <mergeCell ref="B30:E30"/>
    <mergeCell ref="B36:E36"/>
    <mergeCell ref="B49:E49"/>
  </mergeCells>
  <printOptions horizontalCentered="1"/>
  <pageMargins left="0.7" right="0.7" top="0.75" bottom="0.75" header="0.3" footer="0.3"/>
  <pageSetup paperSize="9" scale="85" fitToHeight="0" orientation="portrait" r:id="rId1"/>
  <headerFooter differentFirst="1">
    <oddFooter>Page &amp;P of &amp;N</oddFooter>
  </headerFooter>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54" id="{55199E56-DD9C-4A4F-BED9-16F56CCFDA0D}">
            <x14:iconSet iconSet="3Triangles" custom="1">
              <x14:cfvo type="percent">
                <xm:f>0</xm:f>
              </x14:cfvo>
              <x14:cfvo type="num">
                <xm:f>0</xm:f>
              </x14:cfvo>
              <x14:cfvo type="num">
                <xm:f>1</xm:f>
              </x14:cfvo>
              <x14:cfIcon iconSet="3ArrowsGray" iconId="0"/>
              <x14:cfIcon iconSet="NoIcons" iconId="0"/>
              <x14:cfIcon iconSet="3ArrowsGray" iconId="2"/>
            </x14:iconSet>
          </x14:cfRule>
          <xm:sqref>E52:E55 E39:E47 E33:E34 E20:E27 E3:E15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E48"/>
  <sheetViews>
    <sheetView showGridLines="0" zoomScaleNormal="100" workbookViewId="0"/>
  </sheetViews>
  <sheetFormatPr defaultRowHeight="15" customHeight="1" x14ac:dyDescent="0.2"/>
  <cols>
    <col min="1" max="1" width="4.7109375" style="15" customWidth="1"/>
    <col min="2" max="2" width="43.140625" style="11" customWidth="1"/>
    <col min="3" max="5" width="30" customWidth="1"/>
    <col min="6" max="6" width="4.7109375" customWidth="1"/>
  </cols>
  <sheetData>
    <row r="1" spans="1:5" ht="30" customHeight="1" x14ac:dyDescent="0.2">
      <c r="A1" s="13" t="s">
        <v>131</v>
      </c>
      <c r="B1" s="9" t="s">
        <v>89</v>
      </c>
      <c r="C1" s="28"/>
    </row>
    <row r="2" spans="1:5" ht="15" customHeight="1" x14ac:dyDescent="0.2">
      <c r="A2" s="13" t="s">
        <v>81</v>
      </c>
      <c r="B2" t="s">
        <v>11</v>
      </c>
      <c r="C2" t="s">
        <v>25</v>
      </c>
      <c r="D2" t="s">
        <v>26</v>
      </c>
      <c r="E2" t="s">
        <v>27</v>
      </c>
    </row>
    <row r="3" spans="1:5" ht="15" customHeight="1" x14ac:dyDescent="0.2">
      <c r="B3" s="10" t="s">
        <v>90</v>
      </c>
      <c r="C3" s="44">
        <v>0</v>
      </c>
      <c r="D3" s="44">
        <v>0</v>
      </c>
      <c r="E3" s="44">
        <f>'Okrasje-cvetje-darila-potovanje'!$C3-'Okrasje-cvetje-darila-potovanje'!$D3</f>
        <v>0</v>
      </c>
    </row>
    <row r="4" spans="1:5" ht="15" customHeight="1" x14ac:dyDescent="0.2">
      <c r="B4" s="10" t="s">
        <v>91</v>
      </c>
      <c r="C4" s="44">
        <v>300</v>
      </c>
      <c r="D4" s="44">
        <v>320</v>
      </c>
      <c r="E4" s="44">
        <f>'Okrasje-cvetje-darila-potovanje'!$C4-'Okrasje-cvetje-darila-potovanje'!$D4</f>
        <v>-20</v>
      </c>
    </row>
    <row r="5" spans="1:5" ht="15" customHeight="1" x14ac:dyDescent="0.2">
      <c r="B5" s="10" t="s">
        <v>92</v>
      </c>
      <c r="C5" s="44">
        <v>100</v>
      </c>
      <c r="D5" s="44">
        <v>75</v>
      </c>
      <c r="E5" s="44">
        <f>'Okrasje-cvetje-darila-potovanje'!$C5-'Okrasje-cvetje-darila-potovanje'!$D5</f>
        <v>25</v>
      </c>
    </row>
    <row r="6" spans="1:5" ht="15" customHeight="1" x14ac:dyDescent="0.2">
      <c r="B6" s="10" t="s">
        <v>93</v>
      </c>
      <c r="C6" s="44">
        <v>100</v>
      </c>
      <c r="D6" s="44">
        <v>75</v>
      </c>
      <c r="E6" s="44">
        <f>'Okrasje-cvetje-darila-potovanje'!$C6-'Okrasje-cvetje-darila-potovanje'!$D6</f>
        <v>25</v>
      </c>
    </row>
    <row r="7" spans="1:5" ht="15" customHeight="1" x14ac:dyDescent="0.2">
      <c r="B7" s="10" t="s">
        <v>94</v>
      </c>
      <c r="C7" s="44">
        <v>200</v>
      </c>
      <c r="D7" s="44">
        <v>250</v>
      </c>
      <c r="E7" s="44">
        <f>'Okrasje-cvetje-darila-potovanje'!$C7-'Okrasje-cvetje-darila-potovanje'!$D7</f>
        <v>-50</v>
      </c>
    </row>
    <row r="8" spans="1:5" ht="15" customHeight="1" x14ac:dyDescent="0.2">
      <c r="A8" s="16"/>
      <c r="B8" t="s">
        <v>95</v>
      </c>
      <c r="C8" s="45">
        <f>SUBTOTAL(109,Dekoracija[PREDVIDENI])</f>
        <v>700</v>
      </c>
      <c r="D8" s="45">
        <f>SUBTOTAL(109,Dekoracija[DEJANSKI])</f>
        <v>720</v>
      </c>
      <c r="E8" s="45">
        <f>SUBTOTAL(109,Dekoracija[PREKORAČENO/NEDOSEŽENO])</f>
        <v>-20</v>
      </c>
    </row>
    <row r="9" spans="1:5" ht="15" customHeight="1" x14ac:dyDescent="0.2">
      <c r="A9" s="17"/>
      <c r="B9" s="38" t="s">
        <v>96</v>
      </c>
      <c r="C9" s="38"/>
      <c r="D9" s="38"/>
      <c r="E9" s="38"/>
    </row>
    <row r="10" spans="1:5" ht="15" customHeight="1" x14ac:dyDescent="0.2">
      <c r="A10" s="17"/>
      <c r="B10" s="38"/>
      <c r="C10" s="38"/>
      <c r="D10" s="38"/>
      <c r="E10" s="38"/>
    </row>
    <row r="11" spans="1:5" ht="15" customHeight="1" x14ac:dyDescent="0.2">
      <c r="A11" s="13" t="s">
        <v>82</v>
      </c>
      <c r="B11" s="9" t="s">
        <v>18</v>
      </c>
      <c r="C11" s="28"/>
    </row>
    <row r="12" spans="1:5" ht="15" customHeight="1" x14ac:dyDescent="0.2">
      <c r="A12" s="13" t="s">
        <v>83</v>
      </c>
      <c r="B12" t="s">
        <v>11</v>
      </c>
      <c r="C12" t="s">
        <v>25</v>
      </c>
      <c r="D12" t="s">
        <v>26</v>
      </c>
      <c r="E12" t="s">
        <v>27</v>
      </c>
    </row>
    <row r="13" spans="1:5" ht="15" customHeight="1" x14ac:dyDescent="0.2">
      <c r="B13" s="33" t="s">
        <v>97</v>
      </c>
      <c r="C13" s="46">
        <v>500</v>
      </c>
      <c r="D13" s="46">
        <v>450</v>
      </c>
      <c r="E13" s="46">
        <f>'Okrasje-cvetje-darila-potovanje'!$C13-'Okrasje-cvetje-darila-potovanje'!$D13</f>
        <v>50</v>
      </c>
    </row>
    <row r="14" spans="1:5" ht="15" customHeight="1" x14ac:dyDescent="0.2">
      <c r="B14" s="33" t="s">
        <v>98</v>
      </c>
      <c r="C14" s="46">
        <v>0</v>
      </c>
      <c r="D14" s="46">
        <v>0</v>
      </c>
      <c r="E14" s="46">
        <f>'Okrasje-cvetje-darila-potovanje'!$C14-'Okrasje-cvetje-darila-potovanje'!$D14</f>
        <v>0</v>
      </c>
    </row>
    <row r="15" spans="1:5" ht="15" customHeight="1" x14ac:dyDescent="0.2">
      <c r="B15" s="33" t="s">
        <v>99</v>
      </c>
      <c r="C15" s="46">
        <v>0</v>
      </c>
      <c r="D15" s="46">
        <v>0</v>
      </c>
      <c r="E15" s="46">
        <f>'Okrasje-cvetje-darila-potovanje'!$C15-'Okrasje-cvetje-darila-potovanje'!$D15</f>
        <v>0</v>
      </c>
    </row>
    <row r="16" spans="1:5" ht="15" customHeight="1" x14ac:dyDescent="0.2">
      <c r="B16" s="33" t="s">
        <v>100</v>
      </c>
      <c r="C16" s="46">
        <v>400</v>
      </c>
      <c r="D16" s="46">
        <v>400</v>
      </c>
      <c r="E16" s="46">
        <f>'Okrasje-cvetje-darila-potovanje'!$C16-'Okrasje-cvetje-darila-potovanje'!$D16</f>
        <v>0</v>
      </c>
    </row>
    <row r="17" spans="1:5" ht="15" customHeight="1" x14ac:dyDescent="0.2">
      <c r="A17" s="16"/>
      <c r="B17" s="33" t="s">
        <v>13</v>
      </c>
      <c r="C17" s="46">
        <v>0</v>
      </c>
      <c r="D17" s="46">
        <v>0</v>
      </c>
      <c r="E17" s="46">
        <f>'Okrasje-cvetje-darila-potovanje'!$C17-'Okrasje-cvetje-darila-potovanje'!$D17</f>
        <v>0</v>
      </c>
    </row>
    <row r="18" spans="1:5" ht="15" customHeight="1" x14ac:dyDescent="0.2">
      <c r="A18" s="17"/>
      <c r="B18" s="34" t="s">
        <v>101</v>
      </c>
      <c r="C18" s="47">
        <f>SUBTOTAL(109,Cvetje[PREDVIDENI])</f>
        <v>900</v>
      </c>
      <c r="D18" s="47">
        <f>SUBTOTAL(109,Cvetje[DEJANSKI])</f>
        <v>850</v>
      </c>
      <c r="E18" s="47">
        <f>SUBTOTAL(109,Cvetje[PREKORAČENO/NEDOSEŽENO])</f>
        <v>50</v>
      </c>
    </row>
    <row r="19" spans="1:5" ht="15" customHeight="1" x14ac:dyDescent="0.2">
      <c r="A19" s="17"/>
      <c r="B19" s="41"/>
      <c r="C19" s="41"/>
      <c r="D19" s="41"/>
      <c r="E19" s="41"/>
    </row>
    <row r="20" spans="1:5" ht="15" customHeight="1" x14ac:dyDescent="0.2">
      <c r="A20" s="13" t="s">
        <v>84</v>
      </c>
      <c r="B20" s="9" t="s">
        <v>19</v>
      </c>
      <c r="C20" s="28"/>
    </row>
    <row r="21" spans="1:5" ht="15" customHeight="1" x14ac:dyDescent="0.2">
      <c r="A21" s="13" t="s">
        <v>85</v>
      </c>
      <c r="B21" t="s">
        <v>11</v>
      </c>
      <c r="C21" t="s">
        <v>25</v>
      </c>
      <c r="D21" t="s">
        <v>26</v>
      </c>
      <c r="E21" t="s">
        <v>27</v>
      </c>
    </row>
    <row r="22" spans="1:5" ht="15" customHeight="1" x14ac:dyDescent="0.2">
      <c r="B22" s="33" t="s">
        <v>102</v>
      </c>
      <c r="C22" s="46">
        <v>1000</v>
      </c>
      <c r="D22" s="46">
        <v>400</v>
      </c>
      <c r="E22" s="46">
        <f>'Okrasje-cvetje-darila-potovanje'!$C22-'Okrasje-cvetje-darila-potovanje'!$D22</f>
        <v>600</v>
      </c>
    </row>
    <row r="23" spans="1:5" ht="15" customHeight="1" x14ac:dyDescent="0.2">
      <c r="B23" s="33" t="s">
        <v>103</v>
      </c>
      <c r="C23" s="46">
        <v>150</v>
      </c>
      <c r="D23" s="46">
        <v>200</v>
      </c>
      <c r="E23" s="46">
        <f>'Okrasje-cvetje-darila-potovanje'!$C23-'Okrasje-cvetje-darila-potovanje'!$D23</f>
        <v>-50</v>
      </c>
    </row>
    <row r="24" spans="1:5" ht="15" customHeight="1" x14ac:dyDescent="0.2">
      <c r="B24" s="33" t="s">
        <v>104</v>
      </c>
      <c r="C24" s="46">
        <v>150</v>
      </c>
      <c r="D24" s="46">
        <v>200</v>
      </c>
      <c r="E24" s="46">
        <f>'Okrasje-cvetje-darila-potovanje'!$C24-'Okrasje-cvetje-darila-potovanje'!$D24</f>
        <v>-50</v>
      </c>
    </row>
    <row r="25" spans="1:5" ht="15" customHeight="1" x14ac:dyDescent="0.2">
      <c r="A25" s="16"/>
      <c r="B25" s="33" t="s">
        <v>105</v>
      </c>
      <c r="C25" s="46">
        <v>25</v>
      </c>
      <c r="D25" s="46">
        <v>25</v>
      </c>
      <c r="E25" s="46">
        <f>'Okrasje-cvetje-darila-potovanje'!$C25-'Okrasje-cvetje-darila-potovanje'!$D25</f>
        <v>0</v>
      </c>
    </row>
    <row r="26" spans="1:5" ht="15" customHeight="1" x14ac:dyDescent="0.2">
      <c r="A26" s="17"/>
      <c r="B26" s="33" t="s">
        <v>106</v>
      </c>
      <c r="C26" s="46">
        <v>20</v>
      </c>
      <c r="D26" s="46">
        <v>250</v>
      </c>
      <c r="E26" s="46">
        <f>'Okrasje-cvetje-darila-potovanje'!$C26-'Okrasje-cvetje-darila-potovanje'!$D26</f>
        <v>-230</v>
      </c>
    </row>
    <row r="27" spans="1:5" ht="15" customHeight="1" x14ac:dyDescent="0.2">
      <c r="B27" s="34" t="s">
        <v>107</v>
      </c>
      <c r="C27" s="47">
        <f>SUBTOTAL(109,Darila[PREDVIDENI])</f>
        <v>1345</v>
      </c>
      <c r="D27" s="47">
        <f>SUBTOTAL(109,Darila[DEJANSKI])</f>
        <v>1075</v>
      </c>
      <c r="E27" s="47">
        <f>SUBTOTAL(109,Darila[PREKORAČENO/NEDOSEŽENO])</f>
        <v>270</v>
      </c>
    </row>
    <row r="28" spans="1:5" ht="15" customHeight="1" x14ac:dyDescent="0.2">
      <c r="B28" s="41"/>
      <c r="C28" s="41"/>
      <c r="D28" s="41"/>
      <c r="E28" s="41"/>
    </row>
    <row r="29" spans="1:5" ht="15" customHeight="1" x14ac:dyDescent="0.2">
      <c r="A29" s="13" t="s">
        <v>86</v>
      </c>
      <c r="B29" s="9" t="s">
        <v>108</v>
      </c>
      <c r="C29" s="28"/>
    </row>
    <row r="30" spans="1:5" ht="15" customHeight="1" x14ac:dyDescent="0.2">
      <c r="A30" s="13" t="s">
        <v>87</v>
      </c>
      <c r="B30" t="s">
        <v>11</v>
      </c>
      <c r="C30" t="s">
        <v>25</v>
      </c>
      <c r="D30" t="s">
        <v>26</v>
      </c>
      <c r="E30" t="s">
        <v>27</v>
      </c>
    </row>
    <row r="31" spans="1:5" ht="15" customHeight="1" x14ac:dyDescent="0.2">
      <c r="A31" s="16"/>
      <c r="B31" s="33" t="s">
        <v>109</v>
      </c>
      <c r="C31" s="46">
        <v>100</v>
      </c>
      <c r="D31" s="46">
        <v>125</v>
      </c>
      <c r="E31" s="46">
        <f>'Okrasje-cvetje-darila-potovanje'!$C31-'Okrasje-cvetje-darila-potovanje'!$D31</f>
        <v>-25</v>
      </c>
    </row>
    <row r="32" spans="1:5" ht="15" customHeight="1" x14ac:dyDescent="0.2">
      <c r="A32" s="17"/>
      <c r="B32" s="33" t="s">
        <v>110</v>
      </c>
      <c r="C32" s="46">
        <v>0</v>
      </c>
      <c r="D32" s="46">
        <v>40</v>
      </c>
      <c r="E32" s="46">
        <f>'Okrasje-cvetje-darila-potovanje'!$C32-'Okrasje-cvetje-darila-potovanje'!$D32</f>
        <v>-40</v>
      </c>
    </row>
    <row r="33" spans="1:5" ht="15" customHeight="1" x14ac:dyDescent="0.2">
      <c r="B33" s="33" t="s">
        <v>111</v>
      </c>
      <c r="C33" s="46">
        <v>0</v>
      </c>
      <c r="D33" s="46">
        <v>0</v>
      </c>
      <c r="E33" s="46">
        <f>'Okrasje-cvetje-darila-potovanje'!$C33-'Okrasje-cvetje-darila-potovanje'!$D33</f>
        <v>0</v>
      </c>
    </row>
    <row r="34" spans="1:5" ht="15" customHeight="1" x14ac:dyDescent="0.2">
      <c r="B34" s="34" t="s">
        <v>112</v>
      </c>
      <c r="C34" s="47">
        <f>SUBTOTAL(109,Potovanje[PREDVIDENI])</f>
        <v>100</v>
      </c>
      <c r="D34" s="47">
        <f>SUBTOTAL(109,Potovanje[DEJANSKI])</f>
        <v>165</v>
      </c>
      <c r="E34" s="47">
        <f>SUBTOTAL(109,Potovanje[PREKORAČENO/NEDOSEŽENO])</f>
        <v>-65</v>
      </c>
    </row>
    <row r="35" spans="1:5" ht="15" customHeight="1" x14ac:dyDescent="0.2">
      <c r="B35" s="41"/>
      <c r="C35" s="41"/>
      <c r="D35" s="41"/>
      <c r="E35" s="41"/>
    </row>
    <row r="36" spans="1:5" ht="15" customHeight="1" x14ac:dyDescent="0.2">
      <c r="A36" s="13" t="s">
        <v>132</v>
      </c>
      <c r="B36" s="9" t="s">
        <v>113</v>
      </c>
      <c r="C36" s="28"/>
    </row>
    <row r="37" spans="1:5" ht="15" customHeight="1" x14ac:dyDescent="0.2">
      <c r="A37" s="13" t="s">
        <v>88</v>
      </c>
      <c r="B37" t="s">
        <v>11</v>
      </c>
      <c r="C37" t="s">
        <v>25</v>
      </c>
      <c r="D37" t="s">
        <v>26</v>
      </c>
      <c r="E37" t="s">
        <v>27</v>
      </c>
    </row>
    <row r="38" spans="1:5" ht="15" customHeight="1" x14ac:dyDescent="0.2">
      <c r="B38" s="10" t="s">
        <v>114</v>
      </c>
      <c r="C38" s="44">
        <v>0</v>
      </c>
      <c r="D38" s="44">
        <v>0</v>
      </c>
      <c r="E38" s="44">
        <f>'Okrasje-cvetje-darila-potovanje'!$C38-'Okrasje-cvetje-darila-potovanje'!$D38</f>
        <v>0</v>
      </c>
    </row>
    <row r="39" spans="1:5" ht="15" customHeight="1" x14ac:dyDescent="0.2">
      <c r="B39" s="10" t="s">
        <v>115</v>
      </c>
      <c r="C39" s="44">
        <v>40</v>
      </c>
      <c r="D39" s="44">
        <v>55</v>
      </c>
      <c r="E39" s="44">
        <f>'Okrasje-cvetje-darila-potovanje'!$C39-'Okrasje-cvetje-darila-potovanje'!$D39</f>
        <v>-15</v>
      </c>
    </row>
    <row r="40" spans="1:5" ht="15" customHeight="1" x14ac:dyDescent="0.2">
      <c r="B40" s="10" t="s">
        <v>116</v>
      </c>
      <c r="C40" s="44">
        <v>0</v>
      </c>
      <c r="D40" s="44">
        <v>0</v>
      </c>
      <c r="E40" s="44">
        <f>'Okrasje-cvetje-darila-potovanje'!$C40-'Okrasje-cvetje-darila-potovanje'!$D40</f>
        <v>0</v>
      </c>
    </row>
    <row r="41" spans="1:5" ht="15" customHeight="1" x14ac:dyDescent="0.2">
      <c r="B41" s="10" t="s">
        <v>117</v>
      </c>
      <c r="C41" s="44">
        <v>450</v>
      </c>
      <c r="D41" s="44">
        <v>450</v>
      </c>
      <c r="E41" s="44">
        <f>'Okrasje-cvetje-darila-potovanje'!$C41-'Okrasje-cvetje-darila-potovanje'!$D41</f>
        <v>0</v>
      </c>
    </row>
    <row r="42" spans="1:5" ht="15" customHeight="1" x14ac:dyDescent="0.2">
      <c r="B42" s="10" t="s">
        <v>118</v>
      </c>
      <c r="C42" s="44">
        <v>20</v>
      </c>
      <c r="D42" s="44">
        <v>50</v>
      </c>
      <c r="E42" s="44">
        <f>'Okrasje-cvetje-darila-potovanje'!$C42-'Okrasje-cvetje-darila-potovanje'!$D42</f>
        <v>-30</v>
      </c>
    </row>
    <row r="43" spans="1:5" ht="15" customHeight="1" x14ac:dyDescent="0.2">
      <c r="B43" s="10" t="s">
        <v>119</v>
      </c>
      <c r="C43" s="44">
        <v>30</v>
      </c>
      <c r="D43" s="44">
        <v>20</v>
      </c>
      <c r="E43" s="44">
        <f>'Okrasje-cvetje-darila-potovanje'!$C43-'Okrasje-cvetje-darila-potovanje'!$D43</f>
        <v>10</v>
      </c>
    </row>
    <row r="44" spans="1:5" ht="15" customHeight="1" x14ac:dyDescent="0.2">
      <c r="A44" s="16"/>
      <c r="B44" s="10" t="s">
        <v>120</v>
      </c>
      <c r="C44" s="44">
        <v>45</v>
      </c>
      <c r="D44" s="44">
        <v>46</v>
      </c>
      <c r="E44" s="44">
        <f>'Okrasje-cvetje-darila-potovanje'!$C44-'Okrasje-cvetje-darila-potovanje'!$D44</f>
        <v>-1</v>
      </c>
    </row>
    <row r="45" spans="1:5" ht="15" customHeight="1" x14ac:dyDescent="0.2">
      <c r="B45" s="10" t="s">
        <v>121</v>
      </c>
      <c r="C45" s="44">
        <v>0</v>
      </c>
      <c r="D45" s="44">
        <v>0</v>
      </c>
      <c r="E45" s="44">
        <f>'Okrasje-cvetje-darila-potovanje'!$C45-'Okrasje-cvetje-darila-potovanje'!$D45</f>
        <v>0</v>
      </c>
    </row>
    <row r="46" spans="1:5" ht="15" customHeight="1" x14ac:dyDescent="0.2">
      <c r="B46" s="10" t="s">
        <v>122</v>
      </c>
      <c r="C46" s="44">
        <v>300</v>
      </c>
      <c r="D46" s="44">
        <v>400</v>
      </c>
      <c r="E46" s="44">
        <f>'Okrasje-cvetje-darila-potovanje'!$C46-'Okrasje-cvetje-darila-potovanje'!$D46</f>
        <v>-100</v>
      </c>
    </row>
    <row r="47" spans="1:5" ht="15" customHeight="1" x14ac:dyDescent="0.2">
      <c r="B47" s="10" t="s">
        <v>123</v>
      </c>
      <c r="C47" s="44">
        <v>0</v>
      </c>
      <c r="D47" s="44">
        <v>0</v>
      </c>
      <c r="E47" s="44">
        <f>'Okrasje-cvetje-darila-potovanje'!$C47-'Okrasje-cvetje-darila-potovanje'!$D47</f>
        <v>0</v>
      </c>
    </row>
    <row r="48" spans="1:5" ht="15" customHeight="1" x14ac:dyDescent="0.2">
      <c r="B48" t="s">
        <v>124</v>
      </c>
      <c r="C48" s="45">
        <f>SUBTOTAL(109,DrugiStroški[PREDVIDENI])</f>
        <v>885</v>
      </c>
      <c r="D48" s="45">
        <f>SUBTOTAL(109,DrugiStroški[DEJANSKI])</f>
        <v>1021</v>
      </c>
      <c r="E48" s="45">
        <f>SUBTOTAL(109,DrugiStroški[PREKORAČENO/NEDOSEŽENO])</f>
        <v>-136</v>
      </c>
    </row>
  </sheetData>
  <mergeCells count="5">
    <mergeCell ref="B9:E9"/>
    <mergeCell ref="B10:E10"/>
    <mergeCell ref="B19:E19"/>
    <mergeCell ref="B28:E28"/>
    <mergeCell ref="B35:E35"/>
  </mergeCells>
  <printOptions horizontalCentered="1"/>
  <pageMargins left="0.7" right="0.7" top="0.75" bottom="0.75" header="0.3" footer="0.3"/>
  <pageSetup paperSize="9" scale="85" fitToHeight="0" orientation="portrait" r:id="rId1"/>
  <headerFooter differentFirst="1">
    <oddFooter>Page &amp;P of &amp;N</oddFooter>
  </headerFooter>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 id="{EE8D0938-2719-4215-91C1-34331E565631}">
            <x14:iconSet iconSet="3Triangles" custom="1">
              <x14:cfvo type="percent">
                <xm:f>0</xm:f>
              </x14:cfvo>
              <x14:cfvo type="num">
                <xm:f>0</xm:f>
              </x14:cfvo>
              <x14:cfvo type="num">
                <xm:f>1</xm:f>
              </x14:cfvo>
              <x14:cfIcon iconSet="3ArrowsGray" iconId="0"/>
              <x14:cfIcon iconSet="NoIcons" iconId="0"/>
              <x14:cfIcon iconSet="3ArrowsGray" iconId="2"/>
            </x14:iconSet>
          </x14:cfRule>
          <xm:sqref>E38:E47 E31:E33 E22:E26 E13:E17 E3:E7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4</vt:i4>
      </vt:variant>
      <vt:variant>
        <vt:lpstr>Imenovani obsegi</vt:lpstr>
      </vt:variant>
      <vt:variant>
        <vt:i4>22</vt:i4>
      </vt:variant>
    </vt:vector>
  </HeadingPairs>
  <TitlesOfParts>
    <vt:vector size="26" baseType="lpstr">
      <vt:lpstr>Začetek</vt:lpstr>
      <vt:lpstr>Proračun za poroko</vt:lpstr>
      <vt:lpstr>Oblačila-slavje-glasba-slike</vt:lpstr>
      <vt:lpstr>Okrasje-cvetje-darila-potovanje</vt:lpstr>
      <vt:lpstr>Cvetje_skupno_dejansko</vt:lpstr>
      <vt:lpstr>Cvetje_skupno_ocenjeno</vt:lpstr>
      <vt:lpstr>Darila_skupno_dejansko</vt:lpstr>
      <vt:lpstr>Darila_skupno_ocenjeno</vt:lpstr>
      <vt:lpstr>Dekoracija_skupno_dejansko</vt:lpstr>
      <vt:lpstr>Dekoracija_skupno_ocenjeno</vt:lpstr>
      <vt:lpstr>Drugi_stroški_skupno_dejansko</vt:lpstr>
      <vt:lpstr>Drugi_stroški_skupno_ocenjeno</vt:lpstr>
      <vt:lpstr>Fotografije_skupno_dejansko</vt:lpstr>
      <vt:lpstr>Fotografije_skupno_ocenjeno</vt:lpstr>
      <vt:lpstr>Glasba_zabava_ocenjeno</vt:lpstr>
      <vt:lpstr>Glasba_zabava_skupno_dejansko</vt:lpstr>
      <vt:lpstr>Oblačila_skupno_dejansko</vt:lpstr>
      <vt:lpstr>Oblačila_skupno_ocenjeno</vt:lpstr>
      <vt:lpstr>Poročno_slavje_skupno_dejansko</vt:lpstr>
      <vt:lpstr>Poročno_slavje_skupno_ocenjeno</vt:lpstr>
      <vt:lpstr>Potovanje_prevoz_skupno_dejansko</vt:lpstr>
      <vt:lpstr>Potovanje_prevoz_skupno_ocenjeno</vt:lpstr>
      <vt:lpstr>'Oblačila-slavje-glasba-slike'!Tiskanje_naslovov</vt:lpstr>
      <vt:lpstr>'Okrasje-cvetje-darila-potovanje'!Tiskanje_naslovov</vt:lpstr>
      <vt:lpstr>Tiskano_gradivo_skupno_dejansko</vt:lpstr>
      <vt:lpstr>Tiskano_gradivo_skupno_ocenjeno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2018-05-29T12:35:03Z</dcterms:created>
  <dcterms:modified xsi:type="dcterms:W3CDTF">2018-12-05T06:11:27Z</dcterms:modified>
</cp:coreProperties>
</file>

<file path=docProps/custom.xml><?xml version="1.0" encoding="utf-8"?>
<Properties xmlns="http://schemas.openxmlformats.org/officeDocument/2006/custom-properties" xmlns:vt="http://schemas.openxmlformats.org/officeDocument/2006/docPropsVTypes"/>
</file>