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8"/>
  <workbookPr/>
  <mc:AlternateContent xmlns:mc="http://schemas.openxmlformats.org/markup-compatibility/2006">
    <mc:Choice Requires="x15">
      <x15ac:absPath xmlns:x15ac="http://schemas.microsoft.com/office/spreadsheetml/2010/11/ac" url="C:\Users\tracyl\Desktop\de-DE\"/>
    </mc:Choice>
  </mc:AlternateContent>
  <bookViews>
    <workbookView xWindow="0" yWindow="0" windowWidth="9990" windowHeight="5640" xr2:uid="{00000000-000D-0000-FFFF-FFFF00000000}"/>
  </bookViews>
  <sheets>
    <sheet name="Anfang" sheetId="4" r:id="rId1"/>
    <sheet name="Hochzeitsbudget" sheetId="1" r:id="rId2"/>
    <sheet name="Bekleidung-Empfang-Musik-Bilder" sheetId="2" r:id="rId3"/>
    <sheet name="Deko-Blumen-Geschenke-Reise" sheetId="3" r:id="rId4"/>
  </sheets>
  <definedNames>
    <definedName name="Apparel_Total_act">Bekleidung[[#Totals],[TATSÄCHLICH]]</definedName>
    <definedName name="Apparel_Total_est">Bekleidung[[#Totals],[GESCHÄTZT]]</definedName>
    <definedName name="Decorations_Total_act">Dekoration[[#Totals],[TATSÄCHLICH]]</definedName>
    <definedName name="Decorations_Total_est">Dekoration[[#Totals],[GESCHÄTZT]]</definedName>
    <definedName name="_xlnm.Print_Titles" localSheetId="2">'Bekleidung-Empfang-Musik-Bilder'!$2:$2</definedName>
    <definedName name="_xlnm.Print_Titles" localSheetId="3">'Deko-Blumen-Geschenke-Reise'!$2:$2</definedName>
    <definedName name="Flowers_Total_act">Blumen[[#Totals],[TATSÄCHLICH]]</definedName>
    <definedName name="Flowers_Total_est">Blumen[[#Totals],[GESCHÄTZT]]</definedName>
    <definedName name="Gifts_Total_act">Geschenke[[#Totals],[TATSÄCHLICH]]</definedName>
    <definedName name="Gifts_Total_est">Geschenke[[#Totals],[GESCHÄTZT]]</definedName>
    <definedName name="Music_Entertainment_Total_act">Musik[[#Totals],[TATSÄCHLICH]]</definedName>
    <definedName name="Music_Entertainment_Total_est">Musik[[#Totals],[GESCHÄTZT]]</definedName>
    <definedName name="Other_Expenses_Total_act">SonstigeAusgaben[[#Totals],[TATSÄCHLICH]]</definedName>
    <definedName name="Other_Expenses_Total_est">SonstigeAusgaben[[#Totals],[GESCHÄTZT]]</definedName>
    <definedName name="Photography_Total_act">Fotografie[[#Totals],[TATSÄCHLICH]]</definedName>
    <definedName name="Photography_Total_est">Fotografie[[#Totals],[GESCHÄTZT]]</definedName>
    <definedName name="Printing__Stationery_Total_act">Druckmaterial[[#Totals],[TATSÄCHLICH]]</definedName>
    <definedName name="Printing__Stationery_Total_est">Druckmaterial[[#Totals],[GESCHÄTZT]]</definedName>
    <definedName name="Reception_Total_act">Empfang[[#Totals],[TATSÄCHLICH]]</definedName>
    <definedName name="Reception_Total_est">Empfang[[#Totals],[GESCHÄTZT]]</definedName>
    <definedName name="Travel_Transportation_Total_act">Reise[[#Totals],[TATSÄCHLICH]]</definedName>
    <definedName name="Travel_Transportation_Total_est">Reise[[#Totals],[GESCHÄTZT]]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8" i="3" l="1"/>
  <c r="E39" i="3"/>
  <c r="E40" i="3"/>
  <c r="E41" i="3"/>
  <c r="E42" i="3"/>
  <c r="E43" i="3"/>
  <c r="E44" i="3"/>
  <c r="E45" i="3"/>
  <c r="E46" i="3"/>
  <c r="E47" i="3"/>
  <c r="E3" i="3"/>
  <c r="F8" i="1" l="1"/>
  <c r="F9" i="1"/>
  <c r="F10" i="1"/>
  <c r="F11" i="1"/>
  <c r="F7" i="1"/>
  <c r="D7" i="1"/>
  <c r="E4" i="3"/>
  <c r="E5" i="3"/>
  <c r="E6" i="3"/>
  <c r="E7" i="3"/>
  <c r="E13" i="3"/>
  <c r="E14" i="3"/>
  <c r="E15" i="3"/>
  <c r="E16" i="3"/>
  <c r="E17" i="3"/>
  <c r="E15" i="2" l="1"/>
  <c r="E23" i="3" l="1"/>
  <c r="E33" i="3" l="1"/>
  <c r="E32" i="3"/>
  <c r="E31" i="3"/>
  <c r="E26" i="3"/>
  <c r="E25" i="3"/>
  <c r="E24" i="3"/>
  <c r="E22" i="3"/>
  <c r="E55" i="2"/>
  <c r="E54" i="2"/>
  <c r="E53" i="2"/>
  <c r="E52" i="2"/>
  <c r="E47" i="2"/>
  <c r="E46" i="2"/>
  <c r="E45" i="2"/>
  <c r="E44" i="2"/>
  <c r="E43" i="2"/>
  <c r="E42" i="2"/>
  <c r="E41" i="2"/>
  <c r="E40" i="2"/>
  <c r="E39" i="2"/>
  <c r="E34" i="2"/>
  <c r="E33" i="2"/>
  <c r="E27" i="2"/>
  <c r="E26" i="2"/>
  <c r="E25" i="2"/>
  <c r="E24" i="2"/>
  <c r="E23" i="2"/>
  <c r="E22" i="2"/>
  <c r="E21" i="2"/>
  <c r="E20" i="2"/>
  <c r="E13" i="2"/>
  <c r="E14" i="2"/>
  <c r="E12" i="2"/>
  <c r="E11" i="2"/>
  <c r="E9" i="2"/>
  <c r="E8" i="2"/>
  <c r="E7" i="2"/>
  <c r="E6" i="2"/>
  <c r="E5" i="2"/>
  <c r="E10" i="2"/>
  <c r="E4" i="2"/>
  <c r="E3" i="2"/>
  <c r="C2" i="1" l="1"/>
  <c r="E2" i="1" s="1"/>
  <c r="E7" i="1" l="1"/>
  <c r="D8" i="1"/>
  <c r="D9" i="1"/>
  <c r="D10" i="1"/>
  <c r="D11" i="1"/>
  <c r="D12" i="1"/>
  <c r="D13" i="1"/>
  <c r="D14" i="1"/>
  <c r="D15" i="1"/>
  <c r="D16" i="1"/>
  <c r="E8" i="1"/>
  <c r="E9" i="1"/>
  <c r="E10" i="1"/>
  <c r="E11" i="1"/>
  <c r="E12" i="1"/>
  <c r="E13" i="1"/>
  <c r="E14" i="1"/>
  <c r="E15" i="1"/>
  <c r="E16" i="1"/>
  <c r="C48" i="3"/>
  <c r="D48" i="3"/>
  <c r="E34" i="3"/>
  <c r="C34" i="3"/>
  <c r="D34" i="3"/>
  <c r="E27" i="3"/>
  <c r="C27" i="3"/>
  <c r="D27" i="3"/>
  <c r="E18" i="3"/>
  <c r="C18" i="3"/>
  <c r="D18" i="3"/>
  <c r="E8" i="3"/>
  <c r="C8" i="3"/>
  <c r="D8" i="3"/>
  <c r="E56" i="2"/>
  <c r="C56" i="2"/>
  <c r="D56" i="2"/>
  <c r="E48" i="2"/>
  <c r="C48" i="2"/>
  <c r="D48" i="2"/>
  <c r="E35" i="2"/>
  <c r="C35" i="2"/>
  <c r="D35" i="2"/>
  <c r="E28" i="2"/>
  <c r="C28" i="2"/>
  <c r="D28" i="2"/>
  <c r="E16" i="2"/>
  <c r="C16" i="2"/>
  <c r="D16" i="2"/>
  <c r="D17" i="1" l="1"/>
  <c r="F16" i="1"/>
  <c r="F14" i="1"/>
  <c r="F12" i="1"/>
  <c r="F15" i="1"/>
  <c r="F13" i="1"/>
  <c r="E17" i="1"/>
  <c r="F17" i="1" l="1"/>
  <c r="E48" i="3"/>
</calcChain>
</file>

<file path=xl/sharedStrings.xml><?xml version="1.0" encoding="utf-8"?>
<sst xmlns="http://schemas.openxmlformats.org/spreadsheetml/2006/main" count="179" uniqueCount="133">
  <si>
    <t>ÜBER DIESE VORLAGE</t>
  </si>
  <si>
    <t>Verwenden Sie diese Vorlage, um die Ausgaben für Ihre Hochzeit nachzuverfolgen.</t>
  </si>
  <si>
    <t>Die Hochzeitsbudgetübersicht und das Diagramm werden automatisch aktualisiert.</t>
  </si>
  <si>
    <t>Anmerkung: </t>
  </si>
  <si>
    <t>Weitere Anweisungen wurden in Spalte A auf jedem Arbeitsblatt bereitgestellt. Diese Texte wurden absichtlich ausgeblendet. Um die Texte zu entfernen, wählen Sie Spalte A und dann ENTF aus. Um die Texte einzublenden, wählen Sie Spalte A aus, und ändern Sie die Schriftfarbe.</t>
  </si>
  <si>
    <t>Um mehr über Tabellen zu erfahren, drücken Sie die UMSCHALTTASTE und dann F10 innerhalb einer Tabelle, und wählen Sie die Option TABELLE und dann ALTERNATIVTEXT aus.</t>
  </si>
  <si>
    <t>Geben Sie das Hochzeitsdatum in Zelle C2 ein. Die verbleibenden Tage werden in Zelle E2 automatisch berechnet.</t>
  </si>
  <si>
    <t>Der Titel dieses Arbeitsblatts befindet sich in Zelle C3. Die nächste Anweisung finden Sie in Zelle A6.</t>
  </si>
  <si>
    <t>Die Tabelle mit der Budgetübersicht, die in Zelle C6 beginnt, wird automatisch aktualisiert. Die nächste Anweisung finden Sie in Zelle A19.</t>
  </si>
  <si>
    <t>Das Kreisdiagramm in Zelle C19 wird automatisch aktualisiert.</t>
  </si>
  <si>
    <t>Hochzeitsdatum:</t>
  </si>
  <si>
    <t>Hochzeitsbudgetübersicht</t>
  </si>
  <si>
    <t>KATEGORIE</t>
  </si>
  <si>
    <t>Bekleidung</t>
  </si>
  <si>
    <t>Empfang</t>
  </si>
  <si>
    <t>Musik</t>
  </si>
  <si>
    <t>Druckmaterial</t>
  </si>
  <si>
    <t>Fotografie</t>
  </si>
  <si>
    <t>Dekoration</t>
  </si>
  <si>
    <t>Blumen</t>
  </si>
  <si>
    <t>Geschenke</t>
  </si>
  <si>
    <t>Reise</t>
  </si>
  <si>
    <t>Sonstiges</t>
  </si>
  <si>
    <t>Ausgaben gesamt</t>
  </si>
  <si>
    <t>Das Kreisdiagramm mit dem Ausgabenprozentsatz für jede Kategorie befindet sich in dieser Zelle.</t>
  </si>
  <si>
    <t>Verbleibende Tage:</t>
  </si>
  <si>
    <t>GESCHÄTZT</t>
  </si>
  <si>
    <t>TATSÄCHLICH</t>
  </si>
  <si>
    <t>ÜBER/UNTER</t>
  </si>
  <si>
    <t>Die Bezeichnung "Empfang" befindet sich in der Zelle rechts.</t>
  </si>
  <si>
    <t>Geben Sie die Kosten für den Empfang, mit Ausnahme von Unterhaltung und Dekoration, in der Tabelle ein, die in der Zelle rechts beginnt. Die nächste Anweisung finden Sie in Zelle A31.</t>
  </si>
  <si>
    <t>Die Bezeichnung "Musik" oder "Unterhaltung" befindet sich in der Zelle rechts.</t>
  </si>
  <si>
    <t>Geben Sie Details in der Tabelle "Musik" ein, die in der Zelle rechts beginnt. Die nächste Anweisung finden Sie in Zelle A37.</t>
  </si>
  <si>
    <t>Die Bezeichnung "Druckmaterial" oder "Briefpapier" befindet sich in der Zelle rechts.</t>
  </si>
  <si>
    <t>Geben Sie Details in der Tabelle "Druckmaterial" ein, die in der Zelle rechts beginnt. Die nächste Anweisung finden Sie in Zelle A50.</t>
  </si>
  <si>
    <t>Die Bezeichnung "Fotografie" befindet sich in der Zelle rechts.</t>
  </si>
  <si>
    <t>Geben Sie Details in der Tabelle "Fotografie" ein, die in der Zelle rechts beginnt.</t>
  </si>
  <si>
    <t>Verlobungsring(e)</t>
  </si>
  <si>
    <t>Verlobter 1 – Ring</t>
  </si>
  <si>
    <t>Verlobter 1 – Kleid/Smoking</t>
  </si>
  <si>
    <t>Verlobter 1 – Schleier/Kopfschmuck</t>
  </si>
  <si>
    <t>Verlobter 1 – Schuhe</t>
  </si>
  <si>
    <t>Verlobter 1 – Schmuck</t>
  </si>
  <si>
    <t>Verlobter 1 – Strumpfwaren</t>
  </si>
  <si>
    <t>Verlobter 2 – Ring</t>
  </si>
  <si>
    <t>Verlobter 2 – Kleid/Smoking</t>
  </si>
  <si>
    <t>Verlobter 2 – Schleier/Kopfschmuck</t>
  </si>
  <si>
    <t>Verlobter 2 – Schuhe</t>
  </si>
  <si>
    <t>Verlobter 2 – Schmuck</t>
  </si>
  <si>
    <t>Verlobter 2 – Strumpfwaren</t>
  </si>
  <si>
    <t>Bekleidung gesamt</t>
  </si>
  <si>
    <t>Empfang*</t>
  </si>
  <si>
    <t>Raum-/Saalkosten</t>
  </si>
  <si>
    <t>Tische und Stühle</t>
  </si>
  <si>
    <t>Essen</t>
  </si>
  <si>
    <t>Getränke</t>
  </si>
  <si>
    <t>Tischwäsche</t>
  </si>
  <si>
    <t>Torte</t>
  </si>
  <si>
    <t>Gastgeschenke</t>
  </si>
  <si>
    <t>Personal und Gratifikationen</t>
  </si>
  <si>
    <t>Empfang gesamt</t>
  </si>
  <si>
    <t>* Unterhaltung und Dekoration nicht eingeschlossen</t>
  </si>
  <si>
    <t>Musik/Unterhaltung</t>
  </si>
  <si>
    <t>Musiker für Zeremonie</t>
  </si>
  <si>
    <t>Band/DJ für Empfang</t>
  </si>
  <si>
    <t>Musik/Unterhaltung gesamt</t>
  </si>
  <si>
    <t>Druckmaterial/Briefpapier</t>
  </si>
  <si>
    <t>Einladungen</t>
  </si>
  <si>
    <t>Ankündigungen</t>
  </si>
  <si>
    <t>Dankschreiben</t>
  </si>
  <si>
    <t>Persönliches Briefpapier</t>
  </si>
  <si>
    <t>Gästebuch</t>
  </si>
  <si>
    <t>Programme</t>
  </si>
  <si>
    <t>Servietten für Empfang</t>
  </si>
  <si>
    <t>Streichholzbriefchen</t>
  </si>
  <si>
    <t>Kalligrafie</t>
  </si>
  <si>
    <t>Druckmaterial/Briefpapier gesamt</t>
  </si>
  <si>
    <t>Formelle Fotos</t>
  </si>
  <si>
    <t>Zusätzliche Abzüge</t>
  </si>
  <si>
    <t>Fotoalben</t>
  </si>
  <si>
    <t>Videografie</t>
  </si>
  <si>
    <t>Fotografie gesamt</t>
  </si>
  <si>
    <t xml:space="preserve"> </t>
  </si>
  <si>
    <t>Geben Sie die Kosten für Dekoration, mit Ausnahme der Kosten für Blumen, in der Tabelle ein, die in der Zelle rechts beginnt. Die nächste Anweisung finden Sie in Zelle A11.</t>
  </si>
  <si>
    <t>Die Bezeichnung "Blumen" befindet sich in der Zelle rechts.</t>
  </si>
  <si>
    <t>Geben Sie Details in der Tabelle "Blumen" ein, die in der Zelle rechts beginnt. Die nächste Anweisung finden Sie in Zelle A20.</t>
  </si>
  <si>
    <t>Die Bezeichnung "Geschenke" befindet sich in der Zelle rechts.</t>
  </si>
  <si>
    <t>Geben Sie Details in der Tabelle "Geschenke" ein, die in der Zelle rechts beginnt. Die nächste Anweisung finden Sie in Zelle A29.</t>
  </si>
  <si>
    <t>Die Bezeichnung "Reise" oder "Beförderung" befindet sich in der Zelle rechts.</t>
  </si>
  <si>
    <t>Geben Sie Details in der Tabelle "Reise" ein, die in der Zelle rechts beginnt. Die nächste Anweisung finden Sie in Zelle A36.</t>
  </si>
  <si>
    <t>Die Bezeichnung "Sonstige Ausgaben" befindet sich in der Zelle rechts.</t>
  </si>
  <si>
    <t>Geben Sie Details in der Tabelle "Sonstige Ausgaben" ein, die in der Zelle rechts beginnt.</t>
  </si>
  <si>
    <t>Dekoration*</t>
  </si>
  <si>
    <t>Schleifen für Sitze</t>
  </si>
  <si>
    <t>Tafelaufsätze</t>
  </si>
  <si>
    <t>Kerzen</t>
  </si>
  <si>
    <t>Beleuchtung</t>
  </si>
  <si>
    <t>Ballons</t>
  </si>
  <si>
    <t>Dekoration gesamt</t>
  </si>
  <si>
    <t>* Blumen nicht eingeschlossen</t>
  </si>
  <si>
    <t>Sträuße</t>
  </si>
  <si>
    <t>Boutonnières</t>
  </si>
  <si>
    <t>Anstecksträuße</t>
  </si>
  <si>
    <t>Zeremonie</t>
  </si>
  <si>
    <t>Blumen gesamt</t>
  </si>
  <si>
    <t>Teilnehmer</t>
  </si>
  <si>
    <t>Verlobter 1</t>
  </si>
  <si>
    <t>Verlobter 2</t>
  </si>
  <si>
    <t>Eltern</t>
  </si>
  <si>
    <t>Leser/sonstige Teilnehmer</t>
  </si>
  <si>
    <t>Geschenke gesamt</t>
  </si>
  <si>
    <t>Reise/Beförderung</t>
  </si>
  <si>
    <t>Limousinen/Handwagen</t>
  </si>
  <si>
    <t>Parken</t>
  </si>
  <si>
    <t>Taxis</t>
  </si>
  <si>
    <t>Reise/Beförderung gesamt</t>
  </si>
  <si>
    <t>Sonstige Ausgaben</t>
  </si>
  <si>
    <t>Offiziant</t>
  </si>
  <si>
    <t>Kosten für Kirche/Zeremonie</t>
  </si>
  <si>
    <t>Hochzeitskoordinator</t>
  </si>
  <si>
    <t>Probediner</t>
  </si>
  <si>
    <t>Verlobungsparty</t>
  </si>
  <si>
    <t>Empfänge</t>
  </si>
  <si>
    <t>Friseurtermine</t>
  </si>
  <si>
    <t>Junggesellen/-innenabschied</t>
  </si>
  <si>
    <t>Frühstück</t>
  </si>
  <si>
    <t>Hotelzimmer</t>
  </si>
  <si>
    <t>Sonstige Ausgaben gesamt</t>
  </si>
  <si>
    <t>Geben Sie die geschätzt und tatsächlich angefallenen Kosten für verschiedene Kategorien auf separaten Arbeitsblättern ein.</t>
  </si>
  <si>
    <t>Erstellen Sie auf diesem Arbeitsblatt ein Hochzeitsbudget. Geben Sie Details in den Tabellen auf den Arbeitsblättern "Bekleidung-Empfang-Musik-Bilder" und "Deko-Blumen-Geschenk-Reise" ein, um die Übersicht und das Diagramm auf dem aktuellen Arbeitsblatt zu aktualisieren. Nützliche Anweisungen zum Verwenden dieses Arbeitsblatts befinden sich in Zellen in dieser Spalte. Die Bezeichnung "Hochzeitsdatum" befindet sich in Zelle C1.</t>
  </si>
  <si>
    <t>Geben Sie die geschätzt und tatsächlich Kosten für jede Kategorie in den jeweiligen Tabellen auf diesem Arbeitsblatt ein. Der über oder unter dem Budget liegende Betrag wird automatisch berechnet. Die Bezeichnung "Bekleidung" befindet sich in der Zelle rechts. Nützliche Anweisungen zum Verwenden dieses Arbeitsblatts befinden sich in Zellen in dieser Spalte. Drücken Sie die NACH-UNTEN-TASTE, um anzufangen.</t>
  </si>
  <si>
    <t>Geben Sie die geschätzt und tatsächlich Kosten für jede Kategorie in den jeweiligen Tabellen auf diesem Arbeitsblatt ein. Der über oder unter dem Budget liegende Betrag wird automatisch berechnet. Die Bezeichnung "Dekoration" befindet sich in der Zelle rechts. Nützliche Anweisungen zum Verwenden dieses Arbeitsblatts befinden sich in Zellen in dieser Spalte. Drücken Sie die NACH-UNTEN-TASTE, um anzufangen.</t>
  </si>
  <si>
    <t>Geben Sie Details in der Tabelle "Bekleidung" ein, die in der Zelle rechts beginnt. Die nächste Anweisung finden Sie in Zelle A18.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</si>
</sst>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7]d/\ mmmm\ yyyy;@"/>
    <numFmt numFmtId="165" formatCode="#,##0.00_ ;\-#,##0.00\ "/>
  </numFmts>
  <fonts count="24" x14ac:knownFonts="1">
    <font>
      <sz val="10"/>
      <name val="Cambria"/>
      <family val="2"/>
      <scheme val="minor"/>
    </font>
    <font>
      <sz val="8"/>
      <name val="Arial"/>
      <family val="2"/>
    </font>
    <font>
      <sz val="24"/>
      <color theme="3"/>
      <name val="Cambria"/>
      <family val="2"/>
      <scheme val="major"/>
    </font>
    <font>
      <sz val="10"/>
      <name val="Cambria"/>
      <family val="2"/>
      <scheme val="minor"/>
    </font>
    <font>
      <sz val="12"/>
      <color theme="3"/>
      <name val="Cambria"/>
      <family val="1"/>
      <scheme val="major"/>
    </font>
    <font>
      <b/>
      <sz val="12"/>
      <color theme="3"/>
      <name val="Cambria"/>
      <family val="1"/>
      <scheme val="major"/>
    </font>
    <font>
      <b/>
      <sz val="10"/>
      <color theme="3"/>
      <name val="Cambria"/>
      <family val="2"/>
      <scheme val="minor"/>
    </font>
    <font>
      <b/>
      <sz val="10"/>
      <color theme="0"/>
      <name val="Cambria"/>
      <family val="1"/>
      <scheme val="minor"/>
    </font>
    <font>
      <b/>
      <sz val="10"/>
      <color theme="0"/>
      <name val="Cambria"/>
      <family val="2"/>
      <scheme val="minor"/>
    </font>
    <font>
      <b/>
      <sz val="11.5"/>
      <color theme="3"/>
      <name val="Cambria"/>
      <family val="2"/>
      <scheme val="minor"/>
    </font>
    <font>
      <i/>
      <sz val="10"/>
      <color theme="1" tint="0.24994659260841701"/>
      <name val="Cambria"/>
      <family val="2"/>
      <scheme val="major"/>
    </font>
    <font>
      <sz val="10"/>
      <color theme="1"/>
      <name val="Cambria"/>
      <family val="1"/>
      <scheme val="minor"/>
    </font>
    <font>
      <sz val="26"/>
      <color theme="3"/>
      <name val="Cambria"/>
      <family val="2"/>
      <scheme val="major"/>
    </font>
    <font>
      <sz val="10"/>
      <color theme="4" tint="0.79998168889431442"/>
      <name val="Cambria"/>
      <family val="2"/>
      <scheme val="minor"/>
    </font>
    <font>
      <sz val="10"/>
      <color theme="0"/>
      <name val="Cambria"/>
      <family val="2"/>
      <scheme val="minor"/>
    </font>
    <font>
      <sz val="11"/>
      <color theme="0"/>
      <name val="Calibri"/>
      <family val="2"/>
    </font>
    <font>
      <b/>
      <sz val="11.5"/>
      <color theme="0"/>
      <name val="Cambria"/>
      <family val="2"/>
      <scheme val="minor"/>
    </font>
    <font>
      <b/>
      <sz val="9"/>
      <color theme="0"/>
      <name val="Cambria"/>
      <family val="2"/>
      <scheme val="minor"/>
    </font>
    <font>
      <b/>
      <sz val="16"/>
      <color theme="2" tint="-0.749992370372631"/>
      <name val="Cambria"/>
      <family val="1"/>
      <scheme val="major"/>
    </font>
    <font>
      <sz val="11"/>
      <name val="Cambria"/>
      <family val="1"/>
      <scheme val="minor"/>
    </font>
    <font>
      <b/>
      <sz val="11"/>
      <name val="Cambria"/>
      <family val="1"/>
      <scheme val="minor"/>
    </font>
    <font>
      <sz val="10"/>
      <name val="Cambria"/>
      <family val="1"/>
      <scheme val="minor"/>
    </font>
    <font>
      <b/>
      <sz val="10"/>
      <name val="Cambria"/>
      <family val="1"/>
      <scheme val="minor"/>
    </font>
    <font>
      <b/>
      <sz val="10"/>
      <name val="Cambria"/>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bgColor indexed="64"/>
      </patternFill>
    </fill>
  </fills>
  <borders count="1">
    <border>
      <left/>
      <right/>
      <top/>
      <bottom/>
      <diagonal/>
    </border>
  </borders>
  <cellStyleXfs count="8">
    <xf numFmtId="0" fontId="0" fillId="0" borderId="0"/>
    <xf numFmtId="0" fontId="23" fillId="0" borderId="0" applyNumberFormat="0" applyFill="0" applyProtection="0">
      <alignment vertical="center"/>
    </xf>
    <xf numFmtId="0" fontId="6" fillId="6" borderId="0" applyNumberFormat="0" applyBorder="0" applyProtection="0">
      <alignment vertical="center"/>
    </xf>
    <xf numFmtId="0" fontId="9" fillId="0" borderId="0" applyNumberFormat="0" applyFill="0" applyAlignment="0" applyProtection="0"/>
    <xf numFmtId="0" fontId="10" fillId="0" borderId="0" applyNumberFormat="0" applyFill="0" applyBorder="0" applyAlignment="0" applyProtection="0"/>
    <xf numFmtId="0" fontId="6" fillId="5" borderId="0" applyNumberFormat="0" applyAlignment="0" applyProtection="0"/>
    <xf numFmtId="4" fontId="3" fillId="3" borderId="0" applyBorder="0" applyProtection="0">
      <alignment horizontal="right" indent="1"/>
    </xf>
    <xf numFmtId="0" fontId="12" fillId="0" borderId="0" applyNumberFormat="0" applyFill="0" applyBorder="0" applyProtection="0">
      <alignment vertical="center"/>
    </xf>
  </cellStyleXfs>
  <cellXfs count="48">
    <xf numFmtId="0" fontId="0" fillId="0" borderId="0" xfId="0"/>
    <xf numFmtId="0" fontId="0" fillId="0" borderId="0" xfId="0" applyAlignment="1">
      <alignment horizontal="left" vertical="center" indent="1"/>
    </xf>
    <xf numFmtId="0" fontId="0" fillId="0" borderId="0" xfId="0" applyAlignment="1">
      <alignment horizontal="right" vertical="center" indent="1"/>
    </xf>
    <xf numFmtId="0" fontId="0" fillId="3" borderId="0" xfId="0" applyFill="1"/>
    <xf numFmtId="0" fontId="0" fillId="3" borderId="0" xfId="0" applyFill="1" applyAlignment="1">
      <alignment horizontal="left" vertical="center" indent="1"/>
    </xf>
    <xf numFmtId="0" fontId="0" fillId="4" borderId="0" xfId="0" applyFill="1"/>
    <xf numFmtId="0" fontId="0" fillId="4" borderId="0" xfId="0" applyFill="1" applyAlignment="1">
      <alignment horizontal="right" vertical="center" indent="1"/>
    </xf>
    <xf numFmtId="0" fontId="4" fillId="4" borderId="0" xfId="0" applyFont="1" applyFill="1"/>
    <xf numFmtId="0" fontId="4" fillId="4" borderId="0" xfId="0" applyFont="1" applyFill="1" applyAlignment="1">
      <alignment horizontal="left" vertical="top"/>
    </xf>
    <xf numFmtId="0" fontId="9" fillId="0" borderId="0" xfId="3" applyAlignment="1">
      <alignment wrapText="1"/>
    </xf>
    <xf numFmtId="0" fontId="0" fillId="0" borderId="0" xfId="0" applyAlignment="1">
      <alignment horizontal="left" vertical="center" wrapText="1"/>
    </xf>
    <xf numFmtId="0" fontId="0" fillId="0" borderId="0" xfId="0" applyAlignment="1">
      <alignment wrapText="1"/>
    </xf>
    <xf numFmtId="0" fontId="14" fillId="0" borderId="0" xfId="0" applyFont="1" applyAlignment="1">
      <alignment horizontal="right" vertical="center" wrapText="1"/>
    </xf>
    <xf numFmtId="0" fontId="15" fillId="0" borderId="0" xfId="0" applyFont="1" applyAlignment="1">
      <alignment vertical="center" wrapText="1"/>
    </xf>
    <xf numFmtId="0" fontId="14" fillId="0" borderId="0" xfId="0" applyFont="1" applyAlignment="1">
      <alignment horizontal="left" vertical="center" wrapText="1"/>
    </xf>
    <xf numFmtId="0" fontId="14" fillId="0" borderId="0" xfId="0" applyFont="1" applyAlignment="1">
      <alignment wrapText="1"/>
    </xf>
    <xf numFmtId="0" fontId="8" fillId="2" borderId="0" xfId="0" applyFont="1" applyFill="1" applyAlignment="1">
      <alignment vertical="center" wrapText="1"/>
    </xf>
    <xf numFmtId="0" fontId="16" fillId="0" borderId="0" xfId="0" applyFont="1" applyAlignment="1">
      <alignment wrapText="1"/>
    </xf>
    <xf numFmtId="0" fontId="7" fillId="2" borderId="0" xfId="0" applyFont="1" applyFill="1" applyAlignment="1">
      <alignment vertical="center" wrapText="1"/>
    </xf>
    <xf numFmtId="0" fontId="19" fillId="0" borderId="0" xfId="0" applyFont="1" applyAlignment="1">
      <alignment vertical="center" wrapText="1"/>
    </xf>
    <xf numFmtId="0" fontId="20" fillId="0" borderId="0" xfId="0" applyFont="1" applyAlignment="1">
      <alignment wrapText="1"/>
    </xf>
    <xf numFmtId="0" fontId="18" fillId="7" borderId="0" xfId="2" applyFont="1" applyFill="1" applyAlignment="1">
      <alignment horizontal="center" vertical="center"/>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applyAlignment="1">
      <alignment horizontal="right"/>
    </xf>
    <xf numFmtId="0" fontId="0" fillId="3" borderId="0" xfId="0" applyFill="1" applyAlignment="1">
      <alignment vertical="center"/>
    </xf>
    <xf numFmtId="0" fontId="3" fillId="3" borderId="0" xfId="0" applyFont="1" applyFill="1"/>
    <xf numFmtId="0" fontId="0" fillId="3" borderId="0" xfId="0" applyFill="1" applyAlignment="1">
      <alignment horizontal="center"/>
    </xf>
    <xf numFmtId="0" fontId="2" fillId="0" borderId="0" xfId="0" applyFont="1" applyAlignment="1">
      <alignment horizontal="center" vertical="center"/>
    </xf>
    <xf numFmtId="0" fontId="17" fillId="0" borderId="0" xfId="0" applyFont="1" applyAlignment="1">
      <alignment vertical="center" wrapText="1"/>
    </xf>
    <xf numFmtId="4" fontId="0" fillId="0" borderId="0" xfId="6" applyFont="1" applyFill="1">
      <alignment horizontal="right" indent="1"/>
    </xf>
    <xf numFmtId="0" fontId="0" fillId="0" borderId="0" xfId="0" applyAlignment="1">
      <alignment vertical="center"/>
    </xf>
    <xf numFmtId="0" fontId="23" fillId="0" borderId="0" xfId="1">
      <alignment vertical="center"/>
    </xf>
    <xf numFmtId="0" fontId="21" fillId="0" borderId="0" xfId="0" applyFont="1" applyAlignment="1">
      <alignment horizontal="left" vertical="center" wrapText="1"/>
    </xf>
    <xf numFmtId="0" fontId="21" fillId="0" borderId="0" xfId="0" applyFont="1"/>
    <xf numFmtId="164" fontId="5" fillId="4" borderId="0" xfId="0" applyNumberFormat="1" applyFont="1" applyFill="1" applyAlignment="1">
      <alignment horizontal="left" vertical="top"/>
    </xf>
    <xf numFmtId="165" fontId="21" fillId="0" borderId="0" xfId="0" applyNumberFormat="1" applyFont="1" applyAlignment="1">
      <alignment vertical="center"/>
    </xf>
    <xf numFmtId="165" fontId="22" fillId="0" borderId="0" xfId="0" applyNumberFormat="1" applyFont="1" applyAlignment="1">
      <alignment vertical="center"/>
    </xf>
    <xf numFmtId="165" fontId="0" fillId="0" borderId="0" xfId="0" applyNumberFormat="1" applyAlignment="1">
      <alignment horizontal="right" vertical="center"/>
    </xf>
    <xf numFmtId="165" fontId="0" fillId="0" borderId="0" xfId="0" applyNumberFormat="1"/>
    <xf numFmtId="165" fontId="21" fillId="0" borderId="0" xfId="0" applyNumberFormat="1" applyFont="1" applyAlignment="1">
      <alignment horizontal="right" vertical="center"/>
    </xf>
    <xf numFmtId="165" fontId="21" fillId="0" borderId="0" xfId="0" applyNumberFormat="1" applyFont="1"/>
    <xf numFmtId="0" fontId="12" fillId="3" borderId="0" xfId="7" applyFill="1">
      <alignment vertical="center"/>
    </xf>
    <xf numFmtId="0" fontId="13" fillId="3" borderId="0" xfId="0" applyFont="1" applyFill="1" applyAlignment="1">
      <alignment horizontal="center"/>
    </xf>
    <xf numFmtId="0" fontId="10" fillId="0" borderId="0" xfId="4"/>
    <xf numFmtId="0" fontId="0" fillId="0" borderId="0" xfId="0"/>
    <xf numFmtId="0" fontId="0" fillId="0" borderId="0" xfId="0" applyAlignment="1">
      <alignment wrapText="1"/>
    </xf>
    <xf numFmtId="0" fontId="11" fillId="0" borderId="0" xfId="0" applyFont="1" applyAlignment="1">
      <alignment horizontal="left" vertical="center" wrapText="1"/>
    </xf>
  </cellXfs>
  <cellStyles count="8">
    <cellStyle name="20 % - Akzent1" xfId="6" builtinId="30" customBuiltin="1"/>
    <cellStyle name="Ergebnis" xfId="5" builtinId="25" customBuiltin="1"/>
    <cellStyle name="Erklärender Text" xfId="4" builtinId="53" customBuiltin="1"/>
    <cellStyle name="Standard" xfId="0" builtinId="0" customBuiltin="1"/>
    <cellStyle name="Überschrift" xfId="7" builtinId="15" customBuiltin="1"/>
    <cellStyle name="Überschrift 1" xfId="1" builtinId="16" customBuiltin="1"/>
    <cellStyle name="Überschrift 2" xfId="2" builtinId="17" customBuiltin="1"/>
    <cellStyle name="Überschrift 3" xfId="3" builtinId="18" customBuiltin="1"/>
  </cellStyles>
  <dxfs count="98">
    <dxf>
      <numFmt numFmtId="165" formatCode="#,##0.00_ ;\-#,##0.00\ "/>
      <alignment horizontal="right" vertical="center" textRotation="0" wrapText="0" indent="0" justifyLastLine="0" shrinkToFit="0" readingOrder="0"/>
    </dxf>
    <dxf>
      <numFmt numFmtId="165" formatCode="#,##0.00_ ;\-#,##0.00\ "/>
    </dxf>
    <dxf>
      <numFmt numFmtId="165" formatCode="#,##0.00_ ;\-#,##0.00\ "/>
    </dxf>
    <dxf>
      <numFmt numFmtId="165" formatCode="#,##0.00_ ;\-#,##0.00\ "/>
    </dxf>
    <dxf>
      <numFmt numFmtId="165" formatCode="#,##0.00_ ;\-#,##0.00\ "/>
    </dxf>
    <dxf>
      <numFmt numFmtId="165" formatCode="#,##0.00_ ;\-#,##0.00\ "/>
    </dxf>
    <dxf>
      <numFmt numFmtId="165" formatCode="#,##0.00_ ;\-#,##0.00\ "/>
    </dxf>
    <dxf>
      <numFmt numFmtId="165" formatCode="#,##0.00_ ;\-#,##0.00\ "/>
      <alignment horizontal="right" vertical="center" textRotation="0" wrapText="0" indent="0" justifyLastLine="0" shrinkToFit="0" readingOrder="0"/>
    </dxf>
    <dxf>
      <numFmt numFmtId="165" formatCode="#,##0.00_ ;\-#,##0.00\ "/>
      <alignment horizontal="right" vertical="center" textRotation="0" wrapText="0" indent="0" justifyLastLine="0" shrinkToFit="0" readingOrder="0"/>
    </dxf>
    <dxf>
      <alignment horizontal="left" vertical="center" textRotation="0" wrapText="1" indent="0" justifyLastLine="0" shrinkToFit="0" readingOrder="0"/>
    </dxf>
    <dxf>
      <numFmt numFmtId="7" formatCode="#,##0.00\ _€;\-#,##0.00\ _€"/>
    </dxf>
    <dxf>
      <font>
        <b val="0"/>
        <i val="0"/>
        <strike val="0"/>
        <condense val="0"/>
        <extend val="0"/>
        <outline val="0"/>
        <shadow val="0"/>
        <u val="none"/>
        <vertAlign val="baseline"/>
        <sz val="10"/>
        <color auto="1"/>
        <name val="Cambria"/>
        <family val="1"/>
        <scheme val="minor"/>
      </font>
      <numFmt numFmtId="7" formatCode="#,##0.00\ _€;\-#,##0.00\ _€"/>
    </dxf>
    <dxf>
      <font>
        <b val="0"/>
        <i val="0"/>
        <strike val="0"/>
        <condense val="0"/>
        <extend val="0"/>
        <outline val="0"/>
        <shadow val="0"/>
        <u val="none"/>
        <vertAlign val="baseline"/>
        <sz val="10"/>
        <color auto="1"/>
        <name val="Cambria"/>
        <scheme val="minor"/>
      </font>
      <numFmt numFmtId="165"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scheme val="minor"/>
      </font>
      <numFmt numFmtId="7" formatCode="#,##0.00\ _€;\-#,##0.00\ _€"/>
    </dxf>
    <dxf>
      <font>
        <b val="0"/>
        <i val="0"/>
        <strike val="0"/>
        <condense val="0"/>
        <extend val="0"/>
        <outline val="0"/>
        <shadow val="0"/>
        <u val="none"/>
        <vertAlign val="baseline"/>
        <sz val="10"/>
        <color auto="1"/>
        <name val="Cambria"/>
        <scheme val="minor"/>
      </font>
      <numFmt numFmtId="165"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scheme val="minor"/>
      </font>
      <numFmt numFmtId="7" formatCode="#,##0.00\ _€;\-#,##0.00\ _€"/>
    </dxf>
    <dxf>
      <font>
        <b val="0"/>
        <i val="0"/>
        <strike val="0"/>
        <condense val="0"/>
        <extend val="0"/>
        <outline val="0"/>
        <shadow val="0"/>
        <u val="none"/>
        <vertAlign val="baseline"/>
        <sz val="10"/>
        <color auto="1"/>
        <name val="Cambria"/>
        <scheme val="minor"/>
      </font>
      <numFmt numFmtId="165"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scheme val="minor"/>
      </font>
    </dxf>
    <dxf>
      <font>
        <b val="0"/>
        <i val="0"/>
        <strike val="0"/>
        <condense val="0"/>
        <extend val="0"/>
        <outline val="0"/>
        <shadow val="0"/>
        <u val="none"/>
        <vertAlign val="baseline"/>
        <sz val="10"/>
        <color auto="1"/>
        <name val="Cambria"/>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0"/>
        <color auto="1"/>
        <name val="Cambria"/>
        <family val="1"/>
        <scheme val="minor"/>
      </font>
      <numFmt numFmtId="7" formatCode="#,##0.00\ _€;\-#,##0.00\ _€"/>
    </dxf>
    <dxf>
      <font>
        <b val="0"/>
        <i val="0"/>
        <strike val="0"/>
        <condense val="0"/>
        <extend val="0"/>
        <outline val="0"/>
        <shadow val="0"/>
        <u val="none"/>
        <vertAlign val="baseline"/>
        <sz val="10"/>
        <color auto="1"/>
        <name val="Cambria"/>
        <family val="1"/>
        <scheme val="minor"/>
      </font>
      <numFmt numFmtId="7" formatCode="#,##0.00\ _€;\-#,##0.00\ _€"/>
    </dxf>
    <dxf>
      <font>
        <b val="0"/>
        <i val="0"/>
        <strike val="0"/>
        <condense val="0"/>
        <extend val="0"/>
        <outline val="0"/>
        <shadow val="0"/>
        <u val="none"/>
        <vertAlign val="baseline"/>
        <sz val="10"/>
        <color auto="1"/>
        <name val="Cambria"/>
        <scheme val="minor"/>
      </font>
      <numFmt numFmtId="165"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scheme val="minor"/>
      </font>
      <numFmt numFmtId="7" formatCode="#,##0.00\ _€;\-#,##0.00\ _€"/>
    </dxf>
    <dxf>
      <font>
        <b val="0"/>
        <i val="0"/>
        <strike val="0"/>
        <condense val="0"/>
        <extend val="0"/>
        <outline val="0"/>
        <shadow val="0"/>
        <u val="none"/>
        <vertAlign val="baseline"/>
        <sz val="10"/>
        <color auto="1"/>
        <name val="Cambria"/>
        <scheme val="minor"/>
      </font>
      <numFmt numFmtId="165"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scheme val="minor"/>
      </font>
      <numFmt numFmtId="7" formatCode="#,##0.00\ _€;\-#,##0.00\ _€"/>
    </dxf>
    <dxf>
      <font>
        <b val="0"/>
        <i val="0"/>
        <strike val="0"/>
        <condense val="0"/>
        <extend val="0"/>
        <outline val="0"/>
        <shadow val="0"/>
        <u val="none"/>
        <vertAlign val="baseline"/>
        <sz val="10"/>
        <color auto="1"/>
        <name val="Cambria"/>
        <scheme val="minor"/>
      </font>
      <numFmt numFmtId="165"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scheme val="minor"/>
      </font>
    </dxf>
    <dxf>
      <font>
        <b val="0"/>
        <i val="0"/>
        <strike val="0"/>
        <condense val="0"/>
        <extend val="0"/>
        <outline val="0"/>
        <shadow val="0"/>
        <u val="none"/>
        <vertAlign val="baseline"/>
        <sz val="10"/>
        <color auto="1"/>
        <name val="Cambria"/>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0"/>
        <color auto="1"/>
        <name val="Cambria"/>
        <family val="1"/>
        <scheme val="minor"/>
      </font>
      <numFmt numFmtId="7" formatCode="#,##0.00\ _€;\-#,##0.00\ _€"/>
    </dxf>
    <dxf>
      <font>
        <b val="0"/>
        <i val="0"/>
        <strike val="0"/>
        <condense val="0"/>
        <extend val="0"/>
        <outline val="0"/>
        <shadow val="0"/>
        <u val="none"/>
        <vertAlign val="baseline"/>
        <sz val="10"/>
        <color auto="1"/>
        <name val="Cambria"/>
        <family val="1"/>
        <scheme val="minor"/>
      </font>
      <numFmt numFmtId="7" formatCode="#,##0.00\ _€;\-#,##0.00\ _€"/>
    </dxf>
    <dxf>
      <font>
        <b val="0"/>
        <i val="0"/>
        <strike val="0"/>
        <condense val="0"/>
        <extend val="0"/>
        <outline val="0"/>
        <shadow val="0"/>
        <u val="none"/>
        <vertAlign val="baseline"/>
        <sz val="10"/>
        <color auto="1"/>
        <name val="Cambria"/>
        <scheme val="minor"/>
      </font>
      <numFmt numFmtId="165"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scheme val="minor"/>
      </font>
      <numFmt numFmtId="7" formatCode="#,##0.00\ _€;\-#,##0.00\ _€"/>
    </dxf>
    <dxf>
      <font>
        <b val="0"/>
        <i val="0"/>
        <strike val="0"/>
        <condense val="0"/>
        <extend val="0"/>
        <outline val="0"/>
        <shadow val="0"/>
        <u val="none"/>
        <vertAlign val="baseline"/>
        <sz val="10"/>
        <color auto="1"/>
        <name val="Cambria"/>
        <scheme val="minor"/>
      </font>
      <numFmt numFmtId="165"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scheme val="minor"/>
      </font>
      <numFmt numFmtId="7" formatCode="#,##0.00\ _€;\-#,##0.00\ _€"/>
    </dxf>
    <dxf>
      <font>
        <b val="0"/>
        <i val="0"/>
        <strike val="0"/>
        <condense val="0"/>
        <extend val="0"/>
        <outline val="0"/>
        <shadow val="0"/>
        <u val="none"/>
        <vertAlign val="baseline"/>
        <sz val="10"/>
        <color auto="1"/>
        <name val="Cambria"/>
        <scheme val="minor"/>
      </font>
      <numFmt numFmtId="165"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scheme val="minor"/>
      </font>
    </dxf>
    <dxf>
      <font>
        <b val="0"/>
        <i val="0"/>
        <strike val="0"/>
        <condense val="0"/>
        <extend val="0"/>
        <outline val="0"/>
        <shadow val="0"/>
        <u val="none"/>
        <vertAlign val="baseline"/>
        <sz val="10"/>
        <color auto="1"/>
        <name val="Cambria"/>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0"/>
        <color auto="1"/>
        <name val="Cambria"/>
        <family val="1"/>
        <scheme val="minor"/>
      </font>
      <numFmt numFmtId="7" formatCode="#,##0.00\ _€;\-#,##0.00\ _€"/>
    </dxf>
    <dxf>
      <numFmt numFmtId="165" formatCode="#,##0.00_ ;\-#,##0.00\ "/>
      <alignment horizontal="right" vertical="center" textRotation="0" wrapText="0" indent="0" justifyLastLine="0" shrinkToFit="0" readingOrder="0"/>
    </dxf>
    <dxf>
      <numFmt numFmtId="165" formatCode="#,##0.00_ ;\-#,##0.00\ "/>
      <alignment horizontal="right" vertical="center" textRotation="0" wrapText="0" indent="0" justifyLastLine="0" shrinkToFit="0" readingOrder="0"/>
    </dxf>
    <dxf>
      <numFmt numFmtId="165" formatCode="#,##0.00_ ;\-#,##0.00\ "/>
      <alignment horizontal="right" vertical="center" textRotation="0" wrapText="0" indent="0" justifyLastLine="0" shrinkToFit="0" readingOrder="0"/>
    </dxf>
    <dxf>
      <alignment horizontal="left" vertical="center" textRotation="0" wrapText="1" indent="0" justifyLastLine="0" shrinkToFit="0" readingOrder="0"/>
    </dxf>
    <dxf>
      <numFmt numFmtId="7" formatCode="#,##0.00\ _€;\-#,##0.00\ _€"/>
    </dxf>
    <dxf>
      <numFmt numFmtId="7" formatCode="#,##0.00\ _€;\-#,##0.00\ _€"/>
    </dxf>
    <dxf>
      <numFmt numFmtId="165" formatCode="#,##0.00_ ;\-#,##0.00\ "/>
      <alignment horizontal="right" vertical="center" textRotation="0" wrapText="0" indent="0" justifyLastLine="0" shrinkToFit="0" readingOrder="0"/>
    </dxf>
    <dxf>
      <numFmt numFmtId="7" formatCode="#,##0.00\ _€;\-#,##0.00\ _€"/>
    </dxf>
    <dxf>
      <numFmt numFmtId="165" formatCode="#,##0.00_ ;\-#,##0.00\ "/>
      <alignment horizontal="right" vertical="center" textRotation="0" wrapText="0" indent="0" justifyLastLine="0" shrinkToFit="0" readingOrder="0"/>
    </dxf>
    <dxf>
      <numFmt numFmtId="7" formatCode="#,##0.00\ _€;\-#,##0.00\ _€"/>
    </dxf>
    <dxf>
      <numFmt numFmtId="165" formatCode="#,##0.00_ ;\-#,##0.00\ "/>
      <alignment horizontal="right" vertical="center" textRotation="0" wrapText="0" indent="0" justifyLastLine="0" shrinkToFit="0" readingOrder="0"/>
    </dxf>
    <dxf>
      <alignment horizontal="left" vertical="center" textRotation="0" wrapText="1" indent="0" justifyLastLine="0" shrinkToFit="0" readingOrder="0"/>
    </dxf>
    <dxf>
      <numFmt numFmtId="7" formatCode="#,##0.00\ _€;\-#,##0.00\ _€"/>
    </dxf>
    <dxf>
      <numFmt numFmtId="7" formatCode="#,##0.00\ _€;\-#,##0.00\ _€"/>
    </dxf>
    <dxf>
      <numFmt numFmtId="165" formatCode="#,##0.00_ ;\-#,##0.00\ "/>
      <alignment horizontal="right" vertical="center" textRotation="0" wrapText="0" indent="0" justifyLastLine="0" shrinkToFit="0" readingOrder="0"/>
    </dxf>
    <dxf>
      <numFmt numFmtId="7" formatCode="#,##0.00\ _€;\-#,##0.00\ _€"/>
    </dxf>
    <dxf>
      <numFmt numFmtId="165" formatCode="#,##0.00_ ;\-#,##0.00\ "/>
      <alignment horizontal="right" vertical="center" textRotation="0" wrapText="0" indent="0" justifyLastLine="0" shrinkToFit="0" readingOrder="0"/>
    </dxf>
    <dxf>
      <numFmt numFmtId="7" formatCode="#,##0.00\ _€;\-#,##0.00\ _€"/>
    </dxf>
    <dxf>
      <numFmt numFmtId="165" formatCode="#,##0.00_ ;\-#,##0.00\ "/>
      <alignment horizontal="right" vertical="center" textRotation="0" wrapText="0" indent="0" justifyLastLine="0" shrinkToFit="0" readingOrder="0"/>
    </dxf>
    <dxf>
      <alignment horizontal="left" vertical="center" textRotation="0" wrapText="1" indent="0" justifyLastLine="0" shrinkToFit="0" readingOrder="0"/>
    </dxf>
    <dxf>
      <numFmt numFmtId="7" formatCode="#,##0.00\ _€;\-#,##0.00\ _€"/>
    </dxf>
    <dxf>
      <numFmt numFmtId="7" formatCode="#,##0.00\ _€;\-#,##0.00\ _€"/>
    </dxf>
    <dxf>
      <numFmt numFmtId="165" formatCode="#,##0.00_ ;\-#,##0.00\ "/>
      <alignment horizontal="right" vertical="center" textRotation="0" wrapText="0" indent="0" justifyLastLine="0" shrinkToFit="0" readingOrder="0"/>
    </dxf>
    <dxf>
      <numFmt numFmtId="7" formatCode="#,##0.00\ _€;\-#,##0.00\ _€"/>
    </dxf>
    <dxf>
      <numFmt numFmtId="165" formatCode="#,##0.00_ ;\-#,##0.00\ "/>
      <alignment horizontal="right" vertical="center" textRotation="0" wrapText="0" indent="0" justifyLastLine="0" shrinkToFit="0" readingOrder="0"/>
    </dxf>
    <dxf>
      <numFmt numFmtId="7" formatCode="#,##0.00\ _€;\-#,##0.00\ _€"/>
    </dxf>
    <dxf>
      <numFmt numFmtId="165" formatCode="#,##0.00_ ;\-#,##0.00\ "/>
      <alignment horizontal="right" vertical="center" textRotation="0" wrapText="0" indent="0" justifyLastLine="0" shrinkToFit="0" readingOrder="0"/>
    </dxf>
    <dxf>
      <alignment horizontal="left" vertical="center" textRotation="0" wrapText="1" indent="0" justifyLastLine="0" shrinkToFit="0" readingOrder="0"/>
    </dxf>
    <dxf>
      <numFmt numFmtId="7" formatCode="#,##0.00\ _€;\-#,##0.00\ _€"/>
    </dxf>
    <dxf>
      <numFmt numFmtId="7" formatCode="#,##0.00\ _€;\-#,##0.00\ _€"/>
    </dxf>
    <dxf>
      <numFmt numFmtId="165" formatCode="#,##0.00_ ;\-#,##0.00\ "/>
      <alignment horizontal="right" vertical="center" textRotation="0" wrapText="0" indent="0" justifyLastLine="0" shrinkToFit="0" readingOrder="0"/>
    </dxf>
    <dxf>
      <numFmt numFmtId="7" formatCode="#,##0.00\ _€;\-#,##0.00\ _€"/>
    </dxf>
    <dxf>
      <numFmt numFmtId="165" formatCode="#,##0.00_ ;\-#,##0.00\ "/>
      <alignment horizontal="right" vertical="center" textRotation="0" wrapText="0" indent="0" justifyLastLine="0" shrinkToFit="0" readingOrder="0"/>
    </dxf>
    <dxf>
      <numFmt numFmtId="7" formatCode="#,##0.00\ _€;\-#,##0.00\ _€"/>
    </dxf>
    <dxf>
      <numFmt numFmtId="165" formatCode="#,##0.00_ ;\-#,##0.00\ "/>
      <alignment horizontal="right" vertical="center" textRotation="0" wrapText="0" indent="0" justifyLastLine="0" shrinkToFit="0" readingOrder="0"/>
    </dxf>
    <dxf>
      <alignment horizontal="left" vertical="center" textRotation="0" wrapText="1" indent="0" justifyLastLine="0" shrinkToFit="0" readingOrder="0"/>
    </dxf>
    <dxf>
      <numFmt numFmtId="7" formatCode="#,##0.00\ _€;\-#,##0.00\ _€"/>
    </dxf>
    <dxf>
      <numFmt numFmtId="7" formatCode="#,##0.00\ _€;\-#,##0.00\ _€"/>
    </dxf>
    <dxf>
      <numFmt numFmtId="165" formatCode="#,##0.00_ ;\-#,##0.00\ "/>
      <alignment horizontal="right" vertical="center" textRotation="0" wrapText="0" indent="0" justifyLastLine="0" shrinkToFit="0" readingOrder="0"/>
    </dxf>
    <dxf>
      <numFmt numFmtId="7" formatCode="#,##0.00\ _€;\-#,##0.00\ _€"/>
    </dxf>
    <dxf>
      <numFmt numFmtId="165" formatCode="#,##0.00_ ;\-#,##0.00\ "/>
      <alignment horizontal="right" vertical="center" textRotation="0" wrapText="0" indent="0" justifyLastLine="0" shrinkToFit="0" readingOrder="0"/>
    </dxf>
    <dxf>
      <numFmt numFmtId="7" formatCode="#,##0.00\ _€;\-#,##0.00\ _€"/>
    </dxf>
    <dxf>
      <numFmt numFmtId="165" formatCode="#,##0.00_ ;\-#,##0.00\ "/>
      <alignment horizontal="right" vertical="center" textRotation="0" wrapText="0" indent="0" justifyLastLine="0" shrinkToFit="0" readingOrder="0"/>
    </dxf>
    <dxf>
      <alignment horizontal="left" vertical="center" textRotation="0" wrapText="1" indent="0" justifyLastLine="0" shrinkToFit="0" readingOrder="0"/>
    </dxf>
    <dxf>
      <numFmt numFmtId="7" formatCode="#,##0.00\ _€;\-#,##0.00\ _€"/>
    </dxf>
    <dxf>
      <font>
        <b/>
        <i val="0"/>
        <strike val="0"/>
        <condense val="0"/>
        <extend val="0"/>
        <outline val="0"/>
        <shadow val="0"/>
        <u val="none"/>
        <vertAlign val="baseline"/>
        <sz val="10"/>
        <color auto="1"/>
        <name val="Cambria"/>
        <family val="1"/>
        <scheme val="minor"/>
      </font>
      <numFmt numFmtId="165" formatCode="#,##0.00_ ;\-#,##0.00\ "/>
      <alignment horizontal="general" vertical="center" textRotation="0" wrapText="0" indent="0" justifyLastLine="0" shrinkToFit="0" readingOrder="0"/>
    </dxf>
    <dxf>
      <font>
        <b val="0"/>
        <i val="0"/>
        <strike val="0"/>
        <outline val="0"/>
        <shadow val="0"/>
        <u val="none"/>
        <vertAlign val="baseline"/>
        <sz val="10"/>
        <color auto="1"/>
        <name val="Cambria"/>
        <family val="1"/>
        <scheme val="minor"/>
      </font>
      <fill>
        <patternFill patternType="none">
          <fgColor indexed="64"/>
          <bgColor auto="1"/>
        </patternFill>
      </fill>
    </dxf>
    <dxf>
      <font>
        <b/>
        <i val="0"/>
        <strike val="0"/>
        <condense val="0"/>
        <extend val="0"/>
        <outline val="0"/>
        <shadow val="0"/>
        <u val="none"/>
        <vertAlign val="baseline"/>
        <sz val="10"/>
        <color auto="1"/>
        <name val="Cambria"/>
        <family val="1"/>
        <scheme val="minor"/>
      </font>
      <numFmt numFmtId="165" formatCode="#,##0.00_ ;\-#,##0.00\ "/>
      <alignment horizontal="general" vertical="center" textRotation="0" wrapText="0" indent="0" justifyLastLine="0" shrinkToFit="0" readingOrder="0"/>
    </dxf>
    <dxf>
      <font>
        <b val="0"/>
        <i val="0"/>
        <strike val="0"/>
        <outline val="0"/>
        <shadow val="0"/>
        <u val="none"/>
        <vertAlign val="baseline"/>
        <sz val="10"/>
        <color auto="1"/>
        <name val="Cambria"/>
        <family val="1"/>
        <scheme val="minor"/>
      </font>
      <fill>
        <patternFill patternType="none">
          <fgColor indexed="64"/>
          <bgColor auto="1"/>
        </patternFill>
      </fill>
    </dxf>
    <dxf>
      <font>
        <b val="0"/>
        <i val="0"/>
        <strike val="0"/>
        <condense val="0"/>
        <extend val="0"/>
        <outline val="0"/>
        <shadow val="0"/>
        <u val="none"/>
        <vertAlign val="baseline"/>
        <sz val="10"/>
        <color auto="1"/>
        <name val="Cambria"/>
        <family val="1"/>
        <scheme val="minor"/>
      </font>
      <numFmt numFmtId="165" formatCode="#,##0.00_ ;\-#,##0.00\ "/>
      <alignment horizontal="general" vertical="center" textRotation="0" wrapText="0" indent="0" justifyLastLine="0" shrinkToFit="0" readingOrder="0"/>
    </dxf>
    <dxf>
      <font>
        <b val="0"/>
        <i val="0"/>
        <strike val="0"/>
        <outline val="0"/>
        <shadow val="0"/>
        <u val="none"/>
        <vertAlign val="baseline"/>
        <sz val="10"/>
        <color auto="1"/>
        <name val="Cambria"/>
        <family val="1"/>
        <scheme val="minor"/>
      </font>
      <fill>
        <patternFill patternType="none">
          <fgColor indexed="64"/>
          <bgColor auto="1"/>
        </patternFill>
      </fill>
    </dxf>
    <dxf>
      <alignment horizontal="general" vertical="center" textRotation="0" wrapText="0" indent="0" justifyLastLine="0" shrinkToFit="0" readingOrder="0"/>
    </dxf>
    <dxf>
      <font>
        <b/>
        <i val="0"/>
        <strike val="0"/>
        <outline val="0"/>
        <shadow val="0"/>
        <u val="none"/>
        <vertAlign val="baseline"/>
        <sz val="10"/>
        <color auto="1"/>
        <name val="Cambria"/>
        <family val="2"/>
        <scheme val="minor"/>
      </font>
      <numFmt numFmtId="0" formatCode="General"/>
    </dxf>
    <dxf>
      <font>
        <b/>
        <i val="0"/>
        <color theme="1"/>
      </font>
      <fill>
        <patternFill>
          <bgColor theme="4" tint="0.59996337778862885"/>
        </patternFill>
      </fill>
    </dxf>
    <dxf>
      <font>
        <b/>
        <i val="0"/>
        <color theme="1"/>
      </font>
    </dxf>
    <dxf>
      <font>
        <color theme="3"/>
      </font>
      <fill>
        <patternFill>
          <bgColor theme="4" tint="0.79998168889431442"/>
        </patternFill>
      </fill>
    </dxf>
    <dxf>
      <font>
        <b/>
        <color theme="1"/>
      </font>
    </dxf>
    <dxf>
      <font>
        <b/>
        <i val="0"/>
        <color theme="3"/>
      </font>
      <fill>
        <patternFill>
          <bgColor theme="4" tint="0.59996337778862885"/>
        </patternFill>
      </fill>
      <border diagonalUp="0" diagonalDown="0">
        <left/>
        <right/>
        <top/>
        <bottom/>
        <vertical/>
        <horizontal/>
      </border>
    </dxf>
    <dxf>
      <font>
        <b/>
        <i val="0"/>
        <color theme="3"/>
      </font>
      <fill>
        <patternFill>
          <bgColor theme="4" tint="0.39994506668294322"/>
        </patternFill>
      </fill>
      <border diagonalUp="0" diagonalDown="0">
        <left/>
        <right/>
        <top/>
        <bottom/>
        <vertical/>
        <horizontal/>
      </border>
    </dxf>
    <dxf>
      <font>
        <color theme="1"/>
      </font>
      <border>
        <left/>
        <right/>
        <top/>
        <bottom/>
        <vertical/>
        <horizontal/>
      </border>
    </dxf>
  </dxfs>
  <tableStyles count="2" defaultTableStyle="Hochzeitsbudget" defaultPivotStyle="PivotStyleLight16">
    <tableStyle name="Hochzeitsbudget" pivot="0" count="4" xr9:uid="{00000000-0011-0000-FFFF-FFFF00000000}">
      <tableStyleElement type="wholeTable" dxfId="97"/>
      <tableStyleElement type="headerRow" dxfId="96"/>
      <tableStyleElement type="totalRow" dxfId="95"/>
      <tableStyleElement type="lastColumn" dxfId="94"/>
    </tableStyle>
    <tableStyle name="Hochzeitsbudgetübersicht" pivot="0" count="3" xr9:uid="{00000000-0011-0000-FFFF-FFFF01000000}">
      <tableStyleElement type="wholeTable" dxfId="93"/>
      <tableStyleElement type="headerRow" dxfId="92"/>
      <tableStyleElement type="totalRow" dxfId="9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AEA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37D8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1"/>
          <c:order val="0"/>
          <c:tx>
            <c:strRef>
              <c:f>Hochzeitsbudget!$E$6</c:f>
              <c:strCache>
                <c:ptCount val="1"/>
                <c:pt idx="0">
                  <c:v>TATSÄCHLICH</c:v>
                </c:pt>
              </c:strCache>
            </c:strRef>
          </c:tx>
          <c:dPt>
            <c:idx val="0"/>
            <c:bubble3D val="0"/>
            <c:spPr>
              <a:solidFill>
                <a:schemeClr val="accent1">
                  <a:shade val="42000"/>
                </a:schemeClr>
              </a:solidFill>
              <a:ln>
                <a:noFill/>
              </a:ln>
              <a:effectLst/>
            </c:spPr>
            <c:extLst>
              <c:ext xmlns:c16="http://schemas.microsoft.com/office/drawing/2014/chart" uri="{C3380CC4-5D6E-409C-BE32-E72D297353CC}">
                <c16:uniqueId val="{00000001-680C-4E38-9CFD-DFCD549FCC39}"/>
              </c:ext>
            </c:extLst>
          </c:dPt>
          <c:dPt>
            <c:idx val="1"/>
            <c:bubble3D val="0"/>
            <c:spPr>
              <a:solidFill>
                <a:schemeClr val="accent1">
                  <a:shade val="55000"/>
                </a:schemeClr>
              </a:solidFill>
              <a:ln>
                <a:noFill/>
              </a:ln>
              <a:effectLst/>
            </c:spPr>
            <c:extLst>
              <c:ext xmlns:c16="http://schemas.microsoft.com/office/drawing/2014/chart" uri="{C3380CC4-5D6E-409C-BE32-E72D297353CC}">
                <c16:uniqueId val="{00000003-680C-4E38-9CFD-DFCD549FCC39}"/>
              </c:ext>
            </c:extLst>
          </c:dPt>
          <c:dPt>
            <c:idx val="2"/>
            <c:bubble3D val="0"/>
            <c:spPr>
              <a:solidFill>
                <a:schemeClr val="accent1">
                  <a:shade val="68000"/>
                </a:schemeClr>
              </a:solidFill>
              <a:ln>
                <a:noFill/>
              </a:ln>
              <a:effectLst/>
            </c:spPr>
            <c:extLst>
              <c:ext xmlns:c16="http://schemas.microsoft.com/office/drawing/2014/chart" uri="{C3380CC4-5D6E-409C-BE32-E72D297353CC}">
                <c16:uniqueId val="{00000005-680C-4E38-9CFD-DFCD549FCC39}"/>
              </c:ext>
            </c:extLst>
          </c:dPt>
          <c:dPt>
            <c:idx val="3"/>
            <c:bubble3D val="0"/>
            <c:spPr>
              <a:solidFill>
                <a:schemeClr val="accent1">
                  <a:shade val="80000"/>
                </a:schemeClr>
              </a:solidFill>
              <a:ln>
                <a:noFill/>
              </a:ln>
              <a:effectLst/>
            </c:spPr>
            <c:extLst>
              <c:ext xmlns:c16="http://schemas.microsoft.com/office/drawing/2014/chart" uri="{C3380CC4-5D6E-409C-BE32-E72D297353CC}">
                <c16:uniqueId val="{00000007-680C-4E38-9CFD-DFCD549FCC39}"/>
              </c:ext>
            </c:extLst>
          </c:dPt>
          <c:dPt>
            <c:idx val="4"/>
            <c:bubble3D val="0"/>
            <c:spPr>
              <a:solidFill>
                <a:schemeClr val="accent1">
                  <a:shade val="93000"/>
                </a:schemeClr>
              </a:solidFill>
              <a:ln>
                <a:noFill/>
              </a:ln>
              <a:effectLst/>
            </c:spPr>
            <c:extLst>
              <c:ext xmlns:c16="http://schemas.microsoft.com/office/drawing/2014/chart" uri="{C3380CC4-5D6E-409C-BE32-E72D297353CC}">
                <c16:uniqueId val="{00000009-680C-4E38-9CFD-DFCD549FCC39}"/>
              </c:ext>
            </c:extLst>
          </c:dPt>
          <c:dPt>
            <c:idx val="5"/>
            <c:bubble3D val="0"/>
            <c:spPr>
              <a:solidFill>
                <a:schemeClr val="accent1">
                  <a:tint val="94000"/>
                </a:schemeClr>
              </a:solidFill>
              <a:ln>
                <a:noFill/>
              </a:ln>
              <a:effectLst/>
            </c:spPr>
            <c:extLst>
              <c:ext xmlns:c16="http://schemas.microsoft.com/office/drawing/2014/chart" uri="{C3380CC4-5D6E-409C-BE32-E72D297353CC}">
                <c16:uniqueId val="{0000000B-680C-4E38-9CFD-DFCD549FCC39}"/>
              </c:ext>
            </c:extLst>
          </c:dPt>
          <c:dPt>
            <c:idx val="6"/>
            <c:bubble3D val="0"/>
            <c:spPr>
              <a:solidFill>
                <a:schemeClr val="accent1">
                  <a:tint val="81000"/>
                </a:schemeClr>
              </a:solidFill>
              <a:ln>
                <a:noFill/>
              </a:ln>
              <a:effectLst/>
            </c:spPr>
            <c:extLst>
              <c:ext xmlns:c16="http://schemas.microsoft.com/office/drawing/2014/chart" uri="{C3380CC4-5D6E-409C-BE32-E72D297353CC}">
                <c16:uniqueId val="{0000000D-680C-4E38-9CFD-DFCD549FCC39}"/>
              </c:ext>
            </c:extLst>
          </c:dPt>
          <c:dPt>
            <c:idx val="7"/>
            <c:bubble3D val="0"/>
            <c:spPr>
              <a:solidFill>
                <a:schemeClr val="accent1">
                  <a:tint val="69000"/>
                </a:schemeClr>
              </a:solidFill>
              <a:ln>
                <a:noFill/>
              </a:ln>
              <a:effectLst/>
            </c:spPr>
            <c:extLst>
              <c:ext xmlns:c16="http://schemas.microsoft.com/office/drawing/2014/chart" uri="{C3380CC4-5D6E-409C-BE32-E72D297353CC}">
                <c16:uniqueId val="{0000000F-680C-4E38-9CFD-DFCD549FCC39}"/>
              </c:ext>
            </c:extLst>
          </c:dPt>
          <c:dPt>
            <c:idx val="8"/>
            <c:bubble3D val="0"/>
            <c:spPr>
              <a:solidFill>
                <a:schemeClr val="accent1">
                  <a:tint val="56000"/>
                </a:schemeClr>
              </a:solidFill>
              <a:ln>
                <a:noFill/>
              </a:ln>
              <a:effectLst/>
            </c:spPr>
            <c:extLst>
              <c:ext xmlns:c16="http://schemas.microsoft.com/office/drawing/2014/chart" uri="{C3380CC4-5D6E-409C-BE32-E72D297353CC}">
                <c16:uniqueId val="{00000011-680C-4E38-9CFD-DFCD549FCC39}"/>
              </c:ext>
            </c:extLst>
          </c:dPt>
          <c:dPt>
            <c:idx val="9"/>
            <c:bubble3D val="0"/>
            <c:spPr>
              <a:solidFill>
                <a:schemeClr val="accent1">
                  <a:tint val="43000"/>
                </a:schemeClr>
              </a:solidFill>
              <a:ln>
                <a:noFill/>
              </a:ln>
              <a:effectLst/>
            </c:spPr>
            <c:extLst>
              <c:ext xmlns:c16="http://schemas.microsoft.com/office/drawing/2014/chart" uri="{C3380CC4-5D6E-409C-BE32-E72D297353CC}">
                <c16:uniqueId val="{00000013-680C-4E38-9CFD-DFCD549FCC39}"/>
              </c:ext>
            </c:extLst>
          </c:dPt>
          <c:dLbls>
            <c:dLbl>
              <c:idx val="1"/>
              <c:layout>
                <c:manualLayout>
                  <c:x val="3.3636998844721343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0C-4E38-9CFD-DFCD549FCC39}"/>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Hochzeitsbudget!$C$7:$C$16</c:f>
              <c:strCache>
                <c:ptCount val="10"/>
                <c:pt idx="0">
                  <c:v>Bekleidung</c:v>
                </c:pt>
                <c:pt idx="1">
                  <c:v>Empfang</c:v>
                </c:pt>
                <c:pt idx="2">
                  <c:v>Musik</c:v>
                </c:pt>
                <c:pt idx="3">
                  <c:v>Druckmaterial</c:v>
                </c:pt>
                <c:pt idx="4">
                  <c:v>Fotografie</c:v>
                </c:pt>
                <c:pt idx="5">
                  <c:v>Dekoration</c:v>
                </c:pt>
                <c:pt idx="6">
                  <c:v>Blumen</c:v>
                </c:pt>
                <c:pt idx="7">
                  <c:v>Geschenke</c:v>
                </c:pt>
                <c:pt idx="8">
                  <c:v>Reise</c:v>
                </c:pt>
                <c:pt idx="9">
                  <c:v>Sonstiges</c:v>
                </c:pt>
              </c:strCache>
            </c:strRef>
          </c:cat>
          <c:val>
            <c:numRef>
              <c:f>Hochzeitsbudget!$E$7:$E$16</c:f>
              <c:numCache>
                <c:formatCode>#,##0.00</c:formatCode>
                <c:ptCount val="10"/>
                <c:pt idx="0">
                  <c:v>9770</c:v>
                </c:pt>
                <c:pt idx="1">
                  <c:v>928</c:v>
                </c:pt>
                <c:pt idx="2">
                  <c:v>400</c:v>
                </c:pt>
                <c:pt idx="3">
                  <c:v>870</c:v>
                </c:pt>
                <c:pt idx="4">
                  <c:v>1575</c:v>
                </c:pt>
                <c:pt idx="5">
                  <c:v>720</c:v>
                </c:pt>
                <c:pt idx="6">
                  <c:v>850</c:v>
                </c:pt>
                <c:pt idx="7">
                  <c:v>1075</c:v>
                </c:pt>
                <c:pt idx="8">
                  <c:v>165</c:v>
                </c:pt>
                <c:pt idx="9">
                  <c:v>1021</c:v>
                </c:pt>
              </c:numCache>
            </c:numRef>
          </c:val>
          <c:extLst>
            <c:ext xmlns:c16="http://schemas.microsoft.com/office/drawing/2014/chart" uri="{C3380CC4-5D6E-409C-BE32-E72D297353CC}">
              <c16:uniqueId val="{00000014-680C-4E38-9CFD-DFCD549FCC39}"/>
            </c:ext>
          </c:extLst>
        </c:ser>
        <c:dLbls>
          <c:showLegendKey val="0"/>
          <c:showVal val="0"/>
          <c:showCatName val="1"/>
          <c:showSerName val="0"/>
          <c:showPercent val="1"/>
          <c:showBubbleSize val="0"/>
          <c:showLeaderLines val="0"/>
        </c:dLbls>
        <c:firstSliceAng val="354"/>
      </c:pieChart>
      <c:spPr>
        <a:no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312208</xdr:colOff>
      <xdr:row>17</xdr:row>
      <xdr:rowOff>0</xdr:rowOff>
    </xdr:from>
    <xdr:to>
      <xdr:col>7</xdr:col>
      <xdr:colOff>0</xdr:colOff>
      <xdr:row>42</xdr:row>
      <xdr:rowOff>10583</xdr:rowOff>
    </xdr:to>
    <xdr:graphicFrame macro="">
      <xdr:nvGraphicFramePr>
        <xdr:cNvPr id="4" name="Hochzeitsbudgetübersicht" descr="Pie chart showing each category expense percentag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Budgetübersicht" displayName="Budgetübersicht" ref="C6:F17" totalsRowCount="1" headerRowDxfId="90">
  <autoFilter ref="C6:F16" xr:uid="{D5A91524-04A7-4E11-8058-DD618261F837}"/>
  <tableColumns count="4">
    <tableColumn id="1" xr3:uid="{00000000-0010-0000-0000-000001000000}" name="KATEGORIE" totalsRowLabel="Ausgaben gesamt" totalsRowDxfId="89"/>
    <tableColumn id="2" xr3:uid="{00000000-0010-0000-0000-000002000000}" name="GESCHÄTZT" totalsRowFunction="sum" dataDxfId="88" totalsRowDxfId="87"/>
    <tableColumn id="3" xr3:uid="{00000000-0010-0000-0000-000003000000}" name="TATSÄCHLICH" totalsRowFunction="sum" dataDxfId="86" totalsRowDxfId="85"/>
    <tableColumn id="4" xr3:uid="{00000000-0010-0000-0000-000004000000}" name="ÜBER/UNTER" totalsRowFunction="sum" dataDxfId="84" totalsRowDxfId="83">
      <calculatedColumnFormula>Budgetübersicht[[#This Row],[GESCHÄTZT]]-Budgetübersicht[[#This Row],[TATSÄCHLICH]]</calculatedColumnFormula>
    </tableColumn>
  </tableColumns>
  <tableStyleInfo name="Hochzeitsbudgetübersicht" showFirstColumn="1" showLastColumn="0" showRowStripes="0" showColumnStripes="0"/>
  <extLst>
    <ext xmlns:x14="http://schemas.microsoft.com/office/spreadsheetml/2009/9/main" uri="{504A1905-F514-4f6f-8877-14C23A59335A}">
      <x14:table altTextSummary="Category, Estimated and Actual cost, and Over or Under amounts with bar are auto updated in this table"/>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Reise" displayName="Reise" ref="B30:E34" totalsRowCount="1" totalsRowDxfId="19">
  <tableColumns count="4">
    <tableColumn id="1" xr3:uid="{00000000-0010-0000-0900-000001000000}" name="KATEGORIE" totalsRowLabel="Reise/Beförderung gesamt" dataDxfId="18" totalsRowDxfId="17"/>
    <tableColumn id="2" xr3:uid="{00000000-0010-0000-0900-000002000000}" name="GESCHÄTZT" totalsRowFunction="sum" dataDxfId="16" totalsRowDxfId="15"/>
    <tableColumn id="3" xr3:uid="{00000000-0010-0000-0900-000003000000}" name="TATSÄCHLICH" totalsRowFunction="sum" dataDxfId="14" totalsRowDxfId="13"/>
    <tableColumn id="4" xr3:uid="{00000000-0010-0000-0900-000004000000}" name="ÜBER/UNTER" totalsRowFunction="sum" dataDxfId="12" totalsRowDxfId="11">
      <calculatedColumnFormula>'Deko-Blumen-Geschenke-Reise'!$C31-'Deko-Blumen-Geschenke-Reise'!$D31</calculatedColumnFormula>
    </tableColumn>
  </tableColumns>
  <tableStyleInfo name="Hochzeitsbudget" showFirstColumn="0" showLastColumn="0" showRowStripes="1" showColumnStripes="0"/>
  <extLst>
    <ext xmlns:x14="http://schemas.microsoft.com/office/spreadsheetml/2009/9/main" uri="{504A1905-F514-4f6f-8877-14C23A59335A}">
      <x14:table altTextSummary="Enter Category item and Estimated and Actual Travel and Transportation Costs in this table. Over or Under Amount, and Total are auto calculated, and icon is upd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A000000}" name="SonstigeAusgaben" displayName="SonstigeAusgaben" ref="B37:E48" totalsRowCount="1" totalsRowDxfId="10">
  <tableColumns count="4">
    <tableColumn id="1" xr3:uid="{00000000-0010-0000-0A00-000001000000}" name="KATEGORIE" totalsRowLabel="Sonstige Ausgaben gesamt" dataDxfId="9"/>
    <tableColumn id="2" xr3:uid="{00000000-0010-0000-0A00-000002000000}" name="GESCHÄTZT" totalsRowFunction="sum" dataDxfId="8" totalsRowDxfId="3"/>
    <tableColumn id="3" xr3:uid="{00000000-0010-0000-0A00-000003000000}" name="TATSÄCHLICH" totalsRowFunction="sum" dataDxfId="7" totalsRowDxfId="2"/>
    <tableColumn id="4" xr3:uid="{00000000-0010-0000-0A00-000004000000}" name="ÜBER/UNTER" totalsRowFunction="sum" dataDxfId="0" totalsRowDxfId="1">
      <calculatedColumnFormula>'Deko-Blumen-Geschenke-Reise'!$C38-'Deko-Blumen-Geschenke-Reise'!$D38</calculatedColumnFormula>
    </tableColumn>
  </tableColumns>
  <tableStyleInfo name="Hochzeitsbudget" showFirstColumn="0" showLastColumn="0" showRowStripes="1" showColumnStripes="0"/>
  <extLst>
    <ext xmlns:x14="http://schemas.microsoft.com/office/spreadsheetml/2009/9/main" uri="{504A1905-F514-4f6f-8877-14C23A59335A}">
      <x14:table altTextSummary="Enter Category item and Estimated and Actual Other Expenses in this table. Over or Under Amount, and Total are auto calculated, and icon is upd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Bekleidung" displayName="Bekleidung" ref="B2:E16" totalsRowCount="1" totalsRowDxfId="82">
  <tableColumns count="4">
    <tableColumn id="1" xr3:uid="{00000000-0010-0000-0100-000001000000}" name="KATEGORIE" totalsRowLabel="Bekleidung gesamt" dataDxfId="81"/>
    <tableColumn id="2" xr3:uid="{00000000-0010-0000-0100-000002000000}" name="GESCHÄTZT" totalsRowFunction="sum" dataDxfId="80" totalsRowDxfId="79"/>
    <tableColumn id="3" xr3:uid="{00000000-0010-0000-0100-000003000000}" name="TATSÄCHLICH" totalsRowFunction="sum" dataDxfId="78" totalsRowDxfId="77"/>
    <tableColumn id="4" xr3:uid="{00000000-0010-0000-0100-000004000000}" name="ÜBER/UNTER" totalsRowFunction="sum" dataDxfId="76" totalsRowDxfId="75">
      <calculatedColumnFormula>'Bekleidung-Empfang-Musik-Bilder'!$C3-'Bekleidung-Empfang-Musik-Bilder'!$D3</calculatedColumnFormula>
    </tableColumn>
  </tableColumns>
  <tableStyleInfo name="Hochzeitsbudget" showFirstColumn="0" showLastColumn="0" showRowStripes="1" showColumnStripes="0"/>
  <extLst>
    <ext xmlns:x14="http://schemas.microsoft.com/office/spreadsheetml/2009/9/main" uri="{504A1905-F514-4f6f-8877-14C23A59335A}">
      <x14:table altTextSummary="Enter Category item and Estimated and Actual Apparel Costs in this table. Over or Under Amount, and Total are auto calculated, and icon is upd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2000000}" name="Empfang" displayName="Empfang" ref="B19:E28" totalsRowCount="1" totalsRowDxfId="74">
  <tableColumns count="4">
    <tableColumn id="1" xr3:uid="{00000000-0010-0000-0200-000001000000}" name="KATEGORIE" totalsRowLabel="Empfang gesamt" dataDxfId="73"/>
    <tableColumn id="2" xr3:uid="{00000000-0010-0000-0200-000002000000}" name="GESCHÄTZT" totalsRowFunction="sum" dataDxfId="72" totalsRowDxfId="71"/>
    <tableColumn id="3" xr3:uid="{00000000-0010-0000-0200-000003000000}" name="TATSÄCHLICH" totalsRowFunction="sum" dataDxfId="70" totalsRowDxfId="69"/>
    <tableColumn id="4" xr3:uid="{00000000-0010-0000-0200-000004000000}" name="ÜBER/UNTER" totalsRowFunction="sum" dataDxfId="68" totalsRowDxfId="67">
      <calculatedColumnFormula>'Bekleidung-Empfang-Musik-Bilder'!$C20-'Bekleidung-Empfang-Musik-Bilder'!$D20</calculatedColumnFormula>
    </tableColumn>
  </tableColumns>
  <tableStyleInfo name="Hochzeitsbudget" showFirstColumn="0" showLastColumn="0" showRowStripes="1" showColumnStripes="0"/>
  <extLst>
    <ext xmlns:x14="http://schemas.microsoft.com/office/spreadsheetml/2009/9/main" uri="{504A1905-F514-4f6f-8877-14C23A59335A}">
      <x14:table altTextSummary="Enter Category item and Estimated and Actual Reception Costs excluding Entertainment and Decorations costs in this table. Over or Under Amount, and Total are auto calculated, and icon is upd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3000000}" name="Musik" displayName="Musik" ref="B32:E35" totalsRowCount="1" totalsRowDxfId="66">
  <tableColumns count="4">
    <tableColumn id="1" xr3:uid="{00000000-0010-0000-0300-000001000000}" name="KATEGORIE" totalsRowLabel="Musik/Unterhaltung gesamt" dataDxfId="65"/>
    <tableColumn id="2" xr3:uid="{00000000-0010-0000-0300-000002000000}" name="GESCHÄTZT" totalsRowFunction="sum" dataDxfId="64" totalsRowDxfId="63"/>
    <tableColumn id="3" xr3:uid="{00000000-0010-0000-0300-000003000000}" name="TATSÄCHLICH" totalsRowFunction="sum" dataDxfId="62" totalsRowDxfId="61"/>
    <tableColumn id="4" xr3:uid="{00000000-0010-0000-0300-000004000000}" name="ÜBER/UNTER" totalsRowFunction="sum" dataDxfId="60" totalsRowDxfId="59">
      <calculatedColumnFormula>'Bekleidung-Empfang-Musik-Bilder'!$C33-'Bekleidung-Empfang-Musik-Bilder'!$D33</calculatedColumnFormula>
    </tableColumn>
  </tableColumns>
  <tableStyleInfo name="Hochzeitsbudget" showFirstColumn="0" showLastColumn="0" showRowStripes="1" showColumnStripes="0"/>
  <extLst>
    <ext xmlns:x14="http://schemas.microsoft.com/office/spreadsheetml/2009/9/main" uri="{504A1905-F514-4f6f-8877-14C23A59335A}">
      <x14:table altTextSummary="Enter Category item and Estimated and Actual Music and Entertainment Costs in this table. Over or Under Amount, and Total are auto calculated, and icon is upd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4000000}" name="Druckmaterial" displayName="Druckmaterial" ref="B38:E48" totalsRowCount="1" totalsRowDxfId="58">
  <tableColumns count="4">
    <tableColumn id="1" xr3:uid="{00000000-0010-0000-0400-000001000000}" name="KATEGORIE" totalsRowLabel="Druckmaterial/Briefpapier gesamt" dataDxfId="57"/>
    <tableColumn id="2" xr3:uid="{00000000-0010-0000-0400-000002000000}" name="GESCHÄTZT" totalsRowFunction="sum" dataDxfId="56" totalsRowDxfId="55"/>
    <tableColumn id="3" xr3:uid="{00000000-0010-0000-0400-000003000000}" name="TATSÄCHLICH" totalsRowFunction="sum" dataDxfId="54" totalsRowDxfId="53"/>
    <tableColumn id="4" xr3:uid="{00000000-0010-0000-0400-000004000000}" name="ÜBER/UNTER" totalsRowFunction="sum" dataDxfId="52" totalsRowDxfId="51">
      <calculatedColumnFormula>'Bekleidung-Empfang-Musik-Bilder'!$C39-'Bekleidung-Empfang-Musik-Bilder'!$D39</calculatedColumnFormula>
    </tableColumn>
  </tableColumns>
  <tableStyleInfo name="Hochzeitsbudget" showFirstColumn="0" showLastColumn="0" showRowStripes="1" showColumnStripes="0"/>
  <extLst>
    <ext xmlns:x14="http://schemas.microsoft.com/office/spreadsheetml/2009/9/main" uri="{504A1905-F514-4f6f-8877-14C23A59335A}">
      <x14:table altTextSummary="Enter Category item and Estimated and Actual Printing and Stationery Costs in this table. Over or Under Amount, and Total are auto calculated, and icon is upd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5000000}" name="Fotografie" displayName="Fotografie" ref="B51:E56" totalsRowCount="1" totalsRowDxfId="50">
  <tableColumns count="4">
    <tableColumn id="1" xr3:uid="{00000000-0010-0000-0500-000001000000}" name="KATEGORIE" totalsRowLabel="Fotografie gesamt" dataDxfId="49"/>
    <tableColumn id="2" xr3:uid="{00000000-0010-0000-0500-000002000000}" name="GESCHÄTZT" totalsRowFunction="sum" dataDxfId="48" totalsRowDxfId="47"/>
    <tableColumn id="3" xr3:uid="{00000000-0010-0000-0500-000003000000}" name="TATSÄCHLICH" totalsRowFunction="sum" dataDxfId="46" totalsRowDxfId="45"/>
    <tableColumn id="4" xr3:uid="{00000000-0010-0000-0500-000004000000}" name="ÜBER/UNTER" totalsRowFunction="sum" dataDxfId="44" totalsRowDxfId="43">
      <calculatedColumnFormula>'Bekleidung-Empfang-Musik-Bilder'!$C52-'Bekleidung-Empfang-Musik-Bilder'!$D52</calculatedColumnFormula>
    </tableColumn>
  </tableColumns>
  <tableStyleInfo name="Hochzeitsbudget" showFirstColumn="0" showLastColumn="0" showRowStripes="1" showColumnStripes="0"/>
  <extLst>
    <ext xmlns:x14="http://schemas.microsoft.com/office/spreadsheetml/2009/9/main" uri="{504A1905-F514-4f6f-8877-14C23A59335A}">
      <x14:table altTextSummary="Enter Category item and Estimated and Actual Photography Costs in this table. Over or Under Amount, and Total are auto calculated, and icon is upd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6000000}" name="Dekoration" displayName="Dekoration" ref="B2:E8" totalsRowCount="1" totalsRowDxfId="42">
  <tableColumns count="4">
    <tableColumn id="1" xr3:uid="{00000000-0010-0000-0600-000001000000}" name="KATEGORIE" totalsRowLabel="Dekoration gesamt" dataDxfId="41"/>
    <tableColumn id="2" xr3:uid="{00000000-0010-0000-0600-000002000000}" name="GESCHÄTZT" totalsRowFunction="sum" dataDxfId="40" totalsRowDxfId="6"/>
    <tableColumn id="3" xr3:uid="{00000000-0010-0000-0600-000003000000}" name="TATSÄCHLICH" totalsRowFunction="sum" dataDxfId="39" totalsRowDxfId="5"/>
    <tableColumn id="4" xr3:uid="{00000000-0010-0000-0600-000004000000}" name="ÜBER/UNTER" totalsRowFunction="sum" dataDxfId="38" totalsRowDxfId="4">
      <calculatedColumnFormula>'Deko-Blumen-Geschenke-Reise'!$C3-'Deko-Blumen-Geschenke-Reise'!$D3</calculatedColumnFormula>
    </tableColumn>
  </tableColumns>
  <tableStyleInfo name="Hochzeitsbudget" showFirstColumn="0" showLastColumn="0" showRowStripes="1" showColumnStripes="0"/>
  <extLst>
    <ext xmlns:x14="http://schemas.microsoft.com/office/spreadsheetml/2009/9/main" uri="{504A1905-F514-4f6f-8877-14C23A59335A}">
      <x14:table altTextSummary="Enter Category item and Estimated and Actual Decorations costs excluding flowers costs in this table. Over or Under Amount, and Total are auto calculated, and icon is upd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7000000}" name="Blumen" displayName="Blumen" ref="B12:E18" totalsRowCount="1" totalsRowDxfId="37">
  <tableColumns count="4">
    <tableColumn id="1" xr3:uid="{00000000-0010-0000-0700-000001000000}" name="KATEGORIE" totalsRowLabel="Blumen gesamt" dataDxfId="36" totalsRowDxfId="35"/>
    <tableColumn id="2" xr3:uid="{00000000-0010-0000-0700-000002000000}" name="GESCHÄTZT" totalsRowFunction="sum" dataDxfId="34" totalsRowDxfId="33"/>
    <tableColumn id="3" xr3:uid="{00000000-0010-0000-0700-000003000000}" name="TATSÄCHLICH" totalsRowFunction="sum" dataDxfId="32" totalsRowDxfId="31"/>
    <tableColumn id="4" xr3:uid="{00000000-0010-0000-0700-000004000000}" name="ÜBER/UNTER" totalsRowFunction="sum" dataDxfId="30" totalsRowDxfId="29">
      <calculatedColumnFormula>'Deko-Blumen-Geschenke-Reise'!$C13-'Deko-Blumen-Geschenke-Reise'!$D13</calculatedColumnFormula>
    </tableColumn>
  </tableColumns>
  <tableStyleInfo name="Hochzeitsbudget" showFirstColumn="0" showLastColumn="0" showRowStripes="1" showColumnStripes="0"/>
  <extLst>
    <ext xmlns:x14="http://schemas.microsoft.com/office/spreadsheetml/2009/9/main" uri="{504A1905-F514-4f6f-8877-14C23A59335A}">
      <x14:table altTextSummary="Enter Category item and Estimated and Actual Flowers costs in this table. Over or Under Amount, and Total are auto calculated, and icon is upd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8000000}" name="Geschenke" displayName="Geschenke" ref="B21:E27" totalsRowCount="1" totalsRowDxfId="28">
  <tableColumns count="4">
    <tableColumn id="1" xr3:uid="{00000000-0010-0000-0800-000001000000}" name="KATEGORIE" totalsRowLabel="Geschenke gesamt" dataDxfId="27" totalsRowDxfId="26"/>
    <tableColumn id="2" xr3:uid="{00000000-0010-0000-0800-000002000000}" name="GESCHÄTZT" totalsRowFunction="sum" dataDxfId="25" totalsRowDxfId="24"/>
    <tableColumn id="3" xr3:uid="{00000000-0010-0000-0800-000003000000}" name="TATSÄCHLICH" totalsRowFunction="sum" dataDxfId="23" totalsRowDxfId="22"/>
    <tableColumn id="4" xr3:uid="{00000000-0010-0000-0800-000004000000}" name="ÜBER/UNTER" totalsRowFunction="sum" dataDxfId="21" totalsRowDxfId="20">
      <calculatedColumnFormula>'Deko-Blumen-Geschenke-Reise'!$C22-'Deko-Blumen-Geschenke-Reise'!$D22</calculatedColumnFormula>
    </tableColumn>
  </tableColumns>
  <tableStyleInfo name="Hochzeitsbudget" showFirstColumn="0" showLastColumn="0" showRowStripes="1" showColumnStripes="0"/>
  <extLst>
    <ext xmlns:x14="http://schemas.microsoft.com/office/spreadsheetml/2009/9/main" uri="{504A1905-F514-4f6f-8877-14C23A59335A}">
      <x14:table altTextSummary="Enter Category item and Estimated and Actual Gifts Costs in this table. Over or Under Amount, and Total are auto calculated, and icon is updated"/>
    </ext>
  </extLst>
</table>
</file>

<file path=xl/theme/theme1.xml><?xml version="1.0" encoding="utf-8"?>
<a:theme xmlns:a="http://schemas.openxmlformats.org/drawingml/2006/main" name="Wedding">
  <a:themeElements>
    <a:clrScheme name="Wedding">
      <a:dk1>
        <a:sysClr val="windowText" lastClr="000000"/>
      </a:dk1>
      <a:lt1>
        <a:sysClr val="window" lastClr="FFFFFF"/>
      </a:lt1>
      <a:dk2>
        <a:srgbClr val="142836"/>
      </a:dk2>
      <a:lt2>
        <a:srgbClr val="F0F0F0"/>
      </a:lt2>
      <a:accent1>
        <a:srgbClr val="72CD9F"/>
      </a:accent1>
      <a:accent2>
        <a:srgbClr val="B6CA72"/>
      </a:accent2>
      <a:accent3>
        <a:srgbClr val="CEA273"/>
      </a:accent3>
      <a:accent4>
        <a:srgbClr val="F5A54C"/>
      </a:accent4>
      <a:accent5>
        <a:srgbClr val="CDAFDF"/>
      </a:accent5>
      <a:accent6>
        <a:srgbClr val="DB6D78"/>
      </a:accent6>
      <a:hlink>
        <a:srgbClr val="739BD4"/>
      </a:hlink>
      <a:folHlink>
        <a:srgbClr val="CDAFDF"/>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C9579-7B9D-4945-89C6-776A7F8461C7}">
  <sheetPr>
    <tabColor theme="4" tint="-0.249977111117893"/>
  </sheetPr>
  <dimension ref="B1:B7"/>
  <sheetViews>
    <sheetView showGridLines="0" tabSelected="1" workbookViewId="0"/>
  </sheetViews>
  <sheetFormatPr baseColWidth="10" defaultColWidth="9.140625" defaultRowHeight="12.75" x14ac:dyDescent="0.2"/>
  <cols>
    <col min="1" max="1" width="2.7109375" customWidth="1"/>
    <col min="2" max="2" width="80.7109375" customWidth="1"/>
    <col min="3" max="3" width="2.7109375" customWidth="1"/>
  </cols>
  <sheetData>
    <row r="1" spans="2:2" ht="30" customHeight="1" x14ac:dyDescent="0.2">
      <c r="B1" s="21" t="s">
        <v>0</v>
      </c>
    </row>
    <row r="2" spans="2:2" ht="30" customHeight="1" x14ac:dyDescent="0.2">
      <c r="B2" s="19" t="s">
        <v>1</v>
      </c>
    </row>
    <row r="3" spans="2:2" ht="30" customHeight="1" x14ac:dyDescent="0.2">
      <c r="B3" s="19" t="s">
        <v>128</v>
      </c>
    </row>
    <row r="4" spans="2:2" ht="30" customHeight="1" x14ac:dyDescent="0.2">
      <c r="B4" s="19" t="s">
        <v>2</v>
      </c>
    </row>
    <row r="5" spans="2:2" ht="30" customHeight="1" x14ac:dyDescent="0.2">
      <c r="B5" s="20" t="s">
        <v>3</v>
      </c>
    </row>
    <row r="6" spans="2:2" ht="57" x14ac:dyDescent="0.2">
      <c r="B6" s="19" t="s">
        <v>4</v>
      </c>
    </row>
    <row r="7" spans="2:2" ht="59.25" customHeight="1" x14ac:dyDescent="0.2">
      <c r="B7" s="19"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G44"/>
  <sheetViews>
    <sheetView showGridLines="0" zoomScaleNormal="100" zoomScaleSheetLayoutView="50" workbookViewId="0"/>
  </sheetViews>
  <sheetFormatPr baseColWidth="10" defaultColWidth="9.140625" defaultRowHeight="12.75" x14ac:dyDescent="0.2"/>
  <cols>
    <col min="1" max="1" width="4.7109375" style="15" customWidth="1"/>
    <col min="2" max="2" width="4.7109375" customWidth="1"/>
    <col min="3" max="3" width="26.7109375" customWidth="1"/>
    <col min="4" max="6" width="19.7109375" customWidth="1"/>
    <col min="7" max="8" width="4.7109375" customWidth="1"/>
  </cols>
  <sheetData>
    <row r="1" spans="1:7" s="2" customFormat="1" ht="41.25" customHeight="1" x14ac:dyDescent="0.25">
      <c r="A1" s="12" t="s">
        <v>129</v>
      </c>
      <c r="B1" s="6"/>
      <c r="C1" s="23" t="s">
        <v>10</v>
      </c>
      <c r="D1" s="5"/>
      <c r="E1" s="6"/>
      <c r="F1" s="6"/>
      <c r="G1" s="6"/>
    </row>
    <row r="2" spans="1:7" ht="30.75" customHeight="1" x14ac:dyDescent="0.25">
      <c r="A2" s="13" t="s">
        <v>6</v>
      </c>
      <c r="B2" s="5"/>
      <c r="C2" s="35">
        <f ca="1">TODAY()+365</f>
        <v>43802</v>
      </c>
      <c r="D2" s="22" t="s">
        <v>25</v>
      </c>
      <c r="E2" s="8">
        <f ca="1">C2-TODAY()</f>
        <v>365</v>
      </c>
      <c r="F2" s="24"/>
      <c r="G2" s="7"/>
    </row>
    <row r="3" spans="1:7" s="1" customFormat="1" ht="14.25" customHeight="1" x14ac:dyDescent="0.2">
      <c r="A3" s="13" t="s">
        <v>7</v>
      </c>
      <c r="B3" s="4"/>
      <c r="C3" s="42" t="s">
        <v>11</v>
      </c>
      <c r="D3" s="42"/>
      <c r="E3" s="42"/>
      <c r="F3" s="42"/>
      <c r="G3" s="3"/>
    </row>
    <row r="4" spans="1:7" s="1" customFormat="1" ht="14.25" customHeight="1" x14ac:dyDescent="0.2">
      <c r="A4" s="14"/>
      <c r="B4" s="4"/>
      <c r="C4" s="42"/>
      <c r="D4" s="42"/>
      <c r="E4" s="42"/>
      <c r="F4" s="42"/>
      <c r="G4" s="3"/>
    </row>
    <row r="5" spans="1:7" s="1" customFormat="1" ht="37.5" customHeight="1" x14ac:dyDescent="0.2">
      <c r="A5" s="14"/>
      <c r="B5" s="4"/>
      <c r="C5" s="42"/>
      <c r="D5" s="42"/>
      <c r="E5" s="42"/>
      <c r="F5" s="42"/>
      <c r="G5" s="3"/>
    </row>
    <row r="6" spans="1:7" s="1" customFormat="1" ht="15" customHeight="1" x14ac:dyDescent="0.2">
      <c r="A6" s="13" t="s">
        <v>8</v>
      </c>
      <c r="B6" s="4"/>
      <c r="C6" s="32" t="s">
        <v>12</v>
      </c>
      <c r="D6" s="32" t="s">
        <v>26</v>
      </c>
      <c r="E6" s="32" t="s">
        <v>27</v>
      </c>
      <c r="F6" s="32" t="s">
        <v>28</v>
      </c>
      <c r="G6" s="3"/>
    </row>
    <row r="7" spans="1:7" s="1" customFormat="1" ht="15" customHeight="1" x14ac:dyDescent="0.2">
      <c r="A7" s="14"/>
      <c r="B7" s="4"/>
      <c r="C7" t="s">
        <v>13</v>
      </c>
      <c r="D7" s="30">
        <f>Apparel_Total_est</f>
        <v>9490</v>
      </c>
      <c r="E7" s="30">
        <f>Apparel_Total_act</f>
        <v>9770</v>
      </c>
      <c r="F7" s="30">
        <f>Budgetübersicht[[#This Row],[GESCHÄTZT]]-Budgetübersicht[[#This Row],[TATSÄCHLICH]]</f>
        <v>-280</v>
      </c>
      <c r="G7" s="3"/>
    </row>
    <row r="8" spans="1:7" ht="15" customHeight="1" x14ac:dyDescent="0.2">
      <c r="B8" s="3"/>
      <c r="C8" t="s">
        <v>14</v>
      </c>
      <c r="D8" s="30">
        <f>Reception_Total_est</f>
        <v>1050</v>
      </c>
      <c r="E8" s="30">
        <f>Reception_Total_act</f>
        <v>928</v>
      </c>
      <c r="F8" s="30">
        <f>Budgetübersicht[[#This Row],[GESCHÄTZT]]-Budgetübersicht[[#This Row],[TATSÄCHLICH]]</f>
        <v>122</v>
      </c>
      <c r="G8" s="3"/>
    </row>
    <row r="9" spans="1:7" ht="15" customHeight="1" x14ac:dyDescent="0.2">
      <c r="B9" s="3"/>
      <c r="C9" t="s">
        <v>15</v>
      </c>
      <c r="D9" s="30">
        <f>Music_Entertainment_Total_est</f>
        <v>600</v>
      </c>
      <c r="E9" s="30">
        <f>Music_Entertainment_Total_act</f>
        <v>400</v>
      </c>
      <c r="F9" s="30">
        <f>Budgetübersicht[[#This Row],[GESCHÄTZT]]-Budgetübersicht[[#This Row],[TATSÄCHLICH]]</f>
        <v>200</v>
      </c>
      <c r="G9" s="3"/>
    </row>
    <row r="10" spans="1:7" ht="15" customHeight="1" x14ac:dyDescent="0.2">
      <c r="B10" s="3"/>
      <c r="C10" t="s">
        <v>16</v>
      </c>
      <c r="D10" s="30">
        <f>Printing__Stationery_Total_est</f>
        <v>935</v>
      </c>
      <c r="E10" s="30">
        <f>Printing__Stationery_Total_act</f>
        <v>870</v>
      </c>
      <c r="F10" s="30">
        <f>Budgetübersicht[[#This Row],[GESCHÄTZT]]-Budgetübersicht[[#This Row],[TATSÄCHLICH]]</f>
        <v>65</v>
      </c>
      <c r="G10" s="3"/>
    </row>
    <row r="11" spans="1:7" ht="15" customHeight="1" x14ac:dyDescent="0.2">
      <c r="B11" s="3"/>
      <c r="C11" t="s">
        <v>17</v>
      </c>
      <c r="D11" s="30">
        <f>Photography_Total_est</f>
        <v>1625</v>
      </c>
      <c r="E11" s="30">
        <f>Photography_Total_act</f>
        <v>1575</v>
      </c>
      <c r="F11" s="30">
        <f>Budgetübersicht[[#This Row],[GESCHÄTZT]]-Budgetübersicht[[#This Row],[TATSÄCHLICH]]</f>
        <v>50</v>
      </c>
      <c r="G11" s="3"/>
    </row>
    <row r="12" spans="1:7" ht="15" customHeight="1" x14ac:dyDescent="0.2">
      <c r="B12" s="3"/>
      <c r="C12" t="s">
        <v>18</v>
      </c>
      <c r="D12" s="30">
        <f>Decorations_Total_est</f>
        <v>700</v>
      </c>
      <c r="E12" s="30">
        <f>Decorations_Total_act</f>
        <v>720</v>
      </c>
      <c r="F12" s="30">
        <f>Budgetübersicht[[#This Row],[GESCHÄTZT]]-Budgetübersicht[[#This Row],[TATSÄCHLICH]]</f>
        <v>-20</v>
      </c>
      <c r="G12" s="3"/>
    </row>
    <row r="13" spans="1:7" ht="15" customHeight="1" x14ac:dyDescent="0.2">
      <c r="B13" s="3"/>
      <c r="C13" t="s">
        <v>19</v>
      </c>
      <c r="D13" s="30">
        <f>Flowers_Total_est</f>
        <v>900</v>
      </c>
      <c r="E13" s="30">
        <f>Flowers_Total_act</f>
        <v>850</v>
      </c>
      <c r="F13" s="30">
        <f>Budgetübersicht[[#This Row],[GESCHÄTZT]]-Budgetübersicht[[#This Row],[TATSÄCHLICH]]</f>
        <v>50</v>
      </c>
      <c r="G13" s="3"/>
    </row>
    <row r="14" spans="1:7" ht="15" customHeight="1" x14ac:dyDescent="0.2">
      <c r="B14" s="3"/>
      <c r="C14" t="s">
        <v>20</v>
      </c>
      <c r="D14" s="30">
        <f>Gifts_Total_est</f>
        <v>1345</v>
      </c>
      <c r="E14" s="30">
        <f>Gifts_Total_act</f>
        <v>1075</v>
      </c>
      <c r="F14" s="30">
        <f>Budgetübersicht[[#This Row],[GESCHÄTZT]]-Budgetübersicht[[#This Row],[TATSÄCHLICH]]</f>
        <v>270</v>
      </c>
      <c r="G14" s="3"/>
    </row>
    <row r="15" spans="1:7" ht="15" customHeight="1" x14ac:dyDescent="0.2">
      <c r="B15" s="3"/>
      <c r="C15" t="s">
        <v>21</v>
      </c>
      <c r="D15" s="30">
        <f>Travel_Transportation_Total_est</f>
        <v>100</v>
      </c>
      <c r="E15" s="30">
        <f>Travel_Transportation_Total_act</f>
        <v>165</v>
      </c>
      <c r="F15" s="30">
        <f>Budgetübersicht[[#This Row],[GESCHÄTZT]]-Budgetübersicht[[#This Row],[TATSÄCHLICH]]</f>
        <v>-65</v>
      </c>
      <c r="G15" s="3"/>
    </row>
    <row r="16" spans="1:7" ht="15" customHeight="1" x14ac:dyDescent="0.2">
      <c r="B16" s="3"/>
      <c r="C16" t="s">
        <v>22</v>
      </c>
      <c r="D16" s="30">
        <f>Other_Expenses_Total_est</f>
        <v>885</v>
      </c>
      <c r="E16" s="30">
        <f>Other_Expenses_Total_act</f>
        <v>1021</v>
      </c>
      <c r="F16" s="30">
        <f>Budgetübersicht[[#This Row],[GESCHÄTZT]]-Budgetübersicht[[#This Row],[TATSÄCHLICH]]</f>
        <v>-136</v>
      </c>
      <c r="G16" s="25"/>
    </row>
    <row r="17" spans="1:7" ht="15" customHeight="1" x14ac:dyDescent="0.2">
      <c r="B17" s="3"/>
      <c r="C17" s="31" t="s">
        <v>23</v>
      </c>
      <c r="D17" s="36">
        <f>SUBTOTAL(109,Budgetübersicht[GESCHÄTZT])</f>
        <v>17630</v>
      </c>
      <c r="E17" s="37">
        <f>SUBTOTAL(109,Budgetübersicht[TATSÄCHLICH])</f>
        <v>17374</v>
      </c>
      <c r="F17" s="37">
        <f>SUBTOTAL(109,Budgetübersicht[ÜBER/UNTER])</f>
        <v>256</v>
      </c>
      <c r="G17" s="26"/>
    </row>
    <row r="18" spans="1:7" ht="15" customHeight="1" x14ac:dyDescent="0.2">
      <c r="B18" s="3"/>
      <c r="C18" s="3"/>
      <c r="D18" s="3"/>
      <c r="E18" s="3"/>
      <c r="F18" s="3"/>
      <c r="G18" s="3"/>
    </row>
    <row r="19" spans="1:7" ht="15" customHeight="1" x14ac:dyDescent="0.2">
      <c r="A19" s="13" t="s">
        <v>9</v>
      </c>
      <c r="B19" s="3"/>
      <c r="C19" s="43" t="s">
        <v>24</v>
      </c>
      <c r="D19" s="43"/>
      <c r="E19" s="43"/>
      <c r="F19" s="43"/>
      <c r="G19" s="3"/>
    </row>
    <row r="20" spans="1:7" ht="15" customHeight="1" x14ac:dyDescent="0.2">
      <c r="B20" s="3"/>
      <c r="C20" s="43"/>
      <c r="D20" s="43"/>
      <c r="E20" s="43"/>
      <c r="F20" s="43"/>
      <c r="G20" s="3"/>
    </row>
    <row r="21" spans="1:7" ht="15" customHeight="1" x14ac:dyDescent="0.2">
      <c r="B21" s="3"/>
      <c r="C21" s="43"/>
      <c r="D21" s="43"/>
      <c r="E21" s="43"/>
      <c r="F21" s="43"/>
      <c r="G21" s="3"/>
    </row>
    <row r="22" spans="1:7" ht="15" customHeight="1" x14ac:dyDescent="0.2">
      <c r="B22" s="3"/>
      <c r="C22" s="43"/>
      <c r="D22" s="43"/>
      <c r="E22" s="43"/>
      <c r="F22" s="43"/>
      <c r="G22" s="3"/>
    </row>
    <row r="23" spans="1:7" ht="15" customHeight="1" x14ac:dyDescent="0.2">
      <c r="B23" s="3"/>
      <c r="C23" s="43"/>
      <c r="D23" s="43"/>
      <c r="E23" s="43"/>
      <c r="F23" s="43"/>
      <c r="G23" s="3"/>
    </row>
    <row r="24" spans="1:7" ht="15" customHeight="1" x14ac:dyDescent="0.2">
      <c r="B24" s="3"/>
      <c r="C24" s="43"/>
      <c r="D24" s="43"/>
      <c r="E24" s="43"/>
      <c r="F24" s="43"/>
      <c r="G24" s="3"/>
    </row>
    <row r="25" spans="1:7" ht="15" customHeight="1" x14ac:dyDescent="0.2">
      <c r="B25" s="3"/>
      <c r="C25" s="43"/>
      <c r="D25" s="43"/>
      <c r="E25" s="43"/>
      <c r="F25" s="43"/>
      <c r="G25" s="3"/>
    </row>
    <row r="26" spans="1:7" ht="15" customHeight="1" x14ac:dyDescent="0.2">
      <c r="B26" s="3"/>
      <c r="C26" s="43"/>
      <c r="D26" s="43"/>
      <c r="E26" s="43"/>
      <c r="F26" s="43"/>
      <c r="G26" s="27"/>
    </row>
    <row r="27" spans="1:7" ht="15" customHeight="1" x14ac:dyDescent="0.2">
      <c r="B27" s="3"/>
      <c r="C27" s="43"/>
      <c r="D27" s="43"/>
      <c r="E27" s="43"/>
      <c r="F27" s="43"/>
      <c r="G27" s="3"/>
    </row>
    <row r="28" spans="1:7" ht="15" customHeight="1" x14ac:dyDescent="0.2">
      <c r="B28" s="3"/>
      <c r="C28" s="43"/>
      <c r="D28" s="43"/>
      <c r="E28" s="43"/>
      <c r="F28" s="43"/>
      <c r="G28" s="3"/>
    </row>
    <row r="29" spans="1:7" ht="15" customHeight="1" x14ac:dyDescent="0.2">
      <c r="B29" s="3"/>
      <c r="C29" s="43"/>
      <c r="D29" s="43"/>
      <c r="E29" s="43"/>
      <c r="F29" s="43"/>
      <c r="G29" s="3"/>
    </row>
    <row r="30" spans="1:7" ht="15" customHeight="1" x14ac:dyDescent="0.2">
      <c r="B30" s="3"/>
      <c r="C30" s="43"/>
      <c r="D30" s="43"/>
      <c r="E30" s="43"/>
      <c r="F30" s="43"/>
      <c r="G30" s="3"/>
    </row>
    <row r="31" spans="1:7" ht="15" customHeight="1" x14ac:dyDescent="0.2">
      <c r="B31" s="3"/>
      <c r="C31" s="43"/>
      <c r="D31" s="43"/>
      <c r="E31" s="43"/>
      <c r="F31" s="43"/>
      <c r="G31" s="3"/>
    </row>
    <row r="32" spans="1:7" ht="15" customHeight="1" x14ac:dyDescent="0.2">
      <c r="B32" s="3"/>
      <c r="C32" s="43"/>
      <c r="D32" s="43"/>
      <c r="E32" s="43"/>
      <c r="F32" s="43"/>
      <c r="G32" s="3"/>
    </row>
    <row r="33" spans="2:7" ht="15" customHeight="1" x14ac:dyDescent="0.2">
      <c r="B33" s="3"/>
      <c r="C33" s="43"/>
      <c r="D33" s="43"/>
      <c r="E33" s="43"/>
      <c r="F33" s="43"/>
      <c r="G33" s="3"/>
    </row>
    <row r="34" spans="2:7" ht="15" customHeight="1" x14ac:dyDescent="0.2">
      <c r="B34" s="3"/>
      <c r="C34" s="43"/>
      <c r="D34" s="43"/>
      <c r="E34" s="43"/>
      <c r="F34" s="43"/>
      <c r="G34" s="27"/>
    </row>
    <row r="35" spans="2:7" ht="15" customHeight="1" x14ac:dyDescent="0.2">
      <c r="B35" s="3"/>
      <c r="C35" s="43"/>
      <c r="D35" s="43"/>
      <c r="E35" s="43"/>
      <c r="F35" s="43"/>
      <c r="G35" s="3"/>
    </row>
    <row r="36" spans="2:7" ht="15" customHeight="1" x14ac:dyDescent="0.2">
      <c r="B36" s="3"/>
      <c r="C36" s="43"/>
      <c r="D36" s="43"/>
      <c r="E36" s="43"/>
      <c r="F36" s="43"/>
      <c r="G36" s="3"/>
    </row>
    <row r="37" spans="2:7" ht="15" customHeight="1" x14ac:dyDescent="0.2">
      <c r="B37" s="3"/>
      <c r="C37" s="43"/>
      <c r="D37" s="43"/>
      <c r="E37" s="43"/>
      <c r="F37" s="43"/>
      <c r="G37" s="3"/>
    </row>
    <row r="38" spans="2:7" ht="15" customHeight="1" x14ac:dyDescent="0.2">
      <c r="B38" s="3"/>
      <c r="C38" s="43"/>
      <c r="D38" s="43"/>
      <c r="E38" s="43"/>
      <c r="F38" s="43"/>
      <c r="G38" s="3"/>
    </row>
    <row r="39" spans="2:7" ht="15" customHeight="1" x14ac:dyDescent="0.2">
      <c r="B39" s="3"/>
      <c r="C39" s="43"/>
      <c r="D39" s="43"/>
      <c r="E39" s="43"/>
      <c r="F39" s="43"/>
      <c r="G39" s="3"/>
    </row>
    <row r="40" spans="2:7" ht="15" customHeight="1" x14ac:dyDescent="0.2">
      <c r="B40" s="3"/>
      <c r="C40" s="43"/>
      <c r="D40" s="43"/>
      <c r="E40" s="43"/>
      <c r="F40" s="43"/>
      <c r="G40" s="3"/>
    </row>
    <row r="41" spans="2:7" ht="15" customHeight="1" x14ac:dyDescent="0.2">
      <c r="B41" s="3"/>
      <c r="C41" s="43"/>
      <c r="D41" s="43"/>
      <c r="E41" s="43"/>
      <c r="F41" s="43"/>
      <c r="G41" s="3"/>
    </row>
    <row r="42" spans="2:7" ht="15" customHeight="1" x14ac:dyDescent="0.2">
      <c r="B42" s="3"/>
      <c r="C42" s="43"/>
      <c r="D42" s="43"/>
      <c r="E42" s="43"/>
      <c r="F42" s="43"/>
      <c r="G42" s="3"/>
    </row>
    <row r="43" spans="2:7" ht="15" customHeight="1" x14ac:dyDescent="0.2">
      <c r="B43" s="3"/>
      <c r="C43" s="43"/>
      <c r="D43" s="43"/>
      <c r="E43" s="43"/>
      <c r="F43" s="43"/>
      <c r="G43" s="3"/>
    </row>
    <row r="44" spans="2:7" x14ac:dyDescent="0.2">
      <c r="B44" s="3"/>
      <c r="C44" s="3"/>
      <c r="D44" s="3"/>
      <c r="E44" s="3"/>
      <c r="F44" s="3"/>
      <c r="G44" s="3"/>
    </row>
  </sheetData>
  <mergeCells count="2">
    <mergeCell ref="C3:F5"/>
    <mergeCell ref="C19:F43"/>
  </mergeCells>
  <phoneticPr fontId="1" type="noConversion"/>
  <conditionalFormatting sqref="F7:G16">
    <cfRule type="dataBar" priority="157">
      <dataBar>
        <cfvo type="min"/>
        <cfvo type="max"/>
        <color theme="4" tint="0.39997558519241921"/>
      </dataBar>
      <extLst>
        <ext xmlns:x14="http://schemas.microsoft.com/office/spreadsheetml/2009/9/main" uri="{B025F937-C7B1-47D3-B67F-A62EFF666E3E}">
          <x14:id>{E9299B05-310B-472D-BE31-5920E21F680D}</x14:id>
        </ext>
      </extLst>
    </cfRule>
  </conditionalFormatting>
  <pageMargins left="0.7" right="0.7" top="0.75" bottom="0.75" header="0.3" footer="0.3"/>
  <pageSetup paperSize="9" fitToWidth="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9299B05-310B-472D-BE31-5920E21F680D}">
            <x14:dataBar minLength="0" maxLength="100" axisPosition="middle">
              <x14:cfvo type="autoMin"/>
              <x14:cfvo type="autoMax"/>
              <x14:negativeFillColor theme="0" tint="-0.249977111117893"/>
              <x14:axisColor theme="7" tint="0.249977111117893"/>
            </x14:dataBar>
          </x14:cfRule>
          <xm:sqref>F7:G16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F56"/>
  <sheetViews>
    <sheetView showGridLines="0" zoomScaleNormal="100" workbookViewId="0"/>
  </sheetViews>
  <sheetFormatPr baseColWidth="10" defaultColWidth="9.140625" defaultRowHeight="15" customHeight="1" x14ac:dyDescent="0.2"/>
  <cols>
    <col min="1" max="1" width="4.7109375" style="15" customWidth="1"/>
    <col min="2" max="2" width="31.28515625" style="11" customWidth="1"/>
    <col min="3" max="5" width="19.7109375" customWidth="1"/>
    <col min="6" max="6" width="4.7109375" customWidth="1"/>
  </cols>
  <sheetData>
    <row r="1" spans="1:6" ht="30" customHeight="1" x14ac:dyDescent="0.2">
      <c r="A1" s="17" t="s">
        <v>130</v>
      </c>
      <c r="B1" s="9" t="s">
        <v>13</v>
      </c>
      <c r="C1" s="28"/>
      <c r="F1" t="s">
        <v>82</v>
      </c>
    </row>
    <row r="2" spans="1:6" ht="15" customHeight="1" x14ac:dyDescent="0.2">
      <c r="A2" s="29" t="s">
        <v>132</v>
      </c>
      <c r="B2" t="s">
        <v>12</v>
      </c>
      <c r="C2" t="s">
        <v>26</v>
      </c>
      <c r="D2" t="s">
        <v>27</v>
      </c>
      <c r="E2" t="s">
        <v>28</v>
      </c>
      <c r="F2" t="s">
        <v>82</v>
      </c>
    </row>
    <row r="3" spans="1:6" ht="15" customHeight="1" x14ac:dyDescent="0.2">
      <c r="B3" s="10" t="s">
        <v>37</v>
      </c>
      <c r="C3" s="38">
        <v>1500</v>
      </c>
      <c r="D3" s="38">
        <v>1500</v>
      </c>
      <c r="E3" s="38">
        <f>'Bekleidung-Empfang-Musik-Bilder'!$C3-'Bekleidung-Empfang-Musik-Bilder'!$D3</f>
        <v>0</v>
      </c>
    </row>
    <row r="4" spans="1:6" ht="15" customHeight="1" x14ac:dyDescent="0.2">
      <c r="B4" s="10" t="s">
        <v>38</v>
      </c>
      <c r="C4" s="38">
        <v>2000</v>
      </c>
      <c r="D4" s="38">
        <v>2300</v>
      </c>
      <c r="E4" s="38">
        <f>'Bekleidung-Empfang-Musik-Bilder'!$C4-'Bekleidung-Empfang-Musik-Bilder'!$D4</f>
        <v>-300</v>
      </c>
    </row>
    <row r="5" spans="1:6" ht="15" customHeight="1" x14ac:dyDescent="0.2">
      <c r="B5" s="10" t="s">
        <v>39</v>
      </c>
      <c r="C5" s="38">
        <v>3000</v>
      </c>
      <c r="D5" s="38">
        <v>2750</v>
      </c>
      <c r="E5" s="38">
        <f>'Bekleidung-Empfang-Musik-Bilder'!$C5-'Bekleidung-Empfang-Musik-Bilder'!$D5</f>
        <v>250</v>
      </c>
    </row>
    <row r="6" spans="1:6" ht="15" customHeight="1" x14ac:dyDescent="0.2">
      <c r="B6" s="10" t="s">
        <v>40</v>
      </c>
      <c r="C6" s="38">
        <v>500</v>
      </c>
      <c r="D6" s="38">
        <v>500</v>
      </c>
      <c r="E6" s="38">
        <f>'Bekleidung-Empfang-Musik-Bilder'!$C6-'Bekleidung-Empfang-Musik-Bilder'!$D6</f>
        <v>0</v>
      </c>
    </row>
    <row r="7" spans="1:6" ht="15" customHeight="1" x14ac:dyDescent="0.2">
      <c r="B7" s="10" t="s">
        <v>41</v>
      </c>
      <c r="C7" s="38">
        <v>350</v>
      </c>
      <c r="D7" s="38">
        <v>300</v>
      </c>
      <c r="E7" s="38">
        <f>'Bekleidung-Empfang-Musik-Bilder'!$C7-'Bekleidung-Empfang-Musik-Bilder'!$D7</f>
        <v>50</v>
      </c>
    </row>
    <row r="8" spans="1:6" ht="15" customHeight="1" x14ac:dyDescent="0.2">
      <c r="B8" s="10" t="s">
        <v>42</v>
      </c>
      <c r="C8" s="38">
        <v>400</v>
      </c>
      <c r="D8" s="38">
        <v>550</v>
      </c>
      <c r="E8" s="38">
        <f>'Bekleidung-Empfang-Musik-Bilder'!$C8-'Bekleidung-Empfang-Musik-Bilder'!$D8</f>
        <v>-150</v>
      </c>
    </row>
    <row r="9" spans="1:6" ht="15" customHeight="1" x14ac:dyDescent="0.2">
      <c r="B9" s="10" t="s">
        <v>43</v>
      </c>
      <c r="C9" s="38">
        <v>20</v>
      </c>
      <c r="D9" s="38">
        <v>20</v>
      </c>
      <c r="E9" s="38">
        <f>'Bekleidung-Empfang-Musik-Bilder'!$C9-'Bekleidung-Empfang-Musik-Bilder'!$D9</f>
        <v>0</v>
      </c>
    </row>
    <row r="10" spans="1:6" ht="15" customHeight="1" x14ac:dyDescent="0.2">
      <c r="B10" s="10" t="s">
        <v>44</v>
      </c>
      <c r="C10" s="38">
        <v>300</v>
      </c>
      <c r="D10" s="38">
        <v>250</v>
      </c>
      <c r="E10" s="38">
        <f>'Bekleidung-Empfang-Musik-Bilder'!$C10-'Bekleidung-Empfang-Musik-Bilder'!$D10</f>
        <v>50</v>
      </c>
    </row>
    <row r="11" spans="1:6" ht="15" customHeight="1" x14ac:dyDescent="0.2">
      <c r="B11" s="10" t="s">
        <v>45</v>
      </c>
      <c r="C11" s="38">
        <v>300</v>
      </c>
      <c r="D11" s="38">
        <v>350</v>
      </c>
      <c r="E11" s="38">
        <f>'Bekleidung-Empfang-Musik-Bilder'!$C11-'Bekleidung-Empfang-Musik-Bilder'!$D11</f>
        <v>-50</v>
      </c>
    </row>
    <row r="12" spans="1:6" ht="15" customHeight="1" x14ac:dyDescent="0.2">
      <c r="B12" s="10" t="s">
        <v>46</v>
      </c>
      <c r="C12" s="38">
        <v>500</v>
      </c>
      <c r="D12" s="38">
        <v>500</v>
      </c>
      <c r="E12" s="38">
        <f>'Bekleidung-Empfang-Musik-Bilder'!$C12-'Bekleidung-Empfang-Musik-Bilder'!$D12</f>
        <v>0</v>
      </c>
    </row>
    <row r="13" spans="1:6" ht="15" customHeight="1" x14ac:dyDescent="0.2">
      <c r="B13" s="10" t="s">
        <v>47</v>
      </c>
      <c r="C13" s="38">
        <v>200</v>
      </c>
      <c r="D13" s="38">
        <v>175</v>
      </c>
      <c r="E13" s="38">
        <f>'Bekleidung-Empfang-Musik-Bilder'!$C13-'Bekleidung-Empfang-Musik-Bilder'!$D13</f>
        <v>25</v>
      </c>
    </row>
    <row r="14" spans="1:6" ht="15" customHeight="1" x14ac:dyDescent="0.2">
      <c r="B14" s="10" t="s">
        <v>48</v>
      </c>
      <c r="C14" s="38">
        <v>400</v>
      </c>
      <c r="D14" s="38">
        <v>550</v>
      </c>
      <c r="E14" s="38">
        <f>'Bekleidung-Empfang-Musik-Bilder'!$C14-'Bekleidung-Empfang-Musik-Bilder'!$D14</f>
        <v>-150</v>
      </c>
    </row>
    <row r="15" spans="1:6" ht="15" customHeight="1" x14ac:dyDescent="0.2">
      <c r="A15" s="18"/>
      <c r="B15" s="10" t="s">
        <v>49</v>
      </c>
      <c r="C15" s="38">
        <v>20</v>
      </c>
      <c r="D15" s="38">
        <v>25</v>
      </c>
      <c r="E15" s="38">
        <f>'Bekleidung-Empfang-Musik-Bilder'!$C15-'Bekleidung-Empfang-Musik-Bilder'!$D15</f>
        <v>-5</v>
      </c>
    </row>
    <row r="16" spans="1:6" ht="15" customHeight="1" x14ac:dyDescent="0.2">
      <c r="A16" s="17"/>
      <c r="B16" t="s">
        <v>50</v>
      </c>
      <c r="C16" s="39">
        <f>SUBTOTAL(109,Bekleidung[GESCHÄTZT])</f>
        <v>9490</v>
      </c>
      <c r="D16" s="39">
        <f>SUBTOTAL(109,Bekleidung[TATSÄCHLICH])</f>
        <v>9770</v>
      </c>
      <c r="E16" s="39">
        <f>SUBTOTAL(109,Bekleidung[ÜBER/UNTER])</f>
        <v>-280</v>
      </c>
    </row>
    <row r="17" spans="1:5" ht="15" customHeight="1" x14ac:dyDescent="0.2">
      <c r="A17" s="13"/>
      <c r="B17" s="45"/>
      <c r="C17" s="45"/>
      <c r="D17" s="45"/>
      <c r="E17" s="45"/>
    </row>
    <row r="18" spans="1:5" ht="15" customHeight="1" x14ac:dyDescent="0.2">
      <c r="A18" s="13" t="s">
        <v>29</v>
      </c>
      <c r="B18" s="9" t="s">
        <v>51</v>
      </c>
      <c r="C18" s="28"/>
    </row>
    <row r="19" spans="1:5" ht="15" customHeight="1" x14ac:dyDescent="0.2">
      <c r="A19" s="15" t="s">
        <v>30</v>
      </c>
      <c r="B19" t="s">
        <v>12</v>
      </c>
      <c r="C19" t="s">
        <v>26</v>
      </c>
      <c r="D19" t="s">
        <v>27</v>
      </c>
      <c r="E19" t="s">
        <v>28</v>
      </c>
    </row>
    <row r="20" spans="1:5" ht="15" customHeight="1" x14ac:dyDescent="0.2">
      <c r="B20" s="10" t="s">
        <v>52</v>
      </c>
      <c r="C20" s="38">
        <v>200</v>
      </c>
      <c r="D20" s="38">
        <v>150</v>
      </c>
      <c r="E20" s="38">
        <f>'Bekleidung-Empfang-Musik-Bilder'!$C20-'Bekleidung-Empfang-Musik-Bilder'!$D20</f>
        <v>50</v>
      </c>
    </row>
    <row r="21" spans="1:5" ht="15" customHeight="1" x14ac:dyDescent="0.2">
      <c r="B21" s="10" t="s">
        <v>53</v>
      </c>
      <c r="C21" s="38">
        <v>100</v>
      </c>
      <c r="D21" s="38">
        <v>50</v>
      </c>
      <c r="E21" s="38">
        <f>'Bekleidung-Empfang-Musik-Bilder'!$C21-'Bekleidung-Empfang-Musik-Bilder'!$D21</f>
        <v>50</v>
      </c>
    </row>
    <row r="22" spans="1:5" ht="15" customHeight="1" x14ac:dyDescent="0.2">
      <c r="B22" s="10" t="s">
        <v>54</v>
      </c>
      <c r="C22" s="38">
        <v>0</v>
      </c>
      <c r="D22" s="38">
        <v>0</v>
      </c>
      <c r="E22" s="38">
        <f>'Bekleidung-Empfang-Musik-Bilder'!$C22-'Bekleidung-Empfang-Musik-Bilder'!$D22</f>
        <v>0</v>
      </c>
    </row>
    <row r="23" spans="1:5" ht="15" customHeight="1" x14ac:dyDescent="0.2">
      <c r="B23" s="10" t="s">
        <v>55</v>
      </c>
      <c r="C23" s="38">
        <v>0</v>
      </c>
      <c r="D23" s="38">
        <v>0</v>
      </c>
      <c r="E23" s="38">
        <f>'Bekleidung-Empfang-Musik-Bilder'!$C23-'Bekleidung-Empfang-Musik-Bilder'!$D23</f>
        <v>0</v>
      </c>
    </row>
    <row r="24" spans="1:5" ht="15" customHeight="1" x14ac:dyDescent="0.2">
      <c r="B24" s="10" t="s">
        <v>56</v>
      </c>
      <c r="C24" s="38">
        <v>0</v>
      </c>
      <c r="D24" s="38">
        <v>0</v>
      </c>
      <c r="E24" s="38">
        <f>'Bekleidung-Empfang-Musik-Bilder'!$C24-'Bekleidung-Empfang-Musik-Bilder'!$D24</f>
        <v>0</v>
      </c>
    </row>
    <row r="25" spans="1:5" ht="15" customHeight="1" x14ac:dyDescent="0.2">
      <c r="B25" s="10" t="s">
        <v>57</v>
      </c>
      <c r="C25" s="38">
        <v>700</v>
      </c>
      <c r="D25" s="38">
        <v>700</v>
      </c>
      <c r="E25" s="38">
        <f>'Bekleidung-Empfang-Musik-Bilder'!$C25-'Bekleidung-Empfang-Musik-Bilder'!$D25</f>
        <v>0</v>
      </c>
    </row>
    <row r="26" spans="1:5" ht="15" customHeight="1" x14ac:dyDescent="0.2">
      <c r="B26" s="10" t="s">
        <v>58</v>
      </c>
      <c r="C26" s="38">
        <v>50</v>
      </c>
      <c r="D26" s="38">
        <v>28</v>
      </c>
      <c r="E26" s="38">
        <f>'Bekleidung-Empfang-Musik-Bilder'!$C26-'Bekleidung-Empfang-Musik-Bilder'!$D26</f>
        <v>22</v>
      </c>
    </row>
    <row r="27" spans="1:5" ht="15" customHeight="1" x14ac:dyDescent="0.2">
      <c r="B27" s="10" t="s">
        <v>59</v>
      </c>
      <c r="C27" s="38">
        <v>0</v>
      </c>
      <c r="D27" s="38">
        <v>0</v>
      </c>
      <c r="E27" s="38">
        <f>'Bekleidung-Empfang-Musik-Bilder'!$C27-'Bekleidung-Empfang-Musik-Bilder'!$D27</f>
        <v>0</v>
      </c>
    </row>
    <row r="28" spans="1:5" ht="15" customHeight="1" x14ac:dyDescent="0.2">
      <c r="B28" t="s">
        <v>60</v>
      </c>
      <c r="C28" s="39">
        <f>SUBTOTAL(109,Empfang[GESCHÄTZT])</f>
        <v>1050</v>
      </c>
      <c r="D28" s="39">
        <f>SUBTOTAL(109,Empfang[TATSÄCHLICH])</f>
        <v>928</v>
      </c>
      <c r="E28" s="39">
        <f>SUBTOTAL(109,Empfang[ÜBER/UNTER])</f>
        <v>122</v>
      </c>
    </row>
    <row r="29" spans="1:5" ht="15" customHeight="1" x14ac:dyDescent="0.2">
      <c r="A29" s="13"/>
      <c r="B29" s="44" t="s">
        <v>61</v>
      </c>
      <c r="C29" s="44"/>
      <c r="D29" s="44"/>
      <c r="E29" s="44"/>
    </row>
    <row r="30" spans="1:5" ht="15" customHeight="1" x14ac:dyDescent="0.2">
      <c r="A30" s="16"/>
      <c r="B30" s="44"/>
      <c r="C30" s="44"/>
      <c r="D30" s="44"/>
      <c r="E30" s="44"/>
    </row>
    <row r="31" spans="1:5" ht="15" customHeight="1" x14ac:dyDescent="0.2">
      <c r="A31" s="17" t="s">
        <v>31</v>
      </c>
      <c r="B31" s="9" t="s">
        <v>62</v>
      </c>
      <c r="C31" s="28"/>
    </row>
    <row r="32" spans="1:5" ht="15" customHeight="1" x14ac:dyDescent="0.2">
      <c r="A32" s="15" t="s">
        <v>32</v>
      </c>
      <c r="B32" t="s">
        <v>12</v>
      </c>
      <c r="C32" t="s">
        <v>26</v>
      </c>
      <c r="D32" t="s">
        <v>27</v>
      </c>
      <c r="E32" t="s">
        <v>28</v>
      </c>
    </row>
    <row r="33" spans="1:5" ht="15" customHeight="1" x14ac:dyDescent="0.2">
      <c r="B33" s="10" t="s">
        <v>63</v>
      </c>
      <c r="C33" s="38">
        <v>400</v>
      </c>
      <c r="D33" s="38">
        <v>400</v>
      </c>
      <c r="E33" s="38">
        <f>'Bekleidung-Empfang-Musik-Bilder'!$C33-'Bekleidung-Empfang-Musik-Bilder'!$D33</f>
        <v>0</v>
      </c>
    </row>
    <row r="34" spans="1:5" ht="15" customHeight="1" x14ac:dyDescent="0.2">
      <c r="A34" s="13"/>
      <c r="B34" s="10" t="s">
        <v>64</v>
      </c>
      <c r="C34" s="38">
        <v>200</v>
      </c>
      <c r="D34" s="38">
        <v>0</v>
      </c>
      <c r="E34" s="38">
        <f>'Bekleidung-Empfang-Musik-Bilder'!$C34-'Bekleidung-Empfang-Musik-Bilder'!$D34</f>
        <v>200</v>
      </c>
    </row>
    <row r="35" spans="1:5" ht="15" customHeight="1" x14ac:dyDescent="0.2">
      <c r="B35" t="s">
        <v>65</v>
      </c>
      <c r="C35" s="39">
        <f>SUBTOTAL(109,Musik[GESCHÄTZT])</f>
        <v>600</v>
      </c>
      <c r="D35" s="39">
        <f>SUBTOTAL(109,Musik[TATSÄCHLICH])</f>
        <v>400</v>
      </c>
      <c r="E35" s="39">
        <f>SUBTOTAL(109,Musik[ÜBER/UNTER])</f>
        <v>200</v>
      </c>
    </row>
    <row r="36" spans="1:5" ht="15" customHeight="1" x14ac:dyDescent="0.2">
      <c r="B36" s="46"/>
      <c r="C36" s="46"/>
      <c r="D36" s="46"/>
      <c r="E36" s="46"/>
    </row>
    <row r="37" spans="1:5" ht="15" customHeight="1" x14ac:dyDescent="0.2">
      <c r="A37" s="15" t="s">
        <v>33</v>
      </c>
      <c r="B37" s="9" t="s">
        <v>66</v>
      </c>
      <c r="C37" s="28"/>
    </row>
    <row r="38" spans="1:5" ht="15" customHeight="1" x14ac:dyDescent="0.2">
      <c r="A38" s="15" t="s">
        <v>34</v>
      </c>
      <c r="B38" t="s">
        <v>12</v>
      </c>
      <c r="C38" t="s">
        <v>26</v>
      </c>
      <c r="D38" t="s">
        <v>27</v>
      </c>
      <c r="E38" t="s">
        <v>28</v>
      </c>
    </row>
    <row r="39" spans="1:5" ht="15" customHeight="1" x14ac:dyDescent="0.2">
      <c r="B39" s="10" t="s">
        <v>67</v>
      </c>
      <c r="C39" s="38">
        <v>500</v>
      </c>
      <c r="D39" s="38">
        <v>450</v>
      </c>
      <c r="E39" s="38">
        <f>'Bekleidung-Empfang-Musik-Bilder'!$C39-'Bekleidung-Empfang-Musik-Bilder'!$D39</f>
        <v>50</v>
      </c>
    </row>
    <row r="40" spans="1:5" ht="15" customHeight="1" x14ac:dyDescent="0.2">
      <c r="B40" s="10" t="s">
        <v>68</v>
      </c>
      <c r="C40" s="38">
        <v>200</v>
      </c>
      <c r="D40" s="38">
        <v>175</v>
      </c>
      <c r="E40" s="38">
        <f>'Bekleidung-Empfang-Musik-Bilder'!$C40-'Bekleidung-Empfang-Musik-Bilder'!$D40</f>
        <v>25</v>
      </c>
    </row>
    <row r="41" spans="1:5" ht="15" customHeight="1" x14ac:dyDescent="0.2">
      <c r="A41" s="16"/>
      <c r="B41" s="10" t="s">
        <v>69</v>
      </c>
      <c r="C41" s="38">
        <v>100</v>
      </c>
      <c r="D41" s="38">
        <v>100</v>
      </c>
      <c r="E41" s="38">
        <f>'Bekleidung-Empfang-Musik-Bilder'!$C41-'Bekleidung-Empfang-Musik-Bilder'!$D41</f>
        <v>0</v>
      </c>
    </row>
    <row r="42" spans="1:5" ht="15" customHeight="1" x14ac:dyDescent="0.2">
      <c r="A42" s="17"/>
      <c r="B42" s="10" t="s">
        <v>70</v>
      </c>
      <c r="C42" s="38">
        <v>0</v>
      </c>
      <c r="D42" s="38">
        <v>0</v>
      </c>
      <c r="E42" s="38">
        <f>'Bekleidung-Empfang-Musik-Bilder'!$C42-'Bekleidung-Empfang-Musik-Bilder'!$D42</f>
        <v>0</v>
      </c>
    </row>
    <row r="43" spans="1:5" ht="15" customHeight="1" x14ac:dyDescent="0.2">
      <c r="B43" s="10" t="s">
        <v>71</v>
      </c>
      <c r="C43" s="38">
        <v>25</v>
      </c>
      <c r="D43" s="38">
        <v>25</v>
      </c>
      <c r="E43" s="38">
        <f>'Bekleidung-Empfang-Musik-Bilder'!$C43-'Bekleidung-Empfang-Musik-Bilder'!$D43</f>
        <v>0</v>
      </c>
    </row>
    <row r="44" spans="1:5" ht="15" customHeight="1" x14ac:dyDescent="0.2">
      <c r="B44" s="10" t="s">
        <v>72</v>
      </c>
      <c r="C44" s="38">
        <v>75</v>
      </c>
      <c r="D44" s="38">
        <v>80</v>
      </c>
      <c r="E44" s="38">
        <f>'Bekleidung-Empfang-Musik-Bilder'!$C44-'Bekleidung-Empfang-Musik-Bilder'!$D44</f>
        <v>-5</v>
      </c>
    </row>
    <row r="45" spans="1:5" ht="15" customHeight="1" x14ac:dyDescent="0.2">
      <c r="B45" s="10" t="s">
        <v>73</v>
      </c>
      <c r="C45" s="38">
        <v>35</v>
      </c>
      <c r="D45" s="38">
        <v>40</v>
      </c>
      <c r="E45" s="38">
        <f>'Bekleidung-Empfang-Musik-Bilder'!$C45-'Bekleidung-Empfang-Musik-Bilder'!$D45</f>
        <v>-5</v>
      </c>
    </row>
    <row r="46" spans="1:5" ht="15" customHeight="1" x14ac:dyDescent="0.2">
      <c r="A46" s="13"/>
      <c r="B46" s="10" t="s">
        <v>74</v>
      </c>
      <c r="C46" s="38">
        <v>0</v>
      </c>
      <c r="D46" s="38">
        <v>0</v>
      </c>
      <c r="E46" s="38">
        <f>'Bekleidung-Empfang-Musik-Bilder'!$C46-'Bekleidung-Empfang-Musik-Bilder'!$D46</f>
        <v>0</v>
      </c>
    </row>
    <row r="47" spans="1:5" ht="15" customHeight="1" x14ac:dyDescent="0.2">
      <c r="A47" s="13"/>
      <c r="B47" s="10" t="s">
        <v>75</v>
      </c>
      <c r="C47" s="38">
        <v>0</v>
      </c>
      <c r="D47" s="38">
        <v>0</v>
      </c>
      <c r="E47" s="38">
        <f>'Bekleidung-Empfang-Musik-Bilder'!$C47-'Bekleidung-Empfang-Musik-Bilder'!$D47</f>
        <v>0</v>
      </c>
    </row>
    <row r="48" spans="1:5" ht="15" customHeight="1" x14ac:dyDescent="0.2">
      <c r="B48" t="s">
        <v>76</v>
      </c>
      <c r="C48" s="39">
        <f>SUBTOTAL(109,Druckmaterial[GESCHÄTZT])</f>
        <v>935</v>
      </c>
      <c r="D48" s="39">
        <f>SUBTOTAL(109,Druckmaterial[TATSÄCHLICH])</f>
        <v>870</v>
      </c>
      <c r="E48" s="39">
        <f>SUBTOTAL(109,Druckmaterial[ÜBER/UNTER])</f>
        <v>65</v>
      </c>
    </row>
    <row r="49" spans="1:5" ht="15" customHeight="1" x14ac:dyDescent="0.2">
      <c r="B49" s="46"/>
      <c r="C49" s="46"/>
      <c r="D49" s="46"/>
      <c r="E49" s="46"/>
    </row>
    <row r="50" spans="1:5" ht="15" customHeight="1" x14ac:dyDescent="0.2">
      <c r="A50" s="15" t="s">
        <v>35</v>
      </c>
      <c r="B50" s="9" t="s">
        <v>17</v>
      </c>
      <c r="C50" s="28"/>
    </row>
    <row r="51" spans="1:5" ht="15" customHeight="1" x14ac:dyDescent="0.2">
      <c r="A51" s="15" t="s">
        <v>36</v>
      </c>
      <c r="B51" t="s">
        <v>12</v>
      </c>
      <c r="C51" t="s">
        <v>26</v>
      </c>
      <c r="D51" t="s">
        <v>27</v>
      </c>
      <c r="E51" t="s">
        <v>28</v>
      </c>
    </row>
    <row r="52" spans="1:5" ht="15" customHeight="1" x14ac:dyDescent="0.2">
      <c r="B52" s="10" t="s">
        <v>77</v>
      </c>
      <c r="C52" s="38">
        <v>1300</v>
      </c>
      <c r="D52" s="38">
        <v>1300</v>
      </c>
      <c r="E52" s="38">
        <f>'Bekleidung-Empfang-Musik-Bilder'!$C52-'Bekleidung-Empfang-Musik-Bilder'!$D52</f>
        <v>0</v>
      </c>
    </row>
    <row r="53" spans="1:5" ht="15" customHeight="1" x14ac:dyDescent="0.2">
      <c r="B53" s="10" t="s">
        <v>78</v>
      </c>
      <c r="C53" s="38">
        <v>25</v>
      </c>
      <c r="D53" s="38">
        <v>25</v>
      </c>
      <c r="E53" s="38">
        <f>'Bekleidung-Empfang-Musik-Bilder'!$C53-'Bekleidung-Empfang-Musik-Bilder'!$D53</f>
        <v>0</v>
      </c>
    </row>
    <row r="54" spans="1:5" ht="15" customHeight="1" x14ac:dyDescent="0.2">
      <c r="B54" s="10" t="s">
        <v>79</v>
      </c>
      <c r="C54" s="38">
        <v>100</v>
      </c>
      <c r="D54" s="38">
        <v>100</v>
      </c>
      <c r="E54" s="38">
        <f>'Bekleidung-Empfang-Musik-Bilder'!$C54-'Bekleidung-Empfang-Musik-Bilder'!$D54</f>
        <v>0</v>
      </c>
    </row>
    <row r="55" spans="1:5" ht="15" customHeight="1" x14ac:dyDescent="0.2">
      <c r="B55" s="10" t="s">
        <v>80</v>
      </c>
      <c r="C55" s="38">
        <v>200</v>
      </c>
      <c r="D55" s="38">
        <v>150</v>
      </c>
      <c r="E55" s="38">
        <f>'Bekleidung-Empfang-Musik-Bilder'!$C55-'Bekleidung-Empfang-Musik-Bilder'!$D55</f>
        <v>50</v>
      </c>
    </row>
    <row r="56" spans="1:5" ht="15" customHeight="1" x14ac:dyDescent="0.2">
      <c r="B56" t="s">
        <v>81</v>
      </c>
      <c r="C56" s="39">
        <f>SUBTOTAL(109,Fotografie[GESCHÄTZT])</f>
        <v>1625</v>
      </c>
      <c r="D56" s="39">
        <f>SUBTOTAL(109,Fotografie[TATSÄCHLICH])</f>
        <v>1575</v>
      </c>
      <c r="E56" s="39">
        <f>SUBTOTAL(109,Fotografie[ÜBER/UNTER])</f>
        <v>50</v>
      </c>
    </row>
  </sheetData>
  <mergeCells count="5">
    <mergeCell ref="B29:E29"/>
    <mergeCell ref="B17:E17"/>
    <mergeCell ref="B30:E30"/>
    <mergeCell ref="B36:E36"/>
    <mergeCell ref="B49:E49"/>
  </mergeCells>
  <pageMargins left="0.7" right="0.7" top="0.75" bottom="0.75" header="0.3" footer="0.3"/>
  <pageSetup paperSize="9" fitToHeight="0" orientation="portrait" r:id="rId1"/>
  <tableParts count="5">
    <tablePart r:id="rId2"/>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iconSet" priority="154" id="{55199E56-DD9C-4A4F-BED9-16F56CCFDA0D}">
            <x14:iconSet iconSet="3Triangles" custom="1">
              <x14:cfvo type="percent">
                <xm:f>0</xm:f>
              </x14:cfvo>
              <x14:cfvo type="num">
                <xm:f>0</xm:f>
              </x14:cfvo>
              <x14:cfvo type="num">
                <xm:f>1</xm:f>
              </x14:cfvo>
              <x14:cfIcon iconSet="3ArrowsGray" iconId="0"/>
              <x14:cfIcon iconSet="NoIcons" iconId="0"/>
              <x14:cfIcon iconSet="3ArrowsGray" iconId="2"/>
            </x14:iconSet>
          </x14:cfRule>
          <xm:sqref>E52:E55 E39:E47 E33:E34 E20:E27 E3:E15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E48"/>
  <sheetViews>
    <sheetView showGridLines="0" zoomScaleNormal="100" workbookViewId="0"/>
  </sheetViews>
  <sheetFormatPr baseColWidth="10" defaultColWidth="9.140625" defaultRowHeight="15" customHeight="1" x14ac:dyDescent="0.2"/>
  <cols>
    <col min="1" max="1" width="4.7109375" style="15" customWidth="1"/>
    <col min="2" max="2" width="31.28515625" style="11" customWidth="1"/>
    <col min="3" max="5" width="19.7109375" customWidth="1"/>
    <col min="6" max="6" width="4.7109375" customWidth="1"/>
  </cols>
  <sheetData>
    <row r="1" spans="1:5" ht="30" customHeight="1" x14ac:dyDescent="0.2">
      <c r="A1" s="13" t="s">
        <v>131</v>
      </c>
      <c r="B1" s="9" t="s">
        <v>92</v>
      </c>
      <c r="C1" s="28"/>
    </row>
    <row r="2" spans="1:5" ht="15" customHeight="1" x14ac:dyDescent="0.2">
      <c r="A2" s="13" t="s">
        <v>83</v>
      </c>
      <c r="B2" t="s">
        <v>12</v>
      </c>
      <c r="C2" t="s">
        <v>26</v>
      </c>
      <c r="D2" t="s">
        <v>27</v>
      </c>
      <c r="E2" t="s">
        <v>28</v>
      </c>
    </row>
    <row r="3" spans="1:5" ht="15" customHeight="1" x14ac:dyDescent="0.2">
      <c r="B3" s="10" t="s">
        <v>93</v>
      </c>
      <c r="C3" s="38">
        <v>0</v>
      </c>
      <c r="D3" s="38">
        <v>0</v>
      </c>
      <c r="E3" s="38">
        <f>'Deko-Blumen-Geschenke-Reise'!$C3-'Deko-Blumen-Geschenke-Reise'!$D3</f>
        <v>0</v>
      </c>
    </row>
    <row r="4" spans="1:5" ht="15" customHeight="1" x14ac:dyDescent="0.2">
      <c r="B4" s="10" t="s">
        <v>94</v>
      </c>
      <c r="C4" s="38">
        <v>300</v>
      </c>
      <c r="D4" s="38">
        <v>320</v>
      </c>
      <c r="E4" s="38">
        <f>'Deko-Blumen-Geschenke-Reise'!$C4-'Deko-Blumen-Geschenke-Reise'!$D4</f>
        <v>-20</v>
      </c>
    </row>
    <row r="5" spans="1:5" ht="15" customHeight="1" x14ac:dyDescent="0.2">
      <c r="B5" s="10" t="s">
        <v>95</v>
      </c>
      <c r="C5" s="38">
        <v>100</v>
      </c>
      <c r="D5" s="38">
        <v>75</v>
      </c>
      <c r="E5" s="38">
        <f>'Deko-Blumen-Geschenke-Reise'!$C5-'Deko-Blumen-Geschenke-Reise'!$D5</f>
        <v>25</v>
      </c>
    </row>
    <row r="6" spans="1:5" ht="15" customHeight="1" x14ac:dyDescent="0.2">
      <c r="B6" s="10" t="s">
        <v>96</v>
      </c>
      <c r="C6" s="38">
        <v>100</v>
      </c>
      <c r="D6" s="38">
        <v>75</v>
      </c>
      <c r="E6" s="38">
        <f>'Deko-Blumen-Geschenke-Reise'!$C6-'Deko-Blumen-Geschenke-Reise'!$D6</f>
        <v>25</v>
      </c>
    </row>
    <row r="7" spans="1:5" ht="15" customHeight="1" x14ac:dyDescent="0.2">
      <c r="B7" s="10" t="s">
        <v>97</v>
      </c>
      <c r="C7" s="38">
        <v>200</v>
      </c>
      <c r="D7" s="38">
        <v>250</v>
      </c>
      <c r="E7" s="38">
        <f>'Deko-Blumen-Geschenke-Reise'!$C7-'Deko-Blumen-Geschenke-Reise'!$D7</f>
        <v>-50</v>
      </c>
    </row>
    <row r="8" spans="1:5" ht="15" customHeight="1" x14ac:dyDescent="0.2">
      <c r="A8" s="17"/>
      <c r="B8" t="s">
        <v>98</v>
      </c>
      <c r="C8" s="39">
        <f>SUBTOTAL(109,Dekoration[GESCHÄTZT])</f>
        <v>700</v>
      </c>
      <c r="D8" s="39">
        <f>SUBTOTAL(109,Dekoration[TATSÄCHLICH])</f>
        <v>720</v>
      </c>
      <c r="E8" s="39">
        <f>SUBTOTAL(109,Dekoration[ÜBER/UNTER])</f>
        <v>-20</v>
      </c>
    </row>
    <row r="9" spans="1:5" ht="15" customHeight="1" x14ac:dyDescent="0.2">
      <c r="A9" s="17"/>
      <c r="B9" s="44" t="s">
        <v>99</v>
      </c>
      <c r="C9" s="44"/>
      <c r="D9" s="44"/>
      <c r="E9" s="44"/>
    </row>
    <row r="10" spans="1:5" ht="15" customHeight="1" x14ac:dyDescent="0.2">
      <c r="B10" s="44"/>
      <c r="C10" s="44"/>
      <c r="D10" s="44"/>
      <c r="E10" s="44"/>
    </row>
    <row r="11" spans="1:5" ht="15" customHeight="1" x14ac:dyDescent="0.2">
      <c r="A11" s="13" t="s">
        <v>84</v>
      </c>
      <c r="B11" s="9" t="s">
        <v>19</v>
      </c>
      <c r="C11" s="28"/>
    </row>
    <row r="12" spans="1:5" ht="15" customHeight="1" x14ac:dyDescent="0.2">
      <c r="A12" s="13" t="s">
        <v>85</v>
      </c>
      <c r="B12" t="s">
        <v>12</v>
      </c>
      <c r="C12" t="s">
        <v>26</v>
      </c>
      <c r="D12" t="s">
        <v>27</v>
      </c>
      <c r="E12" t="s">
        <v>28</v>
      </c>
    </row>
    <row r="13" spans="1:5" ht="15" customHeight="1" x14ac:dyDescent="0.2">
      <c r="B13" s="33" t="s">
        <v>100</v>
      </c>
      <c r="C13" s="40">
        <v>500</v>
      </c>
      <c r="D13" s="40">
        <v>450</v>
      </c>
      <c r="E13" s="40">
        <f>'Deko-Blumen-Geschenke-Reise'!$C13-'Deko-Blumen-Geschenke-Reise'!$D13</f>
        <v>50</v>
      </c>
    </row>
    <row r="14" spans="1:5" ht="15" customHeight="1" x14ac:dyDescent="0.2">
      <c r="B14" s="33" t="s">
        <v>101</v>
      </c>
      <c r="C14" s="40">
        <v>0</v>
      </c>
      <c r="D14" s="40">
        <v>0</v>
      </c>
      <c r="E14" s="40">
        <f>'Deko-Blumen-Geschenke-Reise'!$C14-'Deko-Blumen-Geschenke-Reise'!$D14</f>
        <v>0</v>
      </c>
    </row>
    <row r="15" spans="1:5" ht="15" customHeight="1" x14ac:dyDescent="0.2">
      <c r="B15" s="33" t="s">
        <v>102</v>
      </c>
      <c r="C15" s="40">
        <v>0</v>
      </c>
      <c r="D15" s="40">
        <v>0</v>
      </c>
      <c r="E15" s="40">
        <f>'Deko-Blumen-Geschenke-Reise'!$C15-'Deko-Blumen-Geschenke-Reise'!$D15</f>
        <v>0</v>
      </c>
    </row>
    <row r="16" spans="1:5" ht="15" customHeight="1" x14ac:dyDescent="0.2">
      <c r="B16" s="33" t="s">
        <v>103</v>
      </c>
      <c r="C16" s="40">
        <v>400</v>
      </c>
      <c r="D16" s="40">
        <v>400</v>
      </c>
      <c r="E16" s="40">
        <f>'Deko-Blumen-Geschenke-Reise'!$C16-'Deko-Blumen-Geschenke-Reise'!$D16</f>
        <v>0</v>
      </c>
    </row>
    <row r="17" spans="1:5" ht="15" customHeight="1" x14ac:dyDescent="0.2">
      <c r="A17" s="16"/>
      <c r="B17" s="33" t="s">
        <v>14</v>
      </c>
      <c r="C17" s="40">
        <v>0</v>
      </c>
      <c r="D17" s="40">
        <v>0</v>
      </c>
      <c r="E17" s="40">
        <f>'Deko-Blumen-Geschenke-Reise'!$C17-'Deko-Blumen-Geschenke-Reise'!$D17</f>
        <v>0</v>
      </c>
    </row>
    <row r="18" spans="1:5" ht="15" customHeight="1" x14ac:dyDescent="0.2">
      <c r="A18" s="17"/>
      <c r="B18" s="34" t="s">
        <v>104</v>
      </c>
      <c r="C18" s="41">
        <f>SUBTOTAL(109,Blumen[GESCHÄTZT])</f>
        <v>900</v>
      </c>
      <c r="D18" s="41">
        <f>SUBTOTAL(109,Blumen[TATSÄCHLICH])</f>
        <v>850</v>
      </c>
      <c r="E18" s="41">
        <f>SUBTOTAL(109,Blumen[ÜBER/UNTER])</f>
        <v>50</v>
      </c>
    </row>
    <row r="19" spans="1:5" ht="15" customHeight="1" x14ac:dyDescent="0.2">
      <c r="B19" s="47"/>
      <c r="C19" s="47"/>
      <c r="D19" s="47"/>
      <c r="E19" s="47"/>
    </row>
    <row r="20" spans="1:5" ht="15" customHeight="1" x14ac:dyDescent="0.2">
      <c r="A20" s="13" t="s">
        <v>86</v>
      </c>
      <c r="B20" s="9" t="s">
        <v>20</v>
      </c>
      <c r="C20" s="28"/>
    </row>
    <row r="21" spans="1:5" ht="15" customHeight="1" x14ac:dyDescent="0.2">
      <c r="A21" s="13" t="s">
        <v>87</v>
      </c>
      <c r="B21" t="s">
        <v>12</v>
      </c>
      <c r="C21" t="s">
        <v>26</v>
      </c>
      <c r="D21" t="s">
        <v>27</v>
      </c>
      <c r="E21" t="s">
        <v>28</v>
      </c>
    </row>
    <row r="22" spans="1:5" ht="15" customHeight="1" x14ac:dyDescent="0.2">
      <c r="B22" s="33" t="s">
        <v>105</v>
      </c>
      <c r="C22" s="40">
        <v>1000</v>
      </c>
      <c r="D22" s="40">
        <v>400</v>
      </c>
      <c r="E22" s="40">
        <f>'Deko-Blumen-Geschenke-Reise'!$C22-'Deko-Blumen-Geschenke-Reise'!$D22</f>
        <v>600</v>
      </c>
    </row>
    <row r="23" spans="1:5" ht="15" customHeight="1" x14ac:dyDescent="0.2">
      <c r="B23" s="33" t="s">
        <v>106</v>
      </c>
      <c r="C23" s="40">
        <v>150</v>
      </c>
      <c r="D23" s="40">
        <v>200</v>
      </c>
      <c r="E23" s="40">
        <f>'Deko-Blumen-Geschenke-Reise'!$C23-'Deko-Blumen-Geschenke-Reise'!$D23</f>
        <v>-50</v>
      </c>
    </row>
    <row r="24" spans="1:5" ht="15" customHeight="1" x14ac:dyDescent="0.2">
      <c r="B24" s="33" t="s">
        <v>107</v>
      </c>
      <c r="C24" s="40">
        <v>150</v>
      </c>
      <c r="D24" s="40">
        <v>200</v>
      </c>
      <c r="E24" s="40">
        <f>'Deko-Blumen-Geschenke-Reise'!$C24-'Deko-Blumen-Geschenke-Reise'!$D24</f>
        <v>-50</v>
      </c>
    </row>
    <row r="25" spans="1:5" ht="15" customHeight="1" x14ac:dyDescent="0.2">
      <c r="A25" s="16"/>
      <c r="B25" s="33" t="s">
        <v>108</v>
      </c>
      <c r="C25" s="40">
        <v>25</v>
      </c>
      <c r="D25" s="40">
        <v>25</v>
      </c>
      <c r="E25" s="40">
        <f>'Deko-Blumen-Geschenke-Reise'!$C25-'Deko-Blumen-Geschenke-Reise'!$D25</f>
        <v>0</v>
      </c>
    </row>
    <row r="26" spans="1:5" ht="15" customHeight="1" x14ac:dyDescent="0.2">
      <c r="A26" s="17"/>
      <c r="B26" s="33" t="s">
        <v>109</v>
      </c>
      <c r="C26" s="40">
        <v>20</v>
      </c>
      <c r="D26" s="40">
        <v>250</v>
      </c>
      <c r="E26" s="40">
        <f>'Deko-Blumen-Geschenke-Reise'!$C26-'Deko-Blumen-Geschenke-Reise'!$D26</f>
        <v>-230</v>
      </c>
    </row>
    <row r="27" spans="1:5" ht="15" customHeight="1" x14ac:dyDescent="0.2">
      <c r="B27" s="34" t="s">
        <v>110</v>
      </c>
      <c r="C27" s="41">
        <f>SUBTOTAL(109,Geschenke[GESCHÄTZT])</f>
        <v>1345</v>
      </c>
      <c r="D27" s="41">
        <f>SUBTOTAL(109,Geschenke[TATSÄCHLICH])</f>
        <v>1075</v>
      </c>
      <c r="E27" s="41">
        <f>SUBTOTAL(109,Geschenke[ÜBER/UNTER])</f>
        <v>270</v>
      </c>
    </row>
    <row r="28" spans="1:5" ht="15" customHeight="1" x14ac:dyDescent="0.2">
      <c r="B28" s="47"/>
      <c r="C28" s="47"/>
      <c r="D28" s="47"/>
      <c r="E28" s="47"/>
    </row>
    <row r="29" spans="1:5" ht="15" customHeight="1" x14ac:dyDescent="0.2">
      <c r="A29" s="13" t="s">
        <v>88</v>
      </c>
      <c r="B29" s="9" t="s">
        <v>111</v>
      </c>
      <c r="C29" s="28"/>
    </row>
    <row r="30" spans="1:5" ht="15" customHeight="1" x14ac:dyDescent="0.2">
      <c r="A30" s="13" t="s">
        <v>89</v>
      </c>
      <c r="B30" t="s">
        <v>12</v>
      </c>
      <c r="C30" t="s">
        <v>26</v>
      </c>
      <c r="D30" t="s">
        <v>27</v>
      </c>
      <c r="E30" t="s">
        <v>28</v>
      </c>
    </row>
    <row r="31" spans="1:5" ht="15" customHeight="1" x14ac:dyDescent="0.2">
      <c r="A31" s="16"/>
      <c r="B31" s="33" t="s">
        <v>112</v>
      </c>
      <c r="C31" s="40">
        <v>100</v>
      </c>
      <c r="D31" s="40">
        <v>125</v>
      </c>
      <c r="E31" s="40">
        <f>'Deko-Blumen-Geschenke-Reise'!$C31-'Deko-Blumen-Geschenke-Reise'!$D31</f>
        <v>-25</v>
      </c>
    </row>
    <row r="32" spans="1:5" ht="15" customHeight="1" x14ac:dyDescent="0.2">
      <c r="A32" s="17"/>
      <c r="B32" s="33" t="s">
        <v>113</v>
      </c>
      <c r="C32" s="40">
        <v>0</v>
      </c>
      <c r="D32" s="40">
        <v>40</v>
      </c>
      <c r="E32" s="40">
        <f>'Deko-Blumen-Geschenke-Reise'!$C32-'Deko-Blumen-Geschenke-Reise'!$D32</f>
        <v>-40</v>
      </c>
    </row>
    <row r="33" spans="1:5" ht="15" customHeight="1" x14ac:dyDescent="0.2">
      <c r="B33" s="33" t="s">
        <v>114</v>
      </c>
      <c r="C33" s="40">
        <v>0</v>
      </c>
      <c r="D33" s="40">
        <v>0</v>
      </c>
      <c r="E33" s="40">
        <f>'Deko-Blumen-Geschenke-Reise'!$C33-'Deko-Blumen-Geschenke-Reise'!$D33</f>
        <v>0</v>
      </c>
    </row>
    <row r="34" spans="1:5" ht="15" customHeight="1" x14ac:dyDescent="0.2">
      <c r="B34" s="34" t="s">
        <v>115</v>
      </c>
      <c r="C34" s="41">
        <f>SUBTOTAL(109,Reise[GESCHÄTZT])</f>
        <v>100</v>
      </c>
      <c r="D34" s="41">
        <f>SUBTOTAL(109,Reise[TATSÄCHLICH])</f>
        <v>165</v>
      </c>
      <c r="E34" s="41">
        <f>SUBTOTAL(109,Reise[ÜBER/UNTER])</f>
        <v>-65</v>
      </c>
    </row>
    <row r="35" spans="1:5" ht="15" customHeight="1" x14ac:dyDescent="0.2">
      <c r="A35" s="13"/>
      <c r="B35" s="47"/>
      <c r="C35" s="47"/>
      <c r="D35" s="47"/>
      <c r="E35" s="47"/>
    </row>
    <row r="36" spans="1:5" ht="15" customHeight="1" x14ac:dyDescent="0.2">
      <c r="A36" s="13" t="s">
        <v>90</v>
      </c>
      <c r="B36" s="9" t="s">
        <v>116</v>
      </c>
      <c r="C36" s="28"/>
    </row>
    <row r="37" spans="1:5" ht="15" customHeight="1" x14ac:dyDescent="0.2">
      <c r="A37" s="15" t="s">
        <v>91</v>
      </c>
      <c r="B37" t="s">
        <v>12</v>
      </c>
      <c r="C37" t="s">
        <v>26</v>
      </c>
      <c r="D37" t="s">
        <v>27</v>
      </c>
      <c r="E37" t="s">
        <v>28</v>
      </c>
    </row>
    <row r="38" spans="1:5" ht="15" customHeight="1" x14ac:dyDescent="0.2">
      <c r="B38" s="10" t="s">
        <v>117</v>
      </c>
      <c r="C38" s="38">
        <v>0</v>
      </c>
      <c r="D38" s="38">
        <v>0</v>
      </c>
      <c r="E38" s="38">
        <f>'Deko-Blumen-Geschenke-Reise'!$C38-'Deko-Blumen-Geschenke-Reise'!$D38</f>
        <v>0</v>
      </c>
    </row>
    <row r="39" spans="1:5" ht="15" customHeight="1" x14ac:dyDescent="0.2">
      <c r="B39" s="10" t="s">
        <v>118</v>
      </c>
      <c r="C39" s="38">
        <v>40</v>
      </c>
      <c r="D39" s="38">
        <v>55</v>
      </c>
      <c r="E39" s="38">
        <f>'Deko-Blumen-Geschenke-Reise'!$C39-'Deko-Blumen-Geschenke-Reise'!$D39</f>
        <v>-15</v>
      </c>
    </row>
    <row r="40" spans="1:5" ht="15" customHeight="1" x14ac:dyDescent="0.2">
      <c r="B40" s="10" t="s">
        <v>119</v>
      </c>
      <c r="C40" s="38">
        <v>0</v>
      </c>
      <c r="D40" s="38">
        <v>0</v>
      </c>
      <c r="E40" s="38">
        <f>'Deko-Blumen-Geschenke-Reise'!$C40-'Deko-Blumen-Geschenke-Reise'!$D40</f>
        <v>0</v>
      </c>
    </row>
    <row r="41" spans="1:5" ht="15" customHeight="1" x14ac:dyDescent="0.2">
      <c r="B41" s="10" t="s">
        <v>120</v>
      </c>
      <c r="C41" s="38">
        <v>450</v>
      </c>
      <c r="D41" s="38">
        <v>450</v>
      </c>
      <c r="E41" s="38">
        <f>'Deko-Blumen-Geschenke-Reise'!$C41-'Deko-Blumen-Geschenke-Reise'!$D41</f>
        <v>0</v>
      </c>
    </row>
    <row r="42" spans="1:5" ht="15" customHeight="1" x14ac:dyDescent="0.2">
      <c r="B42" s="10" t="s">
        <v>121</v>
      </c>
      <c r="C42" s="38">
        <v>20</v>
      </c>
      <c r="D42" s="38">
        <v>50</v>
      </c>
      <c r="E42" s="38">
        <f>'Deko-Blumen-Geschenke-Reise'!$C42-'Deko-Blumen-Geschenke-Reise'!$D42</f>
        <v>-30</v>
      </c>
    </row>
    <row r="43" spans="1:5" ht="15" customHeight="1" x14ac:dyDescent="0.2">
      <c r="A43" s="16"/>
      <c r="B43" s="10" t="s">
        <v>122</v>
      </c>
      <c r="C43" s="38">
        <v>30</v>
      </c>
      <c r="D43" s="38">
        <v>20</v>
      </c>
      <c r="E43" s="38">
        <f>'Deko-Blumen-Geschenke-Reise'!$C43-'Deko-Blumen-Geschenke-Reise'!$D43</f>
        <v>10</v>
      </c>
    </row>
    <row r="44" spans="1:5" ht="15" customHeight="1" x14ac:dyDescent="0.2">
      <c r="B44" s="10" t="s">
        <v>123</v>
      </c>
      <c r="C44" s="38">
        <v>45</v>
      </c>
      <c r="D44" s="38">
        <v>46</v>
      </c>
      <c r="E44" s="38">
        <f>'Deko-Blumen-Geschenke-Reise'!$C44-'Deko-Blumen-Geschenke-Reise'!$D44</f>
        <v>-1</v>
      </c>
    </row>
    <row r="45" spans="1:5" ht="15" customHeight="1" x14ac:dyDescent="0.2">
      <c r="B45" s="10" t="s">
        <v>124</v>
      </c>
      <c r="C45" s="38">
        <v>0</v>
      </c>
      <c r="D45" s="38">
        <v>0</v>
      </c>
      <c r="E45" s="38">
        <f>'Deko-Blumen-Geschenke-Reise'!$C45-'Deko-Blumen-Geschenke-Reise'!$D45</f>
        <v>0</v>
      </c>
    </row>
    <row r="46" spans="1:5" ht="15" customHeight="1" x14ac:dyDescent="0.2">
      <c r="B46" s="10" t="s">
        <v>125</v>
      </c>
      <c r="C46" s="38">
        <v>300</v>
      </c>
      <c r="D46" s="38">
        <v>400</v>
      </c>
      <c r="E46" s="38">
        <f>'Deko-Blumen-Geschenke-Reise'!$C46-'Deko-Blumen-Geschenke-Reise'!$D46</f>
        <v>-100</v>
      </c>
    </row>
    <row r="47" spans="1:5" ht="15" customHeight="1" x14ac:dyDescent="0.2">
      <c r="B47" s="10" t="s">
        <v>126</v>
      </c>
      <c r="C47" s="38">
        <v>0</v>
      </c>
      <c r="D47" s="38">
        <v>0</v>
      </c>
      <c r="E47" s="38">
        <f>'Deko-Blumen-Geschenke-Reise'!$C47-'Deko-Blumen-Geschenke-Reise'!$D47</f>
        <v>0</v>
      </c>
    </row>
    <row r="48" spans="1:5" ht="15" customHeight="1" x14ac:dyDescent="0.2">
      <c r="B48" t="s">
        <v>127</v>
      </c>
      <c r="C48" s="39">
        <f>SUBTOTAL(109,SonstigeAusgaben[GESCHÄTZT])</f>
        <v>885</v>
      </c>
      <c r="D48" s="39">
        <f>SUBTOTAL(109,SonstigeAusgaben[TATSÄCHLICH])</f>
        <v>1021</v>
      </c>
      <c r="E48" s="39">
        <f>SUBTOTAL(109,SonstigeAusgaben[ÜBER/UNTER])</f>
        <v>-136</v>
      </c>
    </row>
  </sheetData>
  <mergeCells count="5">
    <mergeCell ref="B9:E9"/>
    <mergeCell ref="B10:E10"/>
    <mergeCell ref="B19:E19"/>
    <mergeCell ref="B28:E28"/>
    <mergeCell ref="B35:E35"/>
  </mergeCells>
  <pageMargins left="0.7" right="0.7" top="0.75" bottom="0.75" header="0.3" footer="0.3"/>
  <pageSetup paperSize="9" fitToHeight="0" orientation="portrait" r:id="rId1"/>
  <tableParts count="5">
    <tablePart r:id="rId2"/>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iconSet" priority="1" id="{EE8D0938-2719-4215-91C1-34331E565631}">
            <x14:iconSet iconSet="3Triangles" custom="1">
              <x14:cfvo type="percent">
                <xm:f>0</xm:f>
              </x14:cfvo>
              <x14:cfvo type="num">
                <xm:f>0</xm:f>
              </x14:cfvo>
              <x14:cfvo type="num">
                <xm:f>1</xm:f>
              </x14:cfvo>
              <x14:cfIcon iconSet="3ArrowsGray" iconId="0"/>
              <x14:cfIcon iconSet="NoIcons" iconId="0"/>
              <x14:cfIcon iconSet="3ArrowsGray" iconId="2"/>
            </x14:iconSet>
          </x14:cfRule>
          <xm:sqref>E38:E47 E31:E33 E22:E26 E13:E17 E3:E7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4</vt:i4>
      </vt:variant>
      <vt:variant>
        <vt:lpstr>Benannte Bereiche</vt:lpstr>
      </vt:variant>
      <vt:variant>
        <vt:i4>22</vt:i4>
      </vt:variant>
    </vt:vector>
  </HeadingPairs>
  <TitlesOfParts>
    <vt:vector size="26" baseType="lpstr">
      <vt:lpstr>Anfang</vt:lpstr>
      <vt:lpstr>Hochzeitsbudget</vt:lpstr>
      <vt:lpstr>Bekleidung-Empfang-Musik-Bilder</vt:lpstr>
      <vt:lpstr>Deko-Blumen-Geschenke-Reise</vt:lpstr>
      <vt:lpstr>Apparel_Total_act</vt:lpstr>
      <vt:lpstr>Apparel_Total_est</vt:lpstr>
      <vt:lpstr>Decorations_Total_act</vt:lpstr>
      <vt:lpstr>Decorations_Total_est</vt:lpstr>
      <vt:lpstr>'Bekleidung-Empfang-Musik-Bilder'!Drucktitel</vt:lpstr>
      <vt:lpstr>'Deko-Blumen-Geschenke-Reise'!Drucktitel</vt:lpstr>
      <vt:lpstr>Flowers_Total_act</vt:lpstr>
      <vt:lpstr>Flowers_Total_est</vt:lpstr>
      <vt:lpstr>Gifts_Total_act</vt:lpstr>
      <vt:lpstr>Gifts_Total_est</vt:lpstr>
      <vt:lpstr>Music_Entertainment_Total_act</vt:lpstr>
      <vt:lpstr>Music_Entertainment_Total_est</vt:lpstr>
      <vt:lpstr>Other_Expenses_Total_act</vt:lpstr>
      <vt:lpstr>Other_Expenses_Total_est</vt:lpstr>
      <vt:lpstr>Photography_Total_act</vt:lpstr>
      <vt:lpstr>Photography_Total_est</vt:lpstr>
      <vt:lpstr>Printing__Stationery_Total_act</vt:lpstr>
      <vt:lpstr>Printing__Stationery_Total_est</vt:lpstr>
      <vt:lpstr>Reception_Total_act</vt:lpstr>
      <vt:lpstr>Reception_Total_est</vt:lpstr>
      <vt:lpstr>Travel_Transportation_Total_act</vt:lpstr>
      <vt:lpstr>Travel_Transportation_Total_est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2018-05-29T12:35:03Z</dcterms:created>
  <dcterms:modified xsi:type="dcterms:W3CDTF">2018-12-03T08:16:38Z</dcterms:modified>
</cp:coreProperties>
</file>

<file path=docProps/custom.xml><?xml version="1.0" encoding="utf-8"?>
<Properties xmlns="http://schemas.openxmlformats.org/officeDocument/2006/custom-properties" xmlns:vt="http://schemas.openxmlformats.org/officeDocument/2006/docPropsVTypes"/>
</file>