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1600" windowHeight="8325" xr2:uid="{00000000-000D-0000-FFFF-FFFF00000000}"/>
  </bookViews>
  <sheets>
    <sheet name="시작" sheetId="2" r:id="rId1"/>
    <sheet name="예산 편성 도구" sheetId="1" r:id="rId2"/>
  </sheets>
  <definedNames>
    <definedName name="세율">'예산 편성 도구'!$C$8</definedName>
    <definedName name="수익률">'예산 편성 도구'!$C$7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C14" i="1"/>
  <c r="C37" i="1" s="1"/>
  <c r="E29" i="1" l="1"/>
  <c r="D29" i="1"/>
  <c r="D30" i="1" s="1"/>
  <c r="D33" i="1" s="1"/>
  <c r="E30" i="1"/>
  <c r="E33" i="1" s="1"/>
  <c r="E36" i="1"/>
  <c r="C38" i="1"/>
  <c r="F29" i="1"/>
  <c r="D36" i="1" l="1"/>
  <c r="E34" i="1"/>
  <c r="E35" i="1" s="1"/>
  <c r="E37" i="1" s="1"/>
  <c r="F30" i="1"/>
  <c r="F33" i="1" s="1"/>
  <c r="F36" i="1"/>
  <c r="D34" i="1"/>
  <c r="D35" i="1" s="1"/>
  <c r="D37" i="1" l="1"/>
  <c r="D38" i="1" s="1"/>
  <c r="E38" i="1" s="1"/>
  <c r="F34" i="1"/>
  <c r="F35" i="1" s="1"/>
  <c r="F37" i="1" s="1"/>
  <c r="F38" i="1" l="1"/>
  <c r="C43" i="1" s="1"/>
  <c r="C42" i="1"/>
  <c r="C41" i="1"/>
</calcChain>
</file>

<file path=xl/sharedStrings.xml><?xml version="1.0" encoding="utf-8"?>
<sst xmlns="http://schemas.openxmlformats.org/spreadsheetml/2006/main" count="73" uniqueCount="61">
  <si>
    <t>이 서식 파일 정보</t>
  </si>
  <si>
    <t>웹 사이트에 대한 초기 투자, 이점, 비용을 추적하는 웹 사이트 예산 편성 도구입니다.</t>
  </si>
  <si>
    <t>회사 이름과 날짜를 입력하고</t>
  </si>
  <si>
    <t>각종 표에 세부 정보를 입력하여 합계와 평가 메트릭을 계산합니다.</t>
  </si>
  <si>
    <t xml:space="preserve">참고:  </t>
  </si>
  <si>
    <t>예산 편성 도구 워크시트의 A열에서 더 자세한 지침을 확인할 수 있습니다. 이 텍스트는 일부러 숨겨 놓았습니다. 텍스트를 제거하려면 A열을 선택한 다음 [삭제]를 선택합니다. 텍스트를 표시하려면 A열을 선택한 다음 글꼴 색상을 변경합니다.</t>
  </si>
  <si>
    <t>워크시트에 있는 표에 대해 자세히 알아보려면 표 안에서 SHIFT 키를 누른 채 F10 키를 누르고 [표] 옵션을 선택한 다음, [대체 텍스트]를 선택합니다.</t>
  </si>
  <si>
    <t>이 워크시트에 웹 사이트 예산을 작성합니다. 이 워크시트의 사용 방법에 대한 유용한 지침은 이 열의 셀에 있습니다. 아래쪽 화살표를 사용하여 시작할 수 있습니다.</t>
  </si>
  <si>
    <t>오른쪽 셀에 회사 이름을 입력합니다.</t>
  </si>
  <si>
    <t>오른쪽 셀에 이 워크시트의 제목이 표시됩니다.</t>
  </si>
  <si>
    <t>오른쪽 셀에 날짜를 입력합니다.</t>
  </si>
  <si>
    <t>오른쪽 셀에 팁이 표시됩니다.</t>
  </si>
  <si>
    <t>오른쪽 셀에서 시작하는 요율 표에 세부 정보를 입력합니다. 다음 지침은 셀 A10에 있습니다.</t>
  </si>
  <si>
    <t>오른쪽 셀에서 시작하는 초기 투자 표에 세부 정보를 입력합니다. 다음 지침은 셀 A16에 있습니다.</t>
  </si>
  <si>
    <t>오른쪽 셀에서 시작하는 이점 표에 세부 정보를 입력합니다. 다음 지침은 셀 A24에 있습니다.</t>
  </si>
  <si>
    <t>오른쪽 셀에서 시작하는 비용 표에 세부 정보를 입력합니다. 수식이 포함된 셀의 값은 자동으로 계산됩니다. 다음 지침은 셀 A32에 있습니다.</t>
  </si>
  <si>
    <t>오른쪽 셀에서 시작하는 합계 표의 값은 자동으로 계산됩니다. 다음 지침은 셀 A40에 있습니다.</t>
  </si>
  <si>
    <t>오른쪽 셀에서 시작하는 메트릭 표의 평가 메트릭은 자동으로 계산됩니다.</t>
  </si>
  <si>
    <t>회사 이름</t>
  </si>
  <si>
    <t>웹 사이트 예산 편성 도구</t>
  </si>
  <si>
    <t>날짜</t>
  </si>
  <si>
    <t>회색 셀에는 변경하면 안 되는 계산이 포함되어 있습니다.</t>
  </si>
  <si>
    <t>회사 데이터</t>
  </si>
  <si>
    <t>요구되는 수익률</t>
  </si>
  <si>
    <t>세율</t>
  </si>
  <si>
    <t>웹 사이트 초기 투자</t>
  </si>
  <si>
    <t>하드웨어(서버 등)</t>
  </si>
  <si>
    <t>소프트웨어(전자 상거래 카탈로그 소프트웨어 등)</t>
  </si>
  <si>
    <t>개발(사이트 디자인 및 개발업체 등)</t>
  </si>
  <si>
    <t>초기 투자 합계</t>
  </si>
  <si>
    <t>웹 사이트의 이점</t>
  </si>
  <si>
    <t>직접 판매</t>
  </si>
  <si>
    <t>프로모션/판매원 효과 향상으로 인한 판매 증진</t>
  </si>
  <si>
    <t>파트너 참여 향상으로 인한 판매 증진</t>
  </si>
  <si>
    <t>여비 절감</t>
  </si>
  <si>
    <t>고객 서비스 비용 절감</t>
  </si>
  <si>
    <t>이점 합계</t>
  </si>
  <si>
    <t>비용(초기 자본 투자 제외)</t>
  </si>
  <si>
    <t>판매 비용</t>
  </si>
  <si>
    <t>유지 관리</t>
  </si>
  <si>
    <t>프로젝트 관리, 고객 지원</t>
  </si>
  <si>
    <t>온라인 광고, 검색 엔진 등록</t>
  </si>
  <si>
    <t>자본 지출 감가상각(3개년 계산)</t>
  </si>
  <si>
    <t>비용 합계</t>
  </si>
  <si>
    <t>합계</t>
  </si>
  <si>
    <t>순 이익(비용)</t>
  </si>
  <si>
    <t>세금</t>
  </si>
  <si>
    <t>세후 금액</t>
  </si>
  <si>
    <t>감가상각 적용</t>
  </si>
  <si>
    <t>현금 흐름</t>
  </si>
  <si>
    <t>누적 현금 흐름</t>
  </si>
  <si>
    <t>평가 메트릭</t>
  </si>
  <si>
    <t>순 현재 금액(NPV)</t>
  </si>
  <si>
    <t>내부 수익률(IRR)</t>
  </si>
  <si>
    <t>회수 기간(년)</t>
  </si>
  <si>
    <t>요율</t>
  </si>
  <si>
    <t>연도</t>
  </si>
  <si>
    <t>값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</si>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</sst>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.00_);[Red]\(&quot;₩&quot;#,##0.00\)"/>
  </numFmts>
  <fonts count="24">
    <font>
      <sz val="11"/>
      <color theme="1"/>
      <name val="Malgun Gothic"/>
      <family val="2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8"/>
      <color theme="3"/>
      <name val="Malgun Gothic"/>
      <family val="2"/>
    </font>
    <font>
      <sz val="16"/>
      <color theme="3"/>
      <name val="Malgun Gothic"/>
      <family val="2"/>
    </font>
    <font>
      <sz val="11"/>
      <color theme="3"/>
      <name val="Malgun Gothic"/>
      <family val="2"/>
    </font>
    <font>
      <b/>
      <sz val="11"/>
      <color theme="1" tint="0.1499679555650502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5" tint="-0.499984740745262"/>
      <name val="Malgun Gothic"/>
      <family val="2"/>
    </font>
    <font>
      <sz val="8"/>
      <name val="돋움"/>
      <family val="3"/>
      <charset val="129"/>
    </font>
    <font>
      <sz val="11"/>
      <color theme="1"/>
      <name val="Malgun Gothic"/>
      <family val="3"/>
      <charset val="129"/>
    </font>
    <font>
      <b/>
      <sz val="11"/>
      <color theme="1"/>
      <name val="Malgun Gothic"/>
      <family val="3"/>
      <charset val="129"/>
    </font>
    <font>
      <b/>
      <sz val="16"/>
      <color theme="0"/>
      <name val="malgun gothic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1" applyNumberFormat="0" applyFill="0" applyProtection="0">
      <alignment horizontal="left" vertical="center"/>
    </xf>
    <xf numFmtId="0" fontId="10" fillId="0" borderId="2" applyNumberFormat="0" applyFill="0" applyProtection="0">
      <alignment horizontal="left" vertical="center"/>
    </xf>
    <xf numFmtId="0" fontId="11" fillId="0" borderId="3" applyNumberFormat="0" applyFill="0" applyProtection="0">
      <alignment horizontal="left" vertical="center"/>
    </xf>
    <xf numFmtId="0" fontId="12" fillId="3" borderId="0" applyNumberFormat="0" applyBorder="0" applyProtection="0">
      <alignment horizontal="left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9" applyNumberFormat="0" applyAlignment="0" applyProtection="0"/>
    <xf numFmtId="0" fontId="16" fillId="11" borderId="10" applyNumberFormat="0" applyAlignment="0" applyProtection="0"/>
    <xf numFmtId="0" fontId="5" fillId="11" borderId="9" applyNumberFormat="0" applyAlignment="0" applyProtection="0"/>
    <xf numFmtId="0" fontId="14" fillId="0" borderId="11" applyNumberFormat="0" applyFill="0" applyAlignment="0" applyProtection="0"/>
    <xf numFmtId="0" fontId="6" fillId="12" borderId="12" applyNumberFormat="0" applyAlignment="0" applyProtection="0"/>
    <xf numFmtId="0" fontId="18" fillId="0" borderId="0" applyNumberFormat="0" applyFill="0" applyBorder="0" applyAlignment="0" applyProtection="0"/>
    <xf numFmtId="0" fontId="2" fillId="13" borderId="13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27">
    <xf numFmtId="0" fontId="0" fillId="0" borderId="0" xfId="0"/>
    <xf numFmtId="10" fontId="0" fillId="0" borderId="0" xfId="0" applyNumberFormat="1"/>
    <xf numFmtId="0" fontId="9" fillId="0" borderId="1" xfId="1">
      <alignment horizontal="left" vertical="center"/>
    </xf>
    <xf numFmtId="0" fontId="10" fillId="0" borderId="2" xfId="2">
      <alignment horizontal="left" vertical="center"/>
    </xf>
    <xf numFmtId="0" fontId="11" fillId="0" borderId="3" xfId="3">
      <alignment horizontal="left" vertical="center"/>
    </xf>
    <xf numFmtId="0" fontId="12" fillId="3" borderId="0" xfId="4">
      <alignment horizontal="left" vertical="center"/>
    </xf>
    <xf numFmtId="0" fontId="0" fillId="0" borderId="0" xfId="0" applyAlignment="1">
      <alignment wrapText="1"/>
    </xf>
    <xf numFmtId="0" fontId="0" fillId="0" borderId="5" xfId="0" applyBorder="1"/>
    <xf numFmtId="9" fontId="0" fillId="0" borderId="6" xfId="0" applyNumberFormat="1" applyBorder="1"/>
    <xf numFmtId="2" fontId="0" fillId="0" borderId="0" xfId="0" applyNumberFormat="1"/>
    <xf numFmtId="0" fontId="0" fillId="0" borderId="7" xfId="0" applyBorder="1"/>
    <xf numFmtId="9" fontId="0" fillId="0" borderId="8" xfId="0" applyNumberFormat="1" applyBorder="1"/>
    <xf numFmtId="0" fontId="0" fillId="5" borderId="0" xfId="0" applyFill="1"/>
    <xf numFmtId="0" fontId="1" fillId="0" borderId="0" xfId="0" applyFont="1"/>
    <xf numFmtId="14" fontId="11" fillId="0" borderId="3" xfId="3" applyNumberFormat="1">
      <alignment horizontal="left" vertical="center"/>
    </xf>
    <xf numFmtId="0" fontId="3" fillId="0" borderId="0" xfId="0" applyFont="1"/>
    <xf numFmtId="0" fontId="19" fillId="5" borderId="0" xfId="0" applyFont="1" applyFill="1"/>
    <xf numFmtId="178" fontId="21" fillId="0" borderId="0" xfId="0" applyNumberFormat="1" applyFont="1"/>
    <xf numFmtId="178" fontId="21" fillId="4" borderId="4" xfId="0" applyNumberFormat="1" applyFont="1" applyFill="1" applyBorder="1"/>
    <xf numFmtId="0" fontId="21" fillId="0" borderId="0" xfId="0" applyFont="1"/>
    <xf numFmtId="178" fontId="21" fillId="2" borderId="0" xfId="0" applyNumberFormat="1" applyFont="1" applyFill="1"/>
    <xf numFmtId="178" fontId="0" fillId="0" borderId="0" xfId="0" applyNumberFormat="1"/>
    <xf numFmtId="0" fontId="0" fillId="0" borderId="0" xfId="0" applyAlignment="1">
      <alignment horizontal="center"/>
    </xf>
    <xf numFmtId="0" fontId="23" fillId="6" borderId="2" xfId="2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9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5" builtinId="3" customBuiltin="1"/>
    <cellStyle name="쉼표 [0]" xfId="6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10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좋음" xfId="11" builtinId="26" customBuiltin="1"/>
    <cellStyle name="출력" xfId="15" builtinId="21" customBuiltin="1"/>
    <cellStyle name="통화" xfId="7" builtinId="4" customBuiltin="1"/>
    <cellStyle name="통화 [0]" xfId="8" builtinId="7" customBuiltin="1"/>
    <cellStyle name="표준" xfId="0" builtinId="0" customBuiltin="1"/>
  </cellStyles>
  <dxfs count="48">
    <dxf>
      <numFmt numFmtId="13" formatCode="0%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numFmt numFmtId="180" formatCode="0.00_ 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78" formatCode="&quot;₩&quot;#,##0.00_);[Red]\(&quot;₩&quot;#,##0.00\)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general" vertical="bottom" textRotation="0" wrapText="1" indent="0" justifyLastLine="0" shrinkToFit="0" readingOrder="0"/>
      <border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general" vertical="bottom" textRotation="0" wrapText="1" indent="0" justifyLastLine="0" shrinkToFit="0" readingOrder="0"/>
      <border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;[Red]&quot;₩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8" formatCode="&quot;₩&quot;#,##0.00_);[Red]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초기투자" displayName="초기투자" ref="B10:F14" totalsRowCount="1" headerRowDxfId="47">
  <autoFilter ref="B10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웹 사이트 초기 투자" totalsRowLabel="초기 투자 합계" dataDxfId="46" totalsRowDxfId="45"/>
    <tableColumn id="2" xr3:uid="{00000000-0010-0000-0000-000002000000}" name="연도" totalsRowFunction="sum" dataDxfId="44" totalsRowDxfId="43"/>
    <tableColumn id="3" xr3:uid="{00000000-0010-0000-0000-000003000000}" name="1" dataDxfId="42" totalsRowDxfId="41"/>
    <tableColumn id="4" xr3:uid="{00000000-0010-0000-0000-000004000000}" name="2" dataDxfId="40" totalsRowDxfId="39"/>
    <tableColumn id="5" xr3:uid="{00000000-0010-0000-0000-000005000000}" name="3" dataDxfId="38" totalsRowDxfId="3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이 표에 웹 사이트 초기 투자와 연간 금액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복지" displayName="복지" ref="B16:F22" totalsRowCount="1" headerRowDxfId="36">
  <autoFilter ref="B16:F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웹 사이트의 이점" totalsRowLabel="이점 합계" dataDxfId="35" totalsRowDxfId="34"/>
    <tableColumn id="2" xr3:uid="{00000000-0010-0000-0100-000002000000}" name="연도" dataDxfId="33" totalsRowDxfId="32"/>
    <tableColumn id="3" xr3:uid="{00000000-0010-0000-0100-000003000000}" name="1" totalsRowFunction="sum" dataDxfId="31" totalsRowDxfId="30"/>
    <tableColumn id="4" xr3:uid="{00000000-0010-0000-0100-000004000000}" name="2" totalsRowFunction="sum" dataDxfId="29" totalsRowDxfId="28"/>
    <tableColumn id="5" xr3:uid="{00000000-0010-0000-0100-000005000000}" name="3" totalsRowFunction="sum" dataDxfId="27" totalsRowDxfId="26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이 표에 웹 사이트 이점 항목과 연간 금액을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비용" displayName="비용" ref="B24:F30" totalsRowCount="1" headerRowDxfId="25">
  <autoFilter ref="B24:F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비용(초기 자본 투자 제외)" totalsRowLabel="비용 합계" dataDxfId="24" totalsRowDxfId="23"/>
    <tableColumn id="2" xr3:uid="{00000000-0010-0000-0200-000002000000}" name="연도" dataDxfId="22" totalsRowDxfId="21"/>
    <tableColumn id="3" xr3:uid="{00000000-0010-0000-0200-000003000000}" name="1" totalsRowFunction="sum" dataDxfId="20" totalsRowDxfId="19"/>
    <tableColumn id="4" xr3:uid="{00000000-0010-0000-0200-000004000000}" name="2" totalsRowFunction="sum" dataDxfId="18" totalsRowDxfId="17"/>
    <tableColumn id="5" xr3:uid="{00000000-0010-0000-0200-000005000000}" name="3" totalsRowFunction="sum" dataDxfId="16" totalsRowDxfId="15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이 표에 초기 자본 투자를 제외한 비용과 연간 금액을 입력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합계" displayName="합계" ref="B32:F38" headerRowDxfId="14" dataDxfId="13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합계" totalsRowLabel="요약" dataDxfId="12" totalsRowDxfId="11"/>
    <tableColumn id="2" xr3:uid="{00000000-0010-0000-0300-000002000000}" name="연도" dataDxfId="10"/>
    <tableColumn id="3" xr3:uid="{00000000-0010-0000-0300-000003000000}" name="1" dataDxfId="9"/>
    <tableColumn id="4" xr3:uid="{00000000-0010-0000-0300-000004000000}" name="2" dataDxfId="8"/>
    <tableColumn id="5" xr3:uid="{00000000-0010-0000-0300-000005000000}" name="3" totalsRowFunction="sum" dataDxfId="7" totalsRowDxfId="6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이 표에 항목 합계를 입력합니다. 연간 금액은 자동으로 계산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메트릭" displayName="메트릭" ref="B40:C43" headerRowDxfId="5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평가 메트릭" totalsRowLabel="요약" dataDxfId="4" totalsRowDxfId="3"/>
    <tableColumn id="2" xr3:uid="{00000000-0010-0000-0400-000002000000}" name="값" totalsRowFunction="sum" totalsRowDxfId="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이 표에 평가 메트릭 항목과 금액이 자동으로 업데이트됩니다.\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요율" displayName="요율" ref="B6:C8" totalsRowShown="0" tableBorderDxfId="1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회사 데이터"/>
    <tableColumn id="2" xr3:uid="{D234CEAA-BCAD-4F41-A5C2-1F7BCE4E636F}" name="요율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이 표에 회사 데이터와 요율을 입력합니다.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</sheetPr>
  <dimension ref="B1:B7"/>
  <sheetViews>
    <sheetView showGridLines="0" tabSelected="1" workbookViewId="0"/>
  </sheetViews>
  <sheetFormatPr defaultColWidth="9.125" defaultRowHeight="16.5"/>
  <cols>
    <col min="1" max="1" width="2.625" style="19" customWidth="1"/>
    <col min="2" max="2" width="80.625" style="19" customWidth="1"/>
    <col min="3" max="3" width="2.625" style="19" customWidth="1"/>
    <col min="4" max="16384" width="9.125" style="19"/>
  </cols>
  <sheetData>
    <row r="1" spans="2:2" s="24" customFormat="1" ht="30" customHeight="1" thickBot="1">
      <c r="B1" s="23" t="s">
        <v>0</v>
      </c>
    </row>
    <row r="2" spans="2:2" s="24" customFormat="1" ht="30" customHeight="1" thickTop="1">
      <c r="B2" s="25" t="s">
        <v>1</v>
      </c>
    </row>
    <row r="3" spans="2:2" s="24" customFormat="1" ht="30" customHeight="1">
      <c r="B3" s="25" t="s">
        <v>2</v>
      </c>
    </row>
    <row r="4" spans="2:2" s="24" customFormat="1" ht="30" customHeight="1">
      <c r="B4" s="25" t="s">
        <v>3</v>
      </c>
    </row>
    <row r="5" spans="2:2" s="24" customFormat="1" ht="30" customHeight="1">
      <c r="B5" s="26" t="s">
        <v>4</v>
      </c>
    </row>
    <row r="6" spans="2:2" s="19" customFormat="1" ht="55.5" customHeight="1">
      <c r="B6" s="25" t="s">
        <v>5</v>
      </c>
    </row>
    <row r="7" spans="2:2" s="19" customFormat="1" ht="45.75" customHeight="1">
      <c r="B7" s="25" t="s">
        <v>6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workbookViewId="0"/>
  </sheetViews>
  <sheetFormatPr defaultRowHeight="16.5"/>
  <cols>
    <col min="1" max="1" width="1.625" style="13" customWidth="1"/>
    <col min="2" max="2" width="76.25" customWidth="1"/>
    <col min="3" max="6" width="14.75" customWidth="1"/>
  </cols>
  <sheetData>
    <row r="1" spans="1:6">
      <c r="A1" s="15" t="s">
        <v>7</v>
      </c>
    </row>
    <row r="2" spans="1:6" ht="27" thickBot="1">
      <c r="A2" s="15" t="s">
        <v>8</v>
      </c>
      <c r="B2" s="2" t="s">
        <v>18</v>
      </c>
      <c r="C2" s="2"/>
      <c r="D2" s="2"/>
      <c r="E2" s="2"/>
      <c r="F2" s="2"/>
    </row>
    <row r="3" spans="1:6" ht="27.75" thickTop="1" thickBot="1">
      <c r="A3" s="15" t="s">
        <v>9</v>
      </c>
      <c r="B3" s="3" t="s">
        <v>19</v>
      </c>
      <c r="C3" s="3"/>
      <c r="D3" s="3"/>
      <c r="E3" s="3"/>
      <c r="F3" s="3"/>
    </row>
    <row r="4" spans="1:6" ht="18" thickTop="1" thickBot="1">
      <c r="A4" s="15" t="s">
        <v>10</v>
      </c>
      <c r="B4" s="14" t="s">
        <v>20</v>
      </c>
      <c r="C4" s="4"/>
      <c r="D4" s="4"/>
      <c r="E4" s="4"/>
      <c r="F4" s="4"/>
    </row>
    <row r="5" spans="1:6" ht="30" customHeight="1">
      <c r="A5" s="15" t="s">
        <v>11</v>
      </c>
      <c r="B5" t="s">
        <v>21</v>
      </c>
    </row>
    <row r="6" spans="1:6">
      <c r="A6" s="15" t="s">
        <v>12</v>
      </c>
      <c r="B6" s="5" t="s">
        <v>22</v>
      </c>
      <c r="C6" s="5" t="s">
        <v>55</v>
      </c>
    </row>
    <row r="7" spans="1:6">
      <c r="A7" s="15"/>
      <c r="B7" s="7" t="s">
        <v>23</v>
      </c>
      <c r="C7" s="8">
        <v>0.1</v>
      </c>
    </row>
    <row r="8" spans="1:6">
      <c r="A8" s="15"/>
      <c r="B8" s="10" t="s">
        <v>24</v>
      </c>
      <c r="C8" s="11">
        <v>0.3</v>
      </c>
    </row>
    <row r="9" spans="1:6">
      <c r="A9" s="15"/>
    </row>
    <row r="10" spans="1:6">
      <c r="A10" s="15" t="s">
        <v>13</v>
      </c>
      <c r="B10" s="12" t="s">
        <v>25</v>
      </c>
      <c r="C10" s="12" t="s">
        <v>56</v>
      </c>
      <c r="D10" s="12" t="s">
        <v>58</v>
      </c>
      <c r="E10" s="12" t="s">
        <v>59</v>
      </c>
      <c r="F10" s="12" t="s">
        <v>60</v>
      </c>
    </row>
    <row r="11" spans="1:6">
      <c r="A11" s="15"/>
      <c r="B11" s="6" t="s">
        <v>26</v>
      </c>
      <c r="C11" s="17">
        <v>25000</v>
      </c>
      <c r="D11" s="18"/>
      <c r="E11" s="18"/>
      <c r="F11" s="18"/>
    </row>
    <row r="12" spans="1:6">
      <c r="A12" s="15"/>
      <c r="B12" s="6" t="s">
        <v>27</v>
      </c>
      <c r="C12" s="17">
        <v>15000</v>
      </c>
      <c r="D12" s="18"/>
      <c r="E12" s="18"/>
      <c r="F12" s="18"/>
    </row>
    <row r="13" spans="1:6">
      <c r="A13" s="15"/>
      <c r="B13" s="6" t="s">
        <v>28</v>
      </c>
      <c r="C13" s="17">
        <v>150000</v>
      </c>
      <c r="D13" s="18"/>
      <c r="E13" s="18"/>
      <c r="F13" s="18"/>
    </row>
    <row r="14" spans="1:6">
      <c r="A14" s="15"/>
      <c r="B14" s="19" t="s">
        <v>29</v>
      </c>
      <c r="C14" s="17">
        <f>SUBTOTAL(109,초기투자[연도])</f>
        <v>190000</v>
      </c>
      <c r="D14" s="18"/>
      <c r="E14" s="18"/>
      <c r="F14" s="18"/>
    </row>
    <row r="15" spans="1:6">
      <c r="A15" s="15"/>
      <c r="B15" s="22"/>
      <c r="C15" s="22"/>
      <c r="D15" s="22"/>
      <c r="E15" s="22"/>
      <c r="F15" s="22"/>
    </row>
    <row r="16" spans="1:6">
      <c r="A16" s="15" t="s">
        <v>14</v>
      </c>
      <c r="B16" s="12" t="s">
        <v>30</v>
      </c>
      <c r="C16" s="12" t="s">
        <v>56</v>
      </c>
      <c r="D16" s="12" t="s">
        <v>58</v>
      </c>
      <c r="E16" s="12" t="s">
        <v>59</v>
      </c>
      <c r="F16" s="12" t="s">
        <v>60</v>
      </c>
    </row>
    <row r="17" spans="1:6">
      <c r="A17" s="15"/>
      <c r="B17" s="6" t="s">
        <v>31</v>
      </c>
      <c r="C17" s="18"/>
      <c r="D17" s="17">
        <v>15000</v>
      </c>
      <c r="E17" s="17">
        <v>50000</v>
      </c>
      <c r="F17" s="17">
        <v>75000</v>
      </c>
    </row>
    <row r="18" spans="1:6" ht="15" customHeight="1">
      <c r="A18" s="15"/>
      <c r="B18" s="6" t="s">
        <v>32</v>
      </c>
      <c r="C18" s="18"/>
      <c r="D18" s="17">
        <v>25000</v>
      </c>
      <c r="E18" s="17">
        <v>25000</v>
      </c>
      <c r="F18" s="17">
        <v>25000</v>
      </c>
    </row>
    <row r="19" spans="1:6">
      <c r="A19" s="15"/>
      <c r="B19" s="6" t="s">
        <v>33</v>
      </c>
      <c r="C19" s="18"/>
      <c r="D19" s="17">
        <v>25000</v>
      </c>
      <c r="E19" s="17">
        <v>25000</v>
      </c>
      <c r="F19" s="17">
        <v>25000</v>
      </c>
    </row>
    <row r="20" spans="1:6">
      <c r="A20" s="15"/>
      <c r="B20" s="6" t="s">
        <v>34</v>
      </c>
      <c r="C20" s="18"/>
      <c r="D20" s="17">
        <v>25000</v>
      </c>
      <c r="E20" s="17">
        <v>25000</v>
      </c>
      <c r="F20" s="17">
        <v>25000</v>
      </c>
    </row>
    <row r="21" spans="1:6">
      <c r="A21" s="15"/>
      <c r="B21" s="6" t="s">
        <v>35</v>
      </c>
      <c r="C21" s="18"/>
      <c r="D21" s="17">
        <v>50000</v>
      </c>
      <c r="E21" s="17">
        <v>50000</v>
      </c>
      <c r="F21" s="17">
        <v>50000</v>
      </c>
    </row>
    <row r="22" spans="1:6">
      <c r="A22" s="15"/>
      <c r="B22" s="19" t="s">
        <v>36</v>
      </c>
      <c r="C22" s="18"/>
      <c r="D22" s="17">
        <f>SUBTOTAL(109,복지[1])</f>
        <v>140000</v>
      </c>
      <c r="E22" s="17">
        <f>SUBTOTAL(109,복지[2])</f>
        <v>175000</v>
      </c>
      <c r="F22" s="17">
        <f>SUBTOTAL(109,복지[3])</f>
        <v>200000</v>
      </c>
    </row>
    <row r="23" spans="1:6">
      <c r="A23" s="15"/>
      <c r="B23" s="22"/>
      <c r="C23" s="22"/>
      <c r="D23" s="22"/>
      <c r="E23" s="22"/>
      <c r="F23" s="22"/>
    </row>
    <row r="24" spans="1:6">
      <c r="A24" s="15" t="s">
        <v>15</v>
      </c>
      <c r="B24" s="12" t="s">
        <v>37</v>
      </c>
      <c r="C24" s="12" t="s">
        <v>56</v>
      </c>
      <c r="D24" s="12" t="s">
        <v>58</v>
      </c>
      <c r="E24" s="12" t="s">
        <v>59</v>
      </c>
      <c r="F24" s="12" t="s">
        <v>60</v>
      </c>
    </row>
    <row r="25" spans="1:6">
      <c r="A25" s="15"/>
      <c r="B25" s="6" t="s">
        <v>38</v>
      </c>
      <c r="C25" s="18"/>
      <c r="D25" s="17">
        <v>7500</v>
      </c>
      <c r="E25" s="17">
        <v>25000</v>
      </c>
      <c r="F25" s="17">
        <v>37500</v>
      </c>
    </row>
    <row r="26" spans="1:6">
      <c r="A26" s="15"/>
      <c r="B26" s="6" t="s">
        <v>39</v>
      </c>
      <c r="C26" s="18"/>
      <c r="D26" s="17">
        <v>15000</v>
      </c>
      <c r="E26" s="17">
        <v>15000</v>
      </c>
      <c r="F26" s="17">
        <v>15000</v>
      </c>
    </row>
    <row r="27" spans="1:6">
      <c r="A27" s="15"/>
      <c r="B27" s="6" t="s">
        <v>40</v>
      </c>
      <c r="C27" s="18"/>
      <c r="D27" s="17">
        <v>35000</v>
      </c>
      <c r="E27" s="17">
        <v>35000</v>
      </c>
      <c r="F27" s="17">
        <v>35000</v>
      </c>
    </row>
    <row r="28" spans="1:6">
      <c r="A28" s="15"/>
      <c r="B28" s="6" t="s">
        <v>41</v>
      </c>
      <c r="C28" s="18"/>
      <c r="D28" s="17">
        <v>10000</v>
      </c>
      <c r="E28" s="17">
        <v>10000</v>
      </c>
      <c r="F28" s="17">
        <v>10000</v>
      </c>
    </row>
    <row r="29" spans="1:6" ht="15" customHeight="1">
      <c r="A29" s="15"/>
      <c r="B29" s="6" t="s">
        <v>42</v>
      </c>
      <c r="C29" s="18"/>
      <c r="D29" s="20">
        <f>초기투자[[#Totals],[연도]]/3</f>
        <v>63333.333333333336</v>
      </c>
      <c r="E29" s="20">
        <f>초기투자[[#Totals],[연도]]/3</f>
        <v>63333.333333333336</v>
      </c>
      <c r="F29" s="20">
        <f>초기투자[[#Totals],[연도]]/3</f>
        <v>63333.333333333336</v>
      </c>
    </row>
    <row r="30" spans="1:6">
      <c r="A30" s="15"/>
      <c r="B30" s="19" t="s">
        <v>43</v>
      </c>
      <c r="C30" s="18"/>
      <c r="D30" s="17">
        <f>SUBTOTAL(109,비용[1])</f>
        <v>130833.33333333334</v>
      </c>
      <c r="E30" s="17">
        <f>SUBTOTAL(109,비용[2])</f>
        <v>148333.33333333334</v>
      </c>
      <c r="F30" s="17">
        <f>SUBTOTAL(109,비용[3])</f>
        <v>160833.33333333334</v>
      </c>
    </row>
    <row r="31" spans="1:6">
      <c r="A31" s="15"/>
      <c r="B31" s="22"/>
      <c r="C31" s="22"/>
      <c r="D31" s="22"/>
      <c r="E31" s="22"/>
      <c r="F31" s="22"/>
    </row>
    <row r="32" spans="1:6">
      <c r="A32" s="15" t="s">
        <v>16</v>
      </c>
      <c r="B32" s="12" t="s">
        <v>44</v>
      </c>
      <c r="C32" s="12" t="s">
        <v>56</v>
      </c>
      <c r="D32" s="12" t="s">
        <v>58</v>
      </c>
      <c r="E32" s="12" t="s">
        <v>59</v>
      </c>
      <c r="F32" s="12" t="s">
        <v>60</v>
      </c>
    </row>
    <row r="33" spans="1:6">
      <c r="A33" s="15"/>
      <c r="B33" s="6" t="s">
        <v>45</v>
      </c>
      <c r="C33" s="18"/>
      <c r="D33" s="17">
        <f>복지[[#Totals],[1]]-비용[[#Totals],[1]]</f>
        <v>9166.666666666657</v>
      </c>
      <c r="E33" s="17">
        <f>복지[[#Totals],[2]]-비용[[#Totals],[2]]</f>
        <v>26666.666666666657</v>
      </c>
      <c r="F33" s="17">
        <f>복지[[#Totals],[3]]-비용[[#Totals],[3]]</f>
        <v>39166.666666666657</v>
      </c>
    </row>
    <row r="34" spans="1:6">
      <c r="A34" s="15"/>
      <c r="B34" s="6" t="s">
        <v>46</v>
      </c>
      <c r="C34" s="18"/>
      <c r="D34" s="17">
        <f>D33*세율</f>
        <v>2749.9999999999968</v>
      </c>
      <c r="E34" s="17">
        <f>E33*세율</f>
        <v>7999.9999999999964</v>
      </c>
      <c r="F34" s="17">
        <f>F33*세율</f>
        <v>11749.999999999996</v>
      </c>
    </row>
    <row r="35" spans="1:6">
      <c r="A35" s="15"/>
      <c r="B35" s="6" t="s">
        <v>47</v>
      </c>
      <c r="C35" s="18"/>
      <c r="D35" s="17">
        <f t="shared" ref="D35:F35" si="0">D33-D34</f>
        <v>6416.6666666666606</v>
      </c>
      <c r="E35" s="17">
        <f t="shared" si="0"/>
        <v>18666.666666666661</v>
      </c>
      <c r="F35" s="17">
        <f t="shared" si="0"/>
        <v>27416.666666666661</v>
      </c>
    </row>
    <row r="36" spans="1:6">
      <c r="A36" s="15"/>
      <c r="B36" s="6" t="s">
        <v>48</v>
      </c>
      <c r="C36" s="18"/>
      <c r="D36" s="17">
        <f>D29</f>
        <v>63333.333333333336</v>
      </c>
      <c r="E36" s="17">
        <f>E29</f>
        <v>63333.333333333336</v>
      </c>
      <c r="F36" s="17">
        <f>F29</f>
        <v>63333.333333333336</v>
      </c>
    </row>
    <row r="37" spans="1:6">
      <c r="A37" s="15"/>
      <c r="B37" s="6" t="s">
        <v>49</v>
      </c>
      <c r="C37" s="17">
        <f>-초기투자[[#Totals],[연도]]</f>
        <v>-190000</v>
      </c>
      <c r="D37" s="17">
        <f t="shared" ref="D37:F37" si="1">D35+D36</f>
        <v>69750</v>
      </c>
      <c r="E37" s="17">
        <f t="shared" si="1"/>
        <v>82000</v>
      </c>
      <c r="F37" s="17">
        <f t="shared" si="1"/>
        <v>90750</v>
      </c>
    </row>
    <row r="38" spans="1:6">
      <c r="A38" s="15"/>
      <c r="B38" s="6" t="s">
        <v>50</v>
      </c>
      <c r="C38" s="17">
        <f>C37</f>
        <v>-190000</v>
      </c>
      <c r="D38" s="17">
        <f t="shared" ref="D38:F38" si="2">C38+D37</f>
        <v>-120250</v>
      </c>
      <c r="E38" s="17">
        <f t="shared" si="2"/>
        <v>-38250</v>
      </c>
      <c r="F38" s="17">
        <f t="shared" si="2"/>
        <v>52500</v>
      </c>
    </row>
    <row r="39" spans="1:6">
      <c r="A39" s="15"/>
      <c r="B39" s="22"/>
      <c r="C39" s="22"/>
      <c r="D39" s="22"/>
      <c r="E39" s="22"/>
      <c r="F39" s="22"/>
    </row>
    <row r="40" spans="1:6">
      <c r="A40" s="15" t="s">
        <v>17</v>
      </c>
      <c r="B40" s="12" t="s">
        <v>51</v>
      </c>
      <c r="C40" s="16" t="s">
        <v>57</v>
      </c>
    </row>
    <row r="41" spans="1:6">
      <c r="A41" s="15"/>
      <c r="B41" s="6" t="s">
        <v>52</v>
      </c>
      <c r="C41" s="21">
        <f>C37+(NPV(수익률,D37:F37))</f>
        <v>9359.5041322313773</v>
      </c>
    </row>
    <row r="42" spans="1:6">
      <c r="A42" s="15"/>
      <c r="B42" s="6" t="s">
        <v>53</v>
      </c>
      <c r="C42" s="1">
        <f>IRR(C37:F37)</f>
        <v>0.12655165144706393</v>
      </c>
    </row>
    <row r="43" spans="1:6">
      <c r="A43" s="15"/>
      <c r="B43" s="6" t="s">
        <v>54</v>
      </c>
      <c r="C43" s="9">
        <f>IF(F38&lt;=0,"3년 초과",IF(E38&lt;=0,(F37-F38)/F37+2,IF(D38&lt;=0,(E37-E38)/E37+1,IF(C38&lt;=0,(D37-D38)/D37,"해당 없음"))))</f>
        <v>2.4214876033057853</v>
      </c>
    </row>
  </sheetData>
  <mergeCells count="4">
    <mergeCell ref="B23:F23"/>
    <mergeCell ref="B31:F31"/>
    <mergeCell ref="B39:F39"/>
    <mergeCell ref="B15:F15"/>
  </mergeCells>
  <phoneticPr fontId="20" type="noConversion"/>
  <pageMargins left="0.4" right="0.4" top="0.4" bottom="0.6" header="0.3" footer="0.3"/>
  <pageSetup paperSize="9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시작</vt:lpstr>
      <vt:lpstr>예산 편성 도구</vt:lpstr>
      <vt:lpstr>세율</vt:lpstr>
      <vt:lpstr>수익률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2018-05-31T12:22:28Z</dcterms:created>
  <dcterms:modified xsi:type="dcterms:W3CDTF">2018-11-29T09:15:32Z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