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bookViews>
    <workbookView xWindow="930" yWindow="0" windowWidth="21600" windowHeight="8325" xr2:uid="{00000000-000D-0000-FFFF-FFFF00000000}"/>
  </bookViews>
  <sheets>
    <sheet name="POČETAK" sheetId="2" r:id="rId1"/>
    <sheet name="ALAT ZA PRORAČUN" sheetId="1" r:id="rId2"/>
  </sheets>
  <definedNames>
    <definedName name="PoreznaStopa">'ALAT ZA PRORAČUN'!$C$8</definedName>
    <definedName name="StopaPovrata">'ALAT ZA PRORAČUN'!$C$7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43" i="1" l="1"/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C42" i="1" l="1"/>
  <c r="C41" i="1"/>
</calcChain>
</file>

<file path=xl/sharedStrings.xml><?xml version="1.0" encoding="utf-8"?>
<sst xmlns="http://schemas.openxmlformats.org/spreadsheetml/2006/main" count="337" uniqueCount="61">
  <si>
    <t>O OVOM PREDLOŠKU</t>
  </si>
  <si>
    <t>Unesite naziv tvrtke i datum.</t>
  </si>
  <si>
    <t xml:space="preserve">Napomena:  </t>
  </si>
  <si>
    <t>Da biste saznali više o tablicama na radnom listu, pritisnite SHIFT i zatim F10 na tablici pa odaberite mogućnost TABLICA i potom ZAMJENSKI TEKST.</t>
  </si>
  <si>
    <t>Na ovom radnom listu stvorite proračun za web-mjesta. Korisne upute za korištenje ovog radnog lista nalaze se u ćelijama u ovom stupcu. Pomoću tipke sa strelicom prema dolje počnite s radom.</t>
  </si>
  <si>
    <t>U ćeliju zdesna unesite naziv tvrtke.</t>
  </si>
  <si>
    <t>U ćeliji zdesna nalazi se naslov ovog radnog lista.</t>
  </si>
  <si>
    <t>U ćeliju zdesna unesite datum.</t>
  </si>
  <si>
    <t>U ćeliji zdesna nalazi se savjet.</t>
  </si>
  <si>
    <t>Unesite podatke u tablicu Stopa, koja počinje od ćelije zdesna. Sljedeća se uputa nalazi u ćeliji A10.</t>
  </si>
  <si>
    <t>Unesite podatke u tablicu Početno ulaganje, koja počinje od ćelije zdesna. Sljedeća se uputa nalazi u ćeliji A16.</t>
  </si>
  <si>
    <t>Unesite podatke u tablicu Pogodnosti, koja počinje od ćelije zdesna. Sljedeća se uputa nalazi u ćeliji A24.</t>
  </si>
  <si>
    <t>Unesite podatke u tablicu Troškovi, koja počinje od ćelije zdesna. Vrijednosti se automatski izračunavaju u ćelijama koje sadrže formule. Sljedeće se upute nalaze u ćeliji A32.</t>
  </si>
  <si>
    <t>Ukupni su iznosi automatski izračunati u tablici Ukupni iznosi koja počinje ćelijom zdesna. Sljedeće se upute nalaze u ćeliji A40.</t>
  </si>
  <si>
    <t>Metrika procjene automatski se izračunava u tablici Metrika koja počinje ćelijom zdesna.</t>
  </si>
  <si>
    <t>Naziv tvrtke</t>
  </si>
  <si>
    <t>Alat za stvaranje proračuna za web-mjesta</t>
  </si>
  <si>
    <t>Datum</t>
  </si>
  <si>
    <t>Sive ćelije sadrže izračune koji se ne smiju mijenjati.</t>
  </si>
  <si>
    <t>Tvrtkini podaci</t>
  </si>
  <si>
    <t>Obavezna stopa povrata</t>
  </si>
  <si>
    <t>Porezna stopa</t>
  </si>
  <si>
    <t>Početno ulaganje u web-mjesto</t>
  </si>
  <si>
    <t>Hardver (npr. poslužitelji)</t>
  </si>
  <si>
    <t>Softver (npr. softver za katalog za e-trgovinu)</t>
  </si>
  <si>
    <t>Razvoj (npr. dizajn i razvoj web-mjesta trećih strana)</t>
  </si>
  <si>
    <t>Ukupna početna ulaganja</t>
  </si>
  <si>
    <t>Pogodnosti web-mjesta</t>
  </si>
  <si>
    <t>Izravna prodaja</t>
  </si>
  <si>
    <t>Povećanje prodaje koje je rezultat povećane učinkovitosti promotivnih akcija / prodajnog predstavnika</t>
  </si>
  <si>
    <t>Povećanje prodaje koje je rezultat povećane angažiranosti partnera</t>
  </si>
  <si>
    <t>Smanjeni putni troškovi</t>
  </si>
  <si>
    <t>Smanjeni troškovi službe za korisnike</t>
  </si>
  <si>
    <t>Ukupne pogodnosti</t>
  </si>
  <si>
    <t>Troškovi (bez početnih ulaganja kapitala)</t>
  </si>
  <si>
    <t>Trošak prodaje</t>
  </si>
  <si>
    <t>Održavanje</t>
  </si>
  <si>
    <t>Upravljanje projektima, podrška za korisnike</t>
  </si>
  <si>
    <t>Mrežno oglašavanje, registracija modula za pretraživanje</t>
  </si>
  <si>
    <t>Amortizacija potrošnje kapitala (izračun na temelju razdoblja od tri godine)</t>
  </si>
  <si>
    <t>Ukupni troškovi</t>
  </si>
  <si>
    <t>Ukupni iznosi</t>
  </si>
  <si>
    <t>Neto pogodnosti (troškovi)</t>
  </si>
  <si>
    <t>Porez</t>
  </si>
  <si>
    <t>Vrijednost nakon oporezivanja</t>
  </si>
  <si>
    <t>Vraćena amortizacija</t>
  </si>
  <si>
    <t>Protok novca</t>
  </si>
  <si>
    <t>Kumulativni protok novca</t>
  </si>
  <si>
    <t>Metrika procjene</t>
  </si>
  <si>
    <t>Neto sadašnja vrijednost (NPV)</t>
  </si>
  <si>
    <t>Interna stopa povrata (IRR)</t>
  </si>
  <si>
    <t>Razdoblje otplate (u godinama)</t>
  </si>
  <si>
    <t>Cijena</t>
  </si>
  <si>
    <t>GODINA</t>
  </si>
  <si>
    <t>Vrijednosti</t>
  </si>
  <si>
    <t>1</t>
  </si>
  <si>
    <t>2</t>
  </si>
  <si>
    <t>3</t>
  </si>
  <si>
    <t>Unesite pojedinosti u tablice da biste automatski izračunali ukupni iznosi i metrika procjene.</t>
  </si>
  <si>
    <t>dodatne su upute navedene u stupcu A na svakom radnom listu ALAT ZA PRORAČUN. Ovaj je tekst namjerno skriven. Da biste uklonili tekst, odaberite stupac A, a zatim odaberite IZBRIŠI. Da biste otkrili tekst, odaberite stupac A, a zatim promijenite boju fonta.</t>
  </si>
  <si>
    <t>Pratite početna ulaganja u web-mjesta, njihove prinosi i troškovi prodaje pomoću ovog alat za stvaranje proračuna za web-mjesta.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</si>
</sst>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Fill="1" applyBorder="1"/>
    <xf numFmtId="10" fontId="0" fillId="0" borderId="0" xfId="0" applyNumberFormat="1" applyFont="1" applyFill="1" applyBorder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 applyFont="1" applyFill="1" applyBorder="1"/>
    <xf numFmtId="0" fontId="0" fillId="0" borderId="7" xfId="0" applyBorder="1"/>
    <xf numFmtId="9" fontId="0" fillId="0" borderId="8" xfId="0" applyNumberFormat="1" applyBorder="1"/>
    <xf numFmtId="0" fontId="0" fillId="5" borderId="0" xfId="0" applyFont="1" applyFill="1" applyBorder="1"/>
    <xf numFmtId="0" fontId="5" fillId="0" borderId="0" xfId="0" applyFont="1"/>
    <xf numFmtId="0" fontId="6" fillId="5" borderId="0" xfId="0" applyFont="1" applyFill="1" applyBorder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5" borderId="0" xfId="0" applyNumberFormat="1" applyFont="1" applyFill="1" applyBorder="1"/>
    <xf numFmtId="0" fontId="0" fillId="0" borderId="0" xfId="0" applyFont="1" applyAlignment="1">
      <alignment vertical="center" wrapText="1"/>
    </xf>
    <xf numFmtId="8" fontId="0" fillId="0" borderId="0" xfId="0" applyNumberFormat="1" applyFont="1" applyFill="1" applyBorder="1"/>
    <xf numFmtId="8" fontId="0" fillId="4" borderId="4" xfId="0" applyNumberFormat="1" applyFont="1" applyFill="1" applyBorder="1"/>
    <xf numFmtId="8" fontId="0" fillId="2" borderId="0" xfId="0" applyNumberFormat="1" applyFont="1" applyFill="1" applyBorder="1"/>
    <xf numFmtId="0" fontId="0" fillId="0" borderId="0" xfId="0" applyAlignment="1">
      <alignment horizont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10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13" builtinId="28" customBuiltin="1"/>
    <cellStyle name="Normalno" xfId="0" builtinId="0" customBuiltin="1"/>
    <cellStyle name="Postotak" xfId="9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7" builtinId="4" customBuiltin="1"/>
    <cellStyle name="Valuta [0]" xfId="8" builtinId="7" customBuiltin="1"/>
    <cellStyle name="Zarez" xfId="5" builtinId="3" customBuiltin="1"/>
    <cellStyle name="Zarez [0]" xfId="6" builtinId="6" customBuiltin="1"/>
  </cellStyles>
  <dxfs count="53"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2" formatCode="#,##0.00\ &quot;kn&quot;;[Red]\-#,##0.00\ &quot;kn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n&quot;;[Red]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četnoUlaganje" displayName="PočetnoUlaganje" ref="B10:F14" totalsRowCount="1" headerRowDxfId="52" dataDxfId="51" totalsRowDxfId="50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Početno ulaganje u web-mjesto" totalsRowLabel="Ukupna početna ulaganja" dataDxfId="49" totalsRowDxfId="48"/>
    <tableColumn id="2" xr3:uid="{00000000-0010-0000-0000-000002000000}" name="GODINA" totalsRowFunction="sum" dataDxfId="47" totalsRowDxfId="46"/>
    <tableColumn id="3" xr3:uid="{00000000-0010-0000-0000-000003000000}" name="1" dataDxfId="45" totalsRowDxfId="44"/>
    <tableColumn id="4" xr3:uid="{00000000-0010-0000-0000-000004000000}" name="2" dataDxfId="43" totalsRowDxfId="42"/>
    <tableColumn id="5" xr3:uid="{00000000-0010-0000-0000-000005000000}" name="3" dataDxfId="41" totalsRowDxfId="4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očetno ulaganje u artikle na web-mjestu i godišnji izno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inosi" displayName="Prinosi" ref="B16:F22" totalsRowCount="1" headerRowDxfId="39" dataDxfId="38" totalsRowDxfId="37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Pogodnosti web-mjesta" totalsRowLabel="Ukupne pogodnosti" dataDxfId="36" totalsRowDxfId="35"/>
    <tableColumn id="2" xr3:uid="{00000000-0010-0000-0100-000002000000}" name="GODINA" dataDxfId="34" totalsRowDxfId="33"/>
    <tableColumn id="3" xr3:uid="{00000000-0010-0000-0100-000003000000}" name="1" totalsRowFunction="sum" dataDxfId="32" totalsRowDxfId="31"/>
    <tableColumn id="4" xr3:uid="{00000000-0010-0000-0100-000004000000}" name="2" totalsRowFunction="sum" dataDxfId="30" totalsRowDxfId="29"/>
    <tableColumn id="5" xr3:uid="{00000000-0010-0000-0100-000005000000}" name="3" totalsRowFunction="sum" dataDxfId="28" totalsRowDxfId="2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inose od artikala na web-mjestu i godišnje iznos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roškovi" displayName="Troškovi" ref="B24:F30" totalsRowCount="1" headerRowDxfId="26" dataDxfId="25" totalsRowDxfId="24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Troškovi (bez početnih ulaganja kapitala)" totalsRowLabel="Ukupni troškovi" dataDxfId="23" totalsRowDxfId="22"/>
    <tableColumn id="2" xr3:uid="{00000000-0010-0000-0200-000002000000}" name="GODINA" dataDxfId="21" totalsRowDxfId="20"/>
    <tableColumn id="3" xr3:uid="{00000000-0010-0000-0200-000003000000}" name="1" totalsRowFunction="sum" dataDxfId="19" totalsRowDxfId="18"/>
    <tableColumn id="4" xr3:uid="{00000000-0010-0000-0200-000004000000}" name="2" totalsRowFunction="sum" dataDxfId="17" totalsRowDxfId="16"/>
    <tableColumn id="5" xr3:uid="{00000000-0010-0000-0200-000005000000}" name="3" totalsRowFunction="sum" dataDxfId="15" totalsRowDxfId="1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u tablicu unesite troškove bez početnih kapitalnih ulaganja i godišnje iznos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UkupniIznosi" displayName="UkupniIznosi" ref="B32:F38" headerRowDxfId="13" dataDxfId="12" totalsRowDxfId="11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Ukupni iznosi" totalsRowLabel="Zbroj" dataDxfId="10" totalsRowDxfId="9"/>
    <tableColumn id="2" xr3:uid="{00000000-0010-0000-0300-000002000000}" name="GODINA" dataDxfId="8"/>
    <tableColumn id="3" xr3:uid="{00000000-0010-0000-0300-000003000000}" name="1" dataDxfId="7"/>
    <tableColumn id="4" xr3:uid="{00000000-0010-0000-0300-000004000000}" name="2" dataDxfId="6"/>
    <tableColumn id="5" xr3:uid="{00000000-0010-0000-0300-000005000000}" name="3" totalsRowFunction="sum" dataDxfId="5" totalsRowDxfId="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ukupnih iznosa. Godišnji se iznosi izračunavaju automatski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etrika" displayName="Metrika" ref="B40:C43" totalsRowShown="0" headerRowDxfId="3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Metrika procjene" dataDxfId="2"/>
    <tableColumn id="2" xr3:uid="{00000000-0010-0000-0400-000002000000}" name="Vrijednosti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oj se tablici automatski ažuriraju stavke metrike procjene i iznosi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Stopa" displayName="Stopa" ref="B6:C8" totalsRowShown="0" tableBorderDxfId="1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Tvrtkini podaci"/>
    <tableColumn id="2" xr3:uid="{D234CEAA-BCAD-4F41-A5C2-1F7BCE4E636F}" name="Cijena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U ovu tablicu unesite podatke o tvrtki i stopu.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RowHeight="15" x14ac:dyDescent="0.25"/>
  <cols>
    <col min="1" max="1" width="2.7109375" style="20" customWidth="1"/>
    <col min="2" max="2" width="80.7109375" style="20" customWidth="1"/>
    <col min="3" max="3" width="2.7109375" style="20" customWidth="1"/>
    <col min="4" max="16384" width="9.140625" style="20"/>
  </cols>
  <sheetData>
    <row r="1" spans="2:2" s="17" customFormat="1" ht="30" customHeight="1" thickBot="1" x14ac:dyDescent="0.3">
      <c r="B1" s="16" t="s">
        <v>0</v>
      </c>
    </row>
    <row r="2" spans="2:2" s="17" customFormat="1" ht="30" customHeight="1" thickTop="1" x14ac:dyDescent="0.25">
      <c r="B2" s="23" t="s">
        <v>60</v>
      </c>
    </row>
    <row r="3" spans="2:2" s="17" customFormat="1" ht="30" customHeight="1" x14ac:dyDescent="0.25">
      <c r="B3" s="18" t="s">
        <v>1</v>
      </c>
    </row>
    <row r="4" spans="2:2" s="17" customFormat="1" ht="30" customHeight="1" x14ac:dyDescent="0.25">
      <c r="B4" s="23" t="s">
        <v>58</v>
      </c>
    </row>
    <row r="5" spans="2:2" s="17" customFormat="1" ht="30" customHeight="1" x14ac:dyDescent="0.25">
      <c r="B5" s="19" t="s">
        <v>2</v>
      </c>
    </row>
    <row r="6" spans="2:2" ht="63.75" customHeight="1" x14ac:dyDescent="0.25">
      <c r="B6" s="23" t="s">
        <v>59</v>
      </c>
    </row>
    <row r="7" spans="2:2" ht="42.75" customHeight="1" x14ac:dyDescent="0.25">
      <c r="B7" s="18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4" customWidth="1"/>
    <col min="2" max="2" width="92.140625" customWidth="1"/>
    <col min="3" max="6" width="19.28515625" customWidth="1"/>
  </cols>
  <sheetData>
    <row r="1" spans="1:6" x14ac:dyDescent="0.25">
      <c r="A1" s="14" t="s">
        <v>4</v>
      </c>
    </row>
    <row r="2" spans="1:6" ht="24" thickBot="1" x14ac:dyDescent="0.3">
      <c r="A2" s="14" t="s">
        <v>5</v>
      </c>
      <c r="B2" s="3" t="s">
        <v>15</v>
      </c>
      <c r="C2" s="3"/>
      <c r="D2" s="3"/>
      <c r="E2" s="3"/>
      <c r="F2" s="3"/>
    </row>
    <row r="3" spans="1:6" ht="21.75" thickTop="1" thickBot="1" x14ac:dyDescent="0.3">
      <c r="A3" s="14" t="s">
        <v>6</v>
      </c>
      <c r="B3" s="4" t="s">
        <v>16</v>
      </c>
      <c r="C3" s="4"/>
      <c r="D3" s="4"/>
      <c r="E3" s="4"/>
      <c r="F3" s="4"/>
    </row>
    <row r="4" spans="1:6" ht="16.5" thickTop="1" thickBot="1" x14ac:dyDescent="0.3">
      <c r="A4" s="14" t="s">
        <v>7</v>
      </c>
      <c r="B4" s="21" t="s">
        <v>17</v>
      </c>
      <c r="C4" s="5"/>
      <c r="D4" s="5"/>
      <c r="E4" s="5"/>
      <c r="F4" s="5"/>
    </row>
    <row r="5" spans="1:6" ht="30" customHeight="1" x14ac:dyDescent="0.25">
      <c r="A5" s="14" t="s">
        <v>8</v>
      </c>
      <c r="B5" t="s">
        <v>18</v>
      </c>
    </row>
    <row r="6" spans="1:6" x14ac:dyDescent="0.25">
      <c r="A6" s="14" t="s">
        <v>9</v>
      </c>
      <c r="B6" s="6" t="s">
        <v>19</v>
      </c>
      <c r="C6" s="6" t="s">
        <v>52</v>
      </c>
    </row>
    <row r="7" spans="1:6" x14ac:dyDescent="0.25">
      <c r="B7" s="8" t="s">
        <v>20</v>
      </c>
      <c r="C7" s="9">
        <v>0.1</v>
      </c>
    </row>
    <row r="8" spans="1:6" x14ac:dyDescent="0.25">
      <c r="B8" s="11" t="s">
        <v>21</v>
      </c>
      <c r="C8" s="12">
        <v>0.3</v>
      </c>
    </row>
    <row r="10" spans="1:6" x14ac:dyDescent="0.25">
      <c r="A10" s="14" t="s">
        <v>10</v>
      </c>
      <c r="B10" s="13" t="s">
        <v>22</v>
      </c>
      <c r="C10" s="22" t="s">
        <v>53</v>
      </c>
      <c r="D10" s="22" t="s">
        <v>55</v>
      </c>
      <c r="E10" s="22" t="s">
        <v>56</v>
      </c>
      <c r="F10" s="22" t="s">
        <v>57</v>
      </c>
    </row>
    <row r="11" spans="1:6" x14ac:dyDescent="0.25">
      <c r="B11" s="7" t="s">
        <v>23</v>
      </c>
      <c r="C11" s="24">
        <v>25000</v>
      </c>
      <c r="D11" s="25"/>
      <c r="E11" s="25"/>
      <c r="F11" s="25"/>
    </row>
    <row r="12" spans="1:6" x14ac:dyDescent="0.25">
      <c r="B12" s="7" t="s">
        <v>24</v>
      </c>
      <c r="C12" s="24">
        <v>15000</v>
      </c>
      <c r="D12" s="25"/>
      <c r="E12" s="25"/>
      <c r="F12" s="25"/>
    </row>
    <row r="13" spans="1:6" x14ac:dyDescent="0.25">
      <c r="B13" s="7" t="s">
        <v>25</v>
      </c>
      <c r="C13" s="24">
        <v>150000</v>
      </c>
      <c r="D13" s="25"/>
      <c r="E13" s="25"/>
      <c r="F13" s="25"/>
    </row>
    <row r="14" spans="1:6" x14ac:dyDescent="0.25">
      <c r="B14" s="1" t="s">
        <v>26</v>
      </c>
      <c r="C14" s="24">
        <f>SUBTOTAL(109,PočetnoUlaganje[GODINA])</f>
        <v>190000</v>
      </c>
      <c r="D14" s="25"/>
      <c r="E14" s="25"/>
      <c r="F14" s="25"/>
    </row>
    <row r="15" spans="1:6" x14ac:dyDescent="0.25">
      <c r="B15" s="27"/>
      <c r="C15" s="27"/>
      <c r="D15" s="27"/>
      <c r="E15" s="27"/>
      <c r="F15" s="27"/>
    </row>
    <row r="16" spans="1:6" x14ac:dyDescent="0.25">
      <c r="A16" s="14" t="s">
        <v>11</v>
      </c>
      <c r="B16" s="13" t="s">
        <v>27</v>
      </c>
      <c r="C16" s="22" t="s">
        <v>53</v>
      </c>
      <c r="D16" s="22" t="s">
        <v>55</v>
      </c>
      <c r="E16" s="22" t="s">
        <v>56</v>
      </c>
      <c r="F16" s="22" t="s">
        <v>57</v>
      </c>
    </row>
    <row r="17" spans="1:6" x14ac:dyDescent="0.25">
      <c r="B17" s="7" t="s">
        <v>28</v>
      </c>
      <c r="C17" s="25"/>
      <c r="D17" s="24">
        <v>15000</v>
      </c>
      <c r="E17" s="24">
        <v>50000</v>
      </c>
      <c r="F17" s="24">
        <v>75000</v>
      </c>
    </row>
    <row r="18" spans="1:6" ht="15" customHeight="1" x14ac:dyDescent="0.25">
      <c r="B18" s="7" t="s">
        <v>29</v>
      </c>
      <c r="C18" s="25"/>
      <c r="D18" s="24">
        <v>25000</v>
      </c>
      <c r="E18" s="24">
        <v>25000</v>
      </c>
      <c r="F18" s="24">
        <v>25000</v>
      </c>
    </row>
    <row r="19" spans="1:6" x14ac:dyDescent="0.25">
      <c r="B19" s="7" t="s">
        <v>30</v>
      </c>
      <c r="C19" s="25"/>
      <c r="D19" s="24">
        <v>25000</v>
      </c>
      <c r="E19" s="24">
        <v>25000</v>
      </c>
      <c r="F19" s="24">
        <v>25000</v>
      </c>
    </row>
    <row r="20" spans="1:6" x14ac:dyDescent="0.25">
      <c r="B20" s="7" t="s">
        <v>31</v>
      </c>
      <c r="C20" s="25"/>
      <c r="D20" s="24">
        <v>25000</v>
      </c>
      <c r="E20" s="24">
        <v>25000</v>
      </c>
      <c r="F20" s="24">
        <v>25000</v>
      </c>
    </row>
    <row r="21" spans="1:6" x14ac:dyDescent="0.25">
      <c r="B21" s="7" t="s">
        <v>32</v>
      </c>
      <c r="C21" s="25"/>
      <c r="D21" s="24">
        <v>50000</v>
      </c>
      <c r="E21" s="24">
        <v>50000</v>
      </c>
      <c r="F21" s="24">
        <v>50000</v>
      </c>
    </row>
    <row r="22" spans="1:6" x14ac:dyDescent="0.25">
      <c r="B22" s="1" t="s">
        <v>33</v>
      </c>
      <c r="C22" s="25"/>
      <c r="D22" s="24">
        <f>SUBTOTAL(109,Prinosi[1])</f>
        <v>140000</v>
      </c>
      <c r="E22" s="24">
        <f>SUBTOTAL(109,Prinosi[2])</f>
        <v>175000</v>
      </c>
      <c r="F22" s="24">
        <f>SUBTOTAL(109,Prinosi[3])</f>
        <v>200000</v>
      </c>
    </row>
    <row r="23" spans="1:6" x14ac:dyDescent="0.25">
      <c r="B23" s="27"/>
      <c r="C23" s="27"/>
      <c r="D23" s="27"/>
      <c r="E23" s="27"/>
      <c r="F23" s="27"/>
    </row>
    <row r="24" spans="1:6" x14ac:dyDescent="0.25">
      <c r="A24" s="14" t="s">
        <v>12</v>
      </c>
      <c r="B24" s="13" t="s">
        <v>34</v>
      </c>
      <c r="C24" s="22" t="s">
        <v>53</v>
      </c>
      <c r="D24" s="22" t="s">
        <v>55</v>
      </c>
      <c r="E24" s="22" t="s">
        <v>56</v>
      </c>
      <c r="F24" s="22" t="s">
        <v>57</v>
      </c>
    </row>
    <row r="25" spans="1:6" x14ac:dyDescent="0.25">
      <c r="B25" s="7" t="s">
        <v>35</v>
      </c>
      <c r="C25" s="25"/>
      <c r="D25" s="24">
        <v>7500</v>
      </c>
      <c r="E25" s="24">
        <v>25000</v>
      </c>
      <c r="F25" s="24">
        <v>37500</v>
      </c>
    </row>
    <row r="26" spans="1:6" x14ac:dyDescent="0.25">
      <c r="B26" s="7" t="s">
        <v>36</v>
      </c>
      <c r="C26" s="25"/>
      <c r="D26" s="24">
        <v>15000</v>
      </c>
      <c r="E26" s="24">
        <v>15000</v>
      </c>
      <c r="F26" s="24">
        <v>15000</v>
      </c>
    </row>
    <row r="27" spans="1:6" x14ac:dyDescent="0.25">
      <c r="B27" s="7" t="s">
        <v>37</v>
      </c>
      <c r="C27" s="25"/>
      <c r="D27" s="24">
        <v>35000</v>
      </c>
      <c r="E27" s="24">
        <v>35000</v>
      </c>
      <c r="F27" s="24">
        <v>35000</v>
      </c>
    </row>
    <row r="28" spans="1:6" x14ac:dyDescent="0.25">
      <c r="B28" s="7" t="s">
        <v>38</v>
      </c>
      <c r="C28" s="25"/>
      <c r="D28" s="24">
        <v>10000</v>
      </c>
      <c r="E28" s="24">
        <v>10000</v>
      </c>
      <c r="F28" s="24">
        <v>10000</v>
      </c>
    </row>
    <row r="29" spans="1:6" ht="15" customHeight="1" x14ac:dyDescent="0.25">
      <c r="B29" s="7" t="s">
        <v>39</v>
      </c>
      <c r="C29" s="25"/>
      <c r="D29" s="26">
        <f>PočetnoUlaganje[[#Totals],[GODINA]]/3</f>
        <v>63333.333333333336</v>
      </c>
      <c r="E29" s="26">
        <f>PočetnoUlaganje[[#Totals],[GODINA]]/3</f>
        <v>63333.333333333336</v>
      </c>
      <c r="F29" s="26">
        <f>PočetnoUlaganje[[#Totals],[GODINA]]/3</f>
        <v>63333.333333333336</v>
      </c>
    </row>
    <row r="30" spans="1:6" x14ac:dyDescent="0.25">
      <c r="B30" s="1" t="s">
        <v>40</v>
      </c>
      <c r="C30" s="25"/>
      <c r="D30" s="24">
        <f>SUBTOTAL(109,Troškovi[1])</f>
        <v>130833.33333333334</v>
      </c>
      <c r="E30" s="24">
        <f>SUBTOTAL(109,Troškovi[2])</f>
        <v>148333.33333333334</v>
      </c>
      <c r="F30" s="24">
        <f>SUBTOTAL(109,Troškovi[3])</f>
        <v>160833.33333333334</v>
      </c>
    </row>
    <row r="31" spans="1:6" x14ac:dyDescent="0.25">
      <c r="B31" s="27"/>
      <c r="C31" s="27"/>
      <c r="D31" s="27"/>
      <c r="E31" s="27"/>
      <c r="F31" s="27"/>
    </row>
    <row r="32" spans="1:6" x14ac:dyDescent="0.25">
      <c r="A32" s="14" t="s">
        <v>13</v>
      </c>
      <c r="B32" s="13" t="s">
        <v>41</v>
      </c>
      <c r="C32" s="22" t="s">
        <v>53</v>
      </c>
      <c r="D32" s="22" t="s">
        <v>55</v>
      </c>
      <c r="E32" s="22" t="s">
        <v>56</v>
      </c>
      <c r="F32" s="22" t="s">
        <v>57</v>
      </c>
    </row>
    <row r="33" spans="1:6" x14ac:dyDescent="0.25">
      <c r="B33" s="7" t="s">
        <v>42</v>
      </c>
      <c r="C33" s="25"/>
      <c r="D33" s="24">
        <f>Prinosi[[#Totals],[1]]-Troškovi[[#Totals],[1]]</f>
        <v>9166.666666666657</v>
      </c>
      <c r="E33" s="24">
        <f>Prinosi[[#Totals],[2]]-Troškovi[[#Totals],[2]]</f>
        <v>26666.666666666657</v>
      </c>
      <c r="F33" s="24">
        <f>Prinosi[[#Totals],[3]]-Troškovi[[#Totals],[3]]</f>
        <v>39166.666666666657</v>
      </c>
    </row>
    <row r="34" spans="1:6" x14ac:dyDescent="0.25">
      <c r="B34" s="7" t="s">
        <v>43</v>
      </c>
      <c r="C34" s="25"/>
      <c r="D34" s="24">
        <f>D33*PoreznaStopa</f>
        <v>2749.9999999999968</v>
      </c>
      <c r="E34" s="24">
        <f>E33*PoreznaStopa</f>
        <v>7999.9999999999964</v>
      </c>
      <c r="F34" s="24">
        <f>F33*PoreznaStopa</f>
        <v>11749.999999999996</v>
      </c>
    </row>
    <row r="35" spans="1:6" x14ac:dyDescent="0.25">
      <c r="B35" s="7" t="s">
        <v>44</v>
      </c>
      <c r="C35" s="25"/>
      <c r="D35" s="24">
        <f t="shared" ref="D35:F35" si="0">D33-D34</f>
        <v>6416.6666666666606</v>
      </c>
      <c r="E35" s="24">
        <f t="shared" si="0"/>
        <v>18666.666666666661</v>
      </c>
      <c r="F35" s="24">
        <f t="shared" si="0"/>
        <v>27416.666666666661</v>
      </c>
    </row>
    <row r="36" spans="1:6" x14ac:dyDescent="0.25">
      <c r="B36" s="7" t="s">
        <v>45</v>
      </c>
      <c r="C36" s="25"/>
      <c r="D36" s="24">
        <f>D29</f>
        <v>63333.333333333336</v>
      </c>
      <c r="E36" s="24">
        <f>E29</f>
        <v>63333.333333333336</v>
      </c>
      <c r="F36" s="24">
        <f>F29</f>
        <v>63333.333333333336</v>
      </c>
    </row>
    <row r="37" spans="1:6" x14ac:dyDescent="0.25">
      <c r="B37" s="7" t="s">
        <v>46</v>
      </c>
      <c r="C37" s="24">
        <f>-PočetnoUlaganje[[#Totals],[GODINA]]</f>
        <v>-190000</v>
      </c>
      <c r="D37" s="24">
        <f t="shared" ref="D37:F37" si="1">D35+D36</f>
        <v>69750</v>
      </c>
      <c r="E37" s="24">
        <f t="shared" si="1"/>
        <v>82000</v>
      </c>
      <c r="F37" s="24">
        <f t="shared" si="1"/>
        <v>90750</v>
      </c>
    </row>
    <row r="38" spans="1:6" x14ac:dyDescent="0.25">
      <c r="B38" s="7" t="s">
        <v>47</v>
      </c>
      <c r="C38" s="24">
        <f>C37</f>
        <v>-190000</v>
      </c>
      <c r="D38" s="24">
        <f t="shared" ref="D38:F38" si="2">C38+D37</f>
        <v>-120250</v>
      </c>
      <c r="E38" s="24">
        <f t="shared" si="2"/>
        <v>-38250</v>
      </c>
      <c r="F38" s="24">
        <f t="shared" si="2"/>
        <v>52500</v>
      </c>
    </row>
    <row r="39" spans="1:6" x14ac:dyDescent="0.25">
      <c r="B39" s="27"/>
      <c r="C39" s="27"/>
      <c r="D39" s="27"/>
      <c r="E39" s="27"/>
      <c r="F39" s="27"/>
    </row>
    <row r="40" spans="1:6" x14ac:dyDescent="0.25">
      <c r="A40" s="14" t="s">
        <v>14</v>
      </c>
      <c r="B40" s="13" t="s">
        <v>48</v>
      </c>
      <c r="C40" s="15" t="s">
        <v>54</v>
      </c>
    </row>
    <row r="41" spans="1:6" x14ac:dyDescent="0.25">
      <c r="B41" s="7" t="s">
        <v>49</v>
      </c>
      <c r="C41" s="24">
        <f>C37+(NPV(StopaPovrata,D37:F37))</f>
        <v>9359.5041322313773</v>
      </c>
    </row>
    <row r="42" spans="1:6" x14ac:dyDescent="0.25">
      <c r="B42" s="7" t="s">
        <v>50</v>
      </c>
      <c r="C42" s="2">
        <f>IRR(C37:F37)</f>
        <v>0.12655165144706393</v>
      </c>
    </row>
    <row r="43" spans="1:6" x14ac:dyDescent="0.25">
      <c r="B43" s="7" t="s">
        <v>51</v>
      </c>
      <c r="C43" s="10">
        <f>IF(F38&lt;=0,"Prekoračuje 3 godine",IF(E38&lt;=0,(F37-F38)/F37+2,IF(D38&lt;=0,(E37-E38)/E37+1,IF(C38&lt;=0,(D37-D38)/D37,"ND"))))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POČETAK</vt:lpstr>
      <vt:lpstr>ALAT ZA PRORAČUN</vt:lpstr>
      <vt:lpstr>PoreznaStopa</vt:lpstr>
      <vt:lpstr>StopaPovrata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2018-11-28T06:02:23Z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