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90721EDD-4C9B-4199-A994-85B21459BDFD}" xr6:coauthVersionLast="31" xr6:coauthVersionMax="38" xr10:uidLastSave="{00000000-0000-0000-0000-000000000000}"/>
  <bookViews>
    <workbookView xWindow="930" yWindow="0" windowWidth="28800" windowHeight="10965" tabRatio="843" xr2:uid="{00000000-000D-0000-FFFF-FFFF00000000}"/>
  </bookViews>
  <sheets>
    <sheet name="Guia" sheetId="4" r:id="rId1"/>
    <sheet name="Finanças Anuais" sheetId="10" r:id="rId2"/>
    <sheet name="Finanças Mensais" sheetId="2" r:id="rId3"/>
    <sheet name="Resumo Diário" sheetId="9" r:id="rId4"/>
    <sheet name="Rendimentos" sheetId="5" r:id="rId5"/>
    <sheet name="Despesas" sheetId="6" r:id="rId6"/>
    <sheet name="Discricionário" sheetId="7" r:id="rId7"/>
    <sheet name="Poupanças" sheetId="8" r:id="rId8"/>
  </sheets>
  <definedNames>
    <definedName name="ÁreaDoTítuloDaColuna1..B6.1">Guia!$B$5</definedName>
    <definedName name="ÁreaDoTítuloDaColuna1..E8.4">'Resumo Diário'!$B$4</definedName>
    <definedName name="ÁreaDoTítuloDaColuna2..D6.1">Guia!$D$5</definedName>
    <definedName name="ÁreaDoTítuloDaColuna3..F6.1">Guia!$F$5</definedName>
    <definedName name="ÁreaDoTítuloDaLinha1..D2.2">'Finanças Anuais'!$B$2</definedName>
    <definedName name="ÁreaDoTítuloDaLinha1..D2.3">'Finanças Mensais'!$B$2</definedName>
    <definedName name="ÁreaDoTítuloDaLinha1..D2.4">'Resumo Diário'!$B$2</definedName>
    <definedName name="ÁreaDoTítuloDaLinha1..D2.5">Rendimentos!$B$2</definedName>
    <definedName name="ÁreaDoTítuloDaLinha1..D2.6">Despesas!$B$2</definedName>
    <definedName name="ÁreaDoTítuloDaLinha1..D2.7">Discricionário!$B$2</definedName>
    <definedName name="ÁreaDoTítuloDaLinha1..D2.8">Poupanças!$B$2</definedName>
    <definedName name="ÁreaDoTítuloDaLinha2..C4.2">'Finanças Anuais'!$B$4</definedName>
    <definedName name="ÁreaDoTítuloDaLinha3..G4.2">'Finanças Anuais'!$F$4</definedName>
    <definedName name="ÁreaDoTítuloDaLinha4..K4.2">'Finanças Anuais'!$J$4</definedName>
    <definedName name="ÁreaDoTítuloDaLinha5..O4.2">'Finanças Anuais'!$N$4</definedName>
    <definedName name="ÁreaDoTítuloDaLinha6..C6.2">'Finanças Anuais'!$B$6</definedName>
    <definedName name="ÁreaDoTítuloDaLinha7..G6.2">'Finanças Anuais'!$F$6</definedName>
    <definedName name="ÁreaDoTítuloDaLinha8..K6.2">'Finanças Anuais'!$J$6</definedName>
    <definedName name="ÁreaDoTítuloDaLinha9..O6.2">'Finanças Anuais'!$N$6</definedName>
    <definedName name="FinançasAnuaisAtéÀData">Rendimentos[[#Totals],[Anual  ]]-Despesas[[#Totals],[Anual  ]]-Discricionário[[#Totals],[Anual  ]]-Poupanças[[#Totals],[Anual  ]]</definedName>
    <definedName name="FinançasDiárias">SUM('Resumo Diário'!$C$5:$C$8)</definedName>
    <definedName name="FinançasMensaisAtéÀData">Mensal[[#Totals],[Total]]</definedName>
    <definedName name="_xlnm.Print_Titles" localSheetId="5">Despesas!$2:$3</definedName>
    <definedName name="_xlnm.Print_Titles" localSheetId="6">Discricionário!$2:$3</definedName>
    <definedName name="_xlnm.Print_Titles" localSheetId="2">'Finanças Mensais'!$3:$3</definedName>
    <definedName name="_xlnm.Print_Titles" localSheetId="7">Poupanças!$2:$3</definedName>
    <definedName name="_xlnm.Print_Titles" localSheetId="4">Rendimentos!$2:$3</definedName>
    <definedName name="_xlnm.Print_Titles" localSheetId="3">'Resumo Diário'!$9:$9</definedName>
    <definedName name="Título3">Mensal[[#Headers],[Tipo]]</definedName>
    <definedName name="Título4">Diário[[#Headers],[Tipo]]</definedName>
    <definedName name="Título5">Rendimentos[[#Headers],[Rendimentos]]</definedName>
    <definedName name="Título6">Despesas[[#Headers],[Despesas]]</definedName>
    <definedName name="Título7">Discricionário[[#Headers],[Despesas Discricionárias]]</definedName>
    <definedName name="Título8">Poupanças[[#Headers],[Poupanças]]</definedName>
  </definedNames>
  <calcPr calcId="179017"/>
</workbook>
</file>

<file path=xl/calcChain.xml><?xml version="1.0" encoding="utf-8"?>
<calcChain xmlns="http://schemas.openxmlformats.org/spreadsheetml/2006/main">
  <c r="C8" i="9" l="1"/>
  <c r="C7" i="9"/>
  <c r="C6" i="9"/>
  <c r="C5" i="9"/>
  <c r="F10" i="9"/>
  <c r="E10" i="9" s="1"/>
  <c r="F11" i="9"/>
  <c r="F12" i="9"/>
  <c r="E12" i="9" s="1"/>
  <c r="F13" i="9"/>
  <c r="E13" i="9" s="1"/>
  <c r="F14" i="9"/>
  <c r="E14" i="9" s="1"/>
  <c r="F15" i="9"/>
  <c r="E15" i="9" s="1"/>
  <c r="F16" i="9"/>
  <c r="E16" i="9" s="1"/>
  <c r="F17" i="9"/>
  <c r="E17" i="9" s="1"/>
  <c r="F18" i="9"/>
  <c r="E18" i="9" s="1"/>
  <c r="F19" i="9"/>
  <c r="E19" i="9" s="1"/>
  <c r="F20" i="9"/>
  <c r="E20" i="9" s="1"/>
  <c r="F21" i="9"/>
  <c r="E21" i="9" s="1"/>
  <c r="F22" i="9"/>
  <c r="E22" i="9" s="1"/>
  <c r="F23" i="9"/>
  <c r="E23" i="9" s="1"/>
  <c r="F24" i="9"/>
  <c r="E24" i="9" s="1"/>
  <c r="F25" i="9"/>
  <c r="E25" i="9" s="1"/>
  <c r="F26" i="9"/>
  <c r="E26" i="9" s="1"/>
  <c r="F27" i="9"/>
  <c r="E27" i="9" s="1"/>
  <c r="F28" i="9"/>
  <c r="E28" i="9" s="1"/>
  <c r="F29" i="9"/>
  <c r="E29" i="9" s="1"/>
  <c r="F30" i="9"/>
  <c r="E30" i="9" s="1"/>
  <c r="F31" i="9"/>
  <c r="E31" i="9" s="1"/>
  <c r="F32" i="9"/>
  <c r="E32" i="9" s="1"/>
  <c r="F33" i="9"/>
  <c r="E33" i="9" s="1"/>
  <c r="F34" i="9"/>
  <c r="E34" i="9" s="1"/>
  <c r="F35" i="9"/>
  <c r="E35" i="9" s="1"/>
  <c r="F36" i="9"/>
  <c r="E36" i="9" s="1"/>
  <c r="F37" i="9"/>
  <c r="E37" i="9" s="1"/>
  <c r="F38" i="9"/>
  <c r="E38" i="9" s="1"/>
  <c r="F39" i="9"/>
  <c r="E39" i="9" s="1"/>
  <c r="F40" i="9"/>
  <c r="E40" i="9" s="1"/>
  <c r="F41" i="9"/>
  <c r="E41" i="9" s="1"/>
  <c r="F42" i="9"/>
  <c r="E42" i="9" s="1"/>
  <c r="F43" i="9"/>
  <c r="E43" i="9" s="1"/>
  <c r="F44" i="9"/>
  <c r="E44" i="9" s="1"/>
  <c r="F45" i="9"/>
  <c r="E45" i="9" s="1"/>
  <c r="F46" i="9"/>
  <c r="E46" i="9" s="1"/>
  <c r="F47" i="9"/>
  <c r="E47" i="9" s="1"/>
  <c r="F48" i="9"/>
  <c r="E48" i="9" s="1"/>
  <c r="F49" i="9"/>
  <c r="E49" i="9" s="1"/>
  <c r="F50" i="9"/>
  <c r="E50" i="9" s="1"/>
  <c r="F51" i="9"/>
  <c r="E51" i="9" s="1"/>
  <c r="F52" i="9"/>
  <c r="E52" i="9" s="1"/>
  <c r="D53" i="9"/>
  <c r="D2" i="9" l="1"/>
  <c r="D7" i="9"/>
  <c r="D8" i="9"/>
  <c r="D6" i="9"/>
  <c r="E5" i="9"/>
  <c r="E6" i="9"/>
  <c r="E7" i="9"/>
  <c r="E8" i="9"/>
  <c r="F53" i="9"/>
  <c r="E11" i="9"/>
  <c r="C9" i="8"/>
  <c r="O4" i="10" s="1"/>
  <c r="D8" i="8"/>
  <c r="D7" i="8"/>
  <c r="D6" i="8"/>
  <c r="D5" i="8"/>
  <c r="D4" i="8"/>
  <c r="C15" i="7"/>
  <c r="K4" i="10" s="1"/>
  <c r="D14" i="7"/>
  <c r="D13" i="7"/>
  <c r="D12" i="7"/>
  <c r="D11" i="7"/>
  <c r="D10" i="7"/>
  <c r="D9" i="7"/>
  <c r="D8" i="7"/>
  <c r="D7" i="7"/>
  <c r="D6" i="7"/>
  <c r="D5" i="7"/>
  <c r="D4" i="7"/>
  <c r="C22" i="6"/>
  <c r="D21" i="6"/>
  <c r="D20" i="6"/>
  <c r="D19" i="6"/>
  <c r="D18" i="6"/>
  <c r="D17" i="6"/>
  <c r="D16" i="6"/>
  <c r="D15" i="6"/>
  <c r="D14" i="6"/>
  <c r="D13" i="6"/>
  <c r="D12" i="6"/>
  <c r="D11" i="6"/>
  <c r="D10" i="6"/>
  <c r="D9" i="6"/>
  <c r="D8" i="6"/>
  <c r="D7" i="6"/>
  <c r="D6" i="6"/>
  <c r="D5" i="6"/>
  <c r="D4" i="6"/>
  <c r="C10" i="5"/>
  <c r="D9" i="5"/>
  <c r="D8" i="5"/>
  <c r="D7" i="5"/>
  <c r="D6" i="5"/>
  <c r="D5" i="5"/>
  <c r="D4" i="5"/>
  <c r="C4" i="10" l="1"/>
  <c r="D2" i="10"/>
  <c r="D2" i="7"/>
  <c r="D2" i="8"/>
  <c r="D2" i="5"/>
  <c r="D2" i="6"/>
  <c r="G4" i="10"/>
  <c r="E53" i="9"/>
  <c r="D5" i="9"/>
  <c r="D9" i="8"/>
  <c r="O6" i="10" s="1"/>
  <c r="D15" i="7"/>
  <c r="K6" i="10" s="1"/>
  <c r="D22" i="6"/>
  <c r="G6" i="10" s="1"/>
  <c r="D10" i="5"/>
  <c r="C6" i="10" s="1"/>
  <c r="O47" i="2"/>
  <c r="N47" i="2"/>
  <c r="M47" i="2"/>
  <c r="L47" i="2"/>
  <c r="K47" i="2"/>
  <c r="J47" i="2"/>
  <c r="I47" i="2"/>
  <c r="H47" i="2"/>
  <c r="G47" i="2"/>
  <c r="F47" i="2"/>
  <c r="E47" i="2"/>
  <c r="D47"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l="1"/>
  <c r="D2" i="2" s="1"/>
</calcChain>
</file>

<file path=xl/sharedStrings.xml><?xml version="1.0" encoding="utf-8"?>
<sst xmlns="http://schemas.openxmlformats.org/spreadsheetml/2006/main" count="332" uniqueCount="99">
  <si>
    <t>FINANÇAS PESSOAIS</t>
  </si>
  <si>
    <r>
      <t xml:space="preserve">Este livro tem folhas de cálculo para finanças </t>
    </r>
    <r>
      <rPr>
        <b/>
        <sz val="14"/>
        <color theme="1" tint="0.34998626667073579"/>
        <rFont val="Calibri"/>
        <family val="2"/>
        <scheme val="minor"/>
      </rPr>
      <t>anuais</t>
    </r>
    <r>
      <rPr>
        <sz val="14"/>
        <color theme="1" tint="0.34998626667073579"/>
        <rFont val="Calibri"/>
        <family val="2"/>
        <scheme val="minor"/>
      </rPr>
      <t xml:space="preserve">, </t>
    </r>
    <r>
      <rPr>
        <b/>
        <sz val="14"/>
        <color theme="1" tint="0.34998626667073579"/>
        <rFont val="Calibri"/>
        <family val="2"/>
        <scheme val="minor"/>
      </rPr>
      <t>mensais</t>
    </r>
    <r>
      <rPr>
        <sz val="14"/>
        <color theme="1" tint="0.34998626667073579"/>
        <rFont val="Calibri"/>
        <family val="2"/>
        <scheme val="minor"/>
      </rPr>
      <t xml:space="preserve"> e </t>
    </r>
    <r>
      <rPr>
        <b/>
        <sz val="14"/>
        <color theme="1" tint="0.34998626667073579"/>
        <rFont val="Calibri"/>
        <family val="2"/>
        <scheme val="minor"/>
      </rPr>
      <t>diárias</t>
    </r>
    <r>
      <rPr>
        <sz val="14"/>
        <color theme="1" tint="0.34998626667073579"/>
        <rFont val="Calibri"/>
        <family val="2"/>
        <scheme val="minor"/>
      </rPr>
      <t>.  Selecione o tipo de finanças mais conveniente para si ou utilize todos os tipos para o ajudar a compreender melhor as suas finanças pessoais.</t>
    </r>
  </si>
  <si>
    <t>Finanças Anuais</t>
  </si>
  <si>
    <t>Introduza um montante de finanças anuais para várias áreas. Veja a divisão mensal, a comparação dos montantes e, sobretudo, as suas receitas em valores mensais e anuais.</t>
  </si>
  <si>
    <t>Finanças Mensais</t>
  </si>
  <si>
    <t>Introduza as suas Finanças Mensais ou faça uma estimativa dos meses restantes para obter uma estimativa das finanças anuais e mensais.</t>
  </si>
  <si>
    <t>Finanças Diárias</t>
  </si>
  <si>
    <t>Introduza uma estimativa das suas Finanças Diárias e veja a estimativa dos totais mensais e anuais.  Utilize este tipo para ver uma estimativa dos seus hábitos de consumo ao longo de um mês ou ano.</t>
  </si>
  <si>
    <t>GUIA</t>
  </si>
  <si>
    <t>RENDIMENTOS</t>
  </si>
  <si>
    <t>Finanças Totais Até à Data:</t>
  </si>
  <si>
    <t>RESUMO DE RENDIMENTOS</t>
  </si>
  <si>
    <t>Total Anual:</t>
  </si>
  <si>
    <t>O gráfico circular que mostra os rendimentos de várias origens está nesta célula.</t>
  </si>
  <si>
    <t>Total Mensal:</t>
  </si>
  <si>
    <t>RESUMO DE DESPESAS</t>
  </si>
  <si>
    <t>O gráfico circular que mostra as despesas realizadas está nesta célula.</t>
  </si>
  <si>
    <t>Esta é uma estimativa anual.  Utilize esta folha de cálculo se quiser ver os montantes anuais com uma estimativa dos valores mensais. Utilize outras folhas de cálculo para adicionar itens diários.</t>
  </si>
  <si>
    <t>FINANÇAS ANUAIS</t>
  </si>
  <si>
    <t>FINANÇAS 
MENSAIS</t>
  </si>
  <si>
    <t>RESUMO DISCRICIONÁRIO</t>
  </si>
  <si>
    <t>O gráfico circular que mostra as despesas discricionárias está nesta célula.</t>
  </si>
  <si>
    <t>RESUMO DE POUPANÇAS</t>
  </si>
  <si>
    <t>O gráfico circular que mostra as poupanças e investimentos está nesta célula.</t>
  </si>
  <si>
    <t>Finanças Mensais Totais:</t>
  </si>
  <si>
    <t>Tipo</t>
  </si>
  <si>
    <t>Rendimentos</t>
  </si>
  <si>
    <t>Despesas</t>
  </si>
  <si>
    <t>Discricionário</t>
  </si>
  <si>
    <t>Poupanças</t>
  </si>
  <si>
    <t>Total</t>
  </si>
  <si>
    <t>Descrição</t>
  </si>
  <si>
    <t>Salário</t>
  </si>
  <si>
    <t>Comissões/Bónus</t>
  </si>
  <si>
    <t>Outro 1</t>
  </si>
  <si>
    <t>Outro 2</t>
  </si>
  <si>
    <t>Outro 3</t>
  </si>
  <si>
    <t>Outro 4</t>
  </si>
  <si>
    <t>Impostos/SS/Seguro de Saúde</t>
  </si>
  <si>
    <t>Imposto Sobre os Rendimentos</t>
  </si>
  <si>
    <t>Taxas/Imposto Sobre o Veículo</t>
  </si>
  <si>
    <t>Gastos com o Veículo</t>
  </si>
  <si>
    <t>Hipoteca/Renda</t>
  </si>
  <si>
    <t>Seguro</t>
  </si>
  <si>
    <t>Eletricidade</t>
  </si>
  <si>
    <t>Gás</t>
  </si>
  <si>
    <t>Água</t>
  </si>
  <si>
    <t>Saneamento</t>
  </si>
  <si>
    <t>Lixo</t>
  </si>
  <si>
    <t>Telefone</t>
  </si>
  <si>
    <t>Internet</t>
  </si>
  <si>
    <t>Seguro de Vida/Invalidez</t>
  </si>
  <si>
    <t>Comida</t>
  </si>
  <si>
    <t>Vestuário</t>
  </si>
  <si>
    <t>Médico/Dentista/Exames</t>
  </si>
  <si>
    <t>Autocarro</t>
  </si>
  <si>
    <t>Restauração</t>
  </si>
  <si>
    <t>Presentes</t>
  </si>
  <si>
    <t>Deslocações</t>
  </si>
  <si>
    <t>Lazer</t>
  </si>
  <si>
    <t>Cuidados Pessoais</t>
  </si>
  <si>
    <t>Compras</t>
  </si>
  <si>
    <t>Caridade</t>
  </si>
  <si>
    <t>Quotas/Associações</t>
  </si>
  <si>
    <t>Melhoramentos da Casa</t>
  </si>
  <si>
    <t>Dinheiro para Emergências</t>
  </si>
  <si>
    <t>Poupanças para a Reforma/Etc</t>
  </si>
  <si>
    <t>Conta Poupança/Investimentos</t>
  </si>
  <si>
    <t>Jan</t>
  </si>
  <si>
    <t>Fev</t>
  </si>
  <si>
    <t>NOTA: para os itens diários, faça uma estimativa do montante/valor mensal e coloque esse valor na coluna do mês adequado.</t>
  </si>
  <si>
    <t>Mar</t>
  </si>
  <si>
    <t>Abr</t>
  </si>
  <si>
    <t>Mai</t>
  </si>
  <si>
    <t>Jun</t>
  </si>
  <si>
    <t>FINANÇAS MENSAIS</t>
  </si>
  <si>
    <t>Jul</t>
  </si>
  <si>
    <t>RESUMO DIÁRIO</t>
  </si>
  <si>
    <t>Ago</t>
  </si>
  <si>
    <t>Set</t>
  </si>
  <si>
    <t>Out</t>
  </si>
  <si>
    <t>Nov</t>
  </si>
  <si>
    <t>Dez</t>
  </si>
  <si>
    <t>Dinheiro Total Disponível:</t>
  </si>
  <si>
    <t>TOTAIS</t>
  </si>
  <si>
    <t>Diário</t>
  </si>
  <si>
    <t>Mensal</t>
  </si>
  <si>
    <t xml:space="preserve">Anual </t>
  </si>
  <si>
    <t>NOTA: se quiser adicionar itens diários à Tabela, faça uma estimativa do respetivo montante/valor mensal e coloque esse valor na coluna do mês adequado.</t>
  </si>
  <si>
    <t>Anual</t>
  </si>
  <si>
    <t xml:space="preserve">Anual  </t>
  </si>
  <si>
    <t xml:space="preserve">Mensal </t>
  </si>
  <si>
    <t>Esta é uma estimativa anual.  Utilize esta folha de cálculo se quiser ver os montantes anuais com uma estimativa dos valores mensais
Se quiser adicionar itens diários às Tabelas, faça uma estimativa do respetivo montante/valor e coloque esse valor na coluna Anual.</t>
  </si>
  <si>
    <t>DESPESAS</t>
  </si>
  <si>
    <t>Água/Saneamento</t>
  </si>
  <si>
    <t>DISCRICIONÁRIO</t>
  </si>
  <si>
    <t>Despesas Discricionárias</t>
  </si>
  <si>
    <t>POUPANÇAS</t>
  </si>
  <si>
    <t>Poupanças/Investimentos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</si>
</sst>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0.00\ &quot;€&quot;;\-#,##0.00\ &quot;€&quot;"/>
    <numFmt numFmtId="165" formatCode="_ &quot;₹&quot;\ * #,##0_ ;_ &quot;₹&quot;\ * \-#,##0_ ;_ &quot;₹&quot;\ * &quot;-&quot;_ ;_ @_ "/>
    <numFmt numFmtId="166" formatCode="_ * #,##0_ ;_ * \-#,##0_ ;_ * &quot;-&quot;_ ;_ @_ "/>
    <numFmt numFmtId="167" formatCode="_ &quot;₹&quot;\ * #,##0.00_ ;_ &quot;₹&quot;\ * \-#,##0.00_ ;_ &quot;₹&quot;\ * &quot;-&quot;??_ ;_ @_ "/>
    <numFmt numFmtId="168" formatCode="_)@"/>
    <numFmt numFmtId="169" formatCode="#,##0.00\ &quot;€&quot;"/>
  </numFmts>
  <fonts count="31" x14ac:knownFonts="1">
    <font>
      <sz val="11"/>
      <name val="Calibri"/>
      <family val="2"/>
      <scheme val="minor"/>
    </font>
    <font>
      <sz val="11"/>
      <color theme="1"/>
      <name val="Calibri"/>
      <family val="2"/>
      <scheme val="minor"/>
    </font>
    <font>
      <b/>
      <sz val="14"/>
      <color theme="0"/>
      <name val="Calibri"/>
      <family val="2"/>
      <scheme val="major"/>
    </font>
    <font>
      <b/>
      <sz val="24"/>
      <color theme="5" tint="-0.24994659260841701"/>
      <name val="Calibri"/>
      <family val="2"/>
      <scheme val="major"/>
    </font>
    <font>
      <b/>
      <sz val="14"/>
      <color theme="3" tint="0.24994659260841701"/>
      <name val="Calibri"/>
      <family val="2"/>
      <scheme val="major"/>
    </font>
    <font>
      <b/>
      <sz val="11"/>
      <color theme="3" tint="0.24994659260841701"/>
      <name val="Calibri"/>
      <family val="2"/>
      <scheme val="major"/>
    </font>
    <font>
      <b/>
      <sz val="12"/>
      <color theme="3" tint="0.24994659260841701"/>
      <name val="Calibri"/>
      <family val="2"/>
      <scheme val="major"/>
    </font>
    <font>
      <sz val="36"/>
      <color theme="3" tint="0.24994659260841701"/>
      <name val="Calibri"/>
      <family val="2"/>
      <scheme val="major"/>
    </font>
    <font>
      <b/>
      <sz val="11"/>
      <color theme="1"/>
      <name val="Calibri"/>
      <family val="2"/>
      <scheme val="minor"/>
    </font>
    <font>
      <sz val="11"/>
      <name val="Calibri"/>
      <family val="2"/>
      <scheme val="minor"/>
    </font>
    <font>
      <i/>
      <sz val="11"/>
      <color theme="1" tint="0.34998626667073579"/>
      <name val="Calibri"/>
      <family val="2"/>
      <scheme val="minor"/>
    </font>
    <font>
      <b/>
      <sz val="16"/>
      <color theme="3" tint="0.89996032593768116"/>
      <name val="Calibri"/>
      <family val="2"/>
      <scheme val="minor"/>
    </font>
    <font>
      <sz val="14"/>
      <color theme="1" tint="0.34998626667073579"/>
      <name val="Calibri"/>
      <family val="2"/>
      <scheme val="minor"/>
    </font>
    <font>
      <b/>
      <sz val="14"/>
      <color theme="1" tint="0.34998626667073579"/>
      <name val="Calibri"/>
      <family val="2"/>
      <scheme val="minor"/>
    </font>
    <font>
      <sz val="11"/>
      <color theme="3" tint="9.9978637043366805E-2"/>
      <name val="Calibri"/>
      <family val="2"/>
      <scheme val="minor"/>
    </font>
    <font>
      <sz val="11"/>
      <color theme="3" tint="0.249977111117893"/>
      <name val="Calibri"/>
      <family val="2"/>
      <scheme val="minor"/>
    </font>
    <font>
      <sz val="11"/>
      <color theme="6" tint="0.79998168889431442"/>
      <name val="Calibri"/>
      <family val="2"/>
      <scheme val="minor"/>
    </font>
    <font>
      <b/>
      <sz val="12"/>
      <color theme="3" tint="0.89996032593768116"/>
      <name val="Calibri"/>
      <family val="2"/>
      <scheme val="minor"/>
    </font>
    <font>
      <b/>
      <sz val="16"/>
      <color rgb="FF57574D"/>
      <name val="Calibri"/>
      <family val="2"/>
      <scheme val="minor"/>
    </font>
    <font>
      <b/>
      <sz val="12"/>
      <color theme="3" tint="0.89992980742820516"/>
      <name val="Calibri"/>
      <family val="2"/>
      <scheme val="minor"/>
    </font>
    <font>
      <sz val="11"/>
      <color theme="3" tint="0.2499465926084170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s>
  <fills count="43">
    <fill>
      <patternFill patternType="none"/>
    </fill>
    <fill>
      <patternFill patternType="gray125"/>
    </fill>
    <fill>
      <patternFill patternType="solid">
        <fgColor theme="3" tint="0.24994659260841701"/>
        <bgColor indexed="64"/>
      </patternFill>
    </fill>
    <fill>
      <patternFill patternType="solid">
        <fgColor theme="3" tint="0.749961851863155"/>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CC"/>
      </patternFill>
    </fill>
    <fill>
      <patternFill patternType="solid">
        <fgColor theme="4" tint="-0.499984740745262"/>
        <bgColor indexed="64"/>
      </patternFill>
    </fill>
    <fill>
      <patternFill patternType="solid">
        <fgColor theme="5"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theme="3" tint="0.24994659260841701"/>
      </bottom>
      <diagonal/>
    </border>
    <border>
      <left/>
      <right/>
      <top/>
      <bottom style="medium">
        <color theme="3"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dashed">
        <color theme="3" tint="0.24994659260841701"/>
      </bottom>
      <diagonal/>
    </border>
    <border>
      <left/>
      <right/>
      <top style="thin">
        <color theme="4" tint="-0.499984740745262"/>
      </top>
      <bottom style="double">
        <color theme="4" tint="-0.499984740745262"/>
      </bottom>
      <diagonal/>
    </border>
    <border>
      <left/>
      <right/>
      <top style="dashed">
        <color theme="3" tint="0.24994659260841701"/>
      </top>
      <bottom/>
      <diagonal/>
    </border>
    <border>
      <left/>
      <right/>
      <top style="medium">
        <color theme="3" tint="0.24994659260841701"/>
      </top>
      <bottom/>
      <diagonal/>
    </border>
    <border>
      <left/>
      <right/>
      <top/>
      <bottom style="thin">
        <color indexed="64"/>
      </bottom>
      <diagonal/>
    </border>
    <border>
      <left style="thin">
        <color auto="1"/>
      </left>
      <right style="thin">
        <color auto="1"/>
      </right>
      <top/>
      <bottom/>
      <diagonal/>
    </border>
    <border>
      <left/>
      <right style="thin">
        <color auto="1"/>
      </right>
      <top/>
      <bottom/>
      <diagonal/>
    </border>
    <border>
      <left/>
      <right/>
      <top style="medium">
        <color theme="3" tint="0.24994659260841701"/>
      </top>
      <bottom style="hair">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5" borderId="0">
      <alignment vertical="center" wrapText="1"/>
    </xf>
    <xf numFmtId="0" fontId="11" fillId="2" borderId="0" applyNumberFormat="0" applyProtection="0">
      <alignment vertical="center"/>
    </xf>
    <xf numFmtId="0" fontId="3" fillId="2" borderId="0" applyNumberFormat="0" applyFill="0" applyProtection="0">
      <alignment horizontal="left" vertical="center"/>
    </xf>
    <xf numFmtId="0" fontId="4" fillId="0" borderId="1" applyNumberFormat="0" applyFill="0" applyProtection="0"/>
    <xf numFmtId="0" fontId="5" fillId="0" borderId="4" applyNumberFormat="0" applyFill="0" applyProtection="0">
      <alignment vertical="center"/>
    </xf>
    <xf numFmtId="0" fontId="6" fillId="8" borderId="2" applyNumberFormat="0" applyProtection="0">
      <alignment horizontal="left"/>
    </xf>
    <xf numFmtId="0" fontId="7" fillId="5" borderId="0" applyNumberFormat="0" applyBorder="0" applyAlignment="0" applyProtection="0"/>
    <xf numFmtId="43" fontId="9" fillId="0" borderId="0" applyFill="0" applyBorder="0" applyAlignment="0" applyProtection="0"/>
    <xf numFmtId="166" fontId="9" fillId="0" borderId="0" applyFill="0" applyBorder="0" applyAlignment="0" applyProtection="0"/>
    <xf numFmtId="167" fontId="9" fillId="0" borderId="0" applyFill="0" applyBorder="0" applyAlignment="0" applyProtection="0"/>
    <xf numFmtId="165" fontId="9" fillId="0" borderId="0" applyFill="0" applyBorder="0" applyAlignment="0" applyProtection="0"/>
    <xf numFmtId="9" fontId="9" fillId="0" borderId="0" applyFill="0" applyBorder="0" applyAlignment="0" applyProtection="0"/>
    <xf numFmtId="0" fontId="9" fillId="9" borderId="3" applyNumberFormat="0" applyAlignment="0" applyProtection="0"/>
    <xf numFmtId="0" fontId="10" fillId="0" borderId="0" applyNumberFormat="0" applyFill="0" applyBorder="0" applyAlignment="0" applyProtection="0"/>
    <xf numFmtId="0" fontId="8" fillId="0" borderId="5" applyNumberFormat="0" applyFill="0" applyAlignment="0" applyProtection="0"/>
    <xf numFmtId="0" fontId="17" fillId="2" borderId="9" applyNumberFormat="0" applyProtection="0">
      <alignment horizontal="center" vertical="center" wrapText="1"/>
    </xf>
    <xf numFmtId="0" fontId="19" fillId="2" borderId="9" applyNumberFormat="0" applyProtection="0">
      <alignment horizontal="center" vertical="center" wrapText="1"/>
    </xf>
    <xf numFmtId="0" fontId="21"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16" borderId="12" applyNumberFormat="0" applyAlignment="0" applyProtection="0"/>
    <xf numFmtId="0" fontId="25" fillId="17" borderId="13" applyNumberFormat="0" applyAlignment="0" applyProtection="0"/>
    <xf numFmtId="0" fontId="26" fillId="17" borderId="12" applyNumberFormat="0" applyAlignment="0" applyProtection="0"/>
    <xf numFmtId="0" fontId="27" fillId="0" borderId="14" applyNumberFormat="0" applyFill="0" applyAlignment="0" applyProtection="0"/>
    <xf numFmtId="0" fontId="28" fillId="18" borderId="15" applyNumberFormat="0" applyAlignment="0" applyProtection="0"/>
    <xf numFmtId="0" fontId="29" fillId="0" borderId="0" applyNumberFormat="0" applyFill="0" applyBorder="0" applyAlignment="0" applyProtection="0"/>
    <xf numFmtId="0" fontId="3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0"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cellStyleXfs>
  <cellXfs count="60">
    <xf numFmtId="0" fontId="0" fillId="5" borderId="0" xfId="0">
      <alignment vertical="center" wrapText="1"/>
    </xf>
    <xf numFmtId="0" fontId="5" fillId="4" borderId="4" xfId="4" applyFill="1">
      <alignment vertical="center"/>
    </xf>
    <xf numFmtId="0" fontId="5" fillId="4" borderId="4" xfId="4" applyFill="1" applyAlignment="1">
      <alignment horizontal="left" vertical="center" indent="1"/>
    </xf>
    <xf numFmtId="0" fontId="0" fillId="5" borderId="0" xfId="0" applyFont="1" applyFill="1" applyBorder="1" applyAlignment="1">
      <alignment horizontal="right"/>
    </xf>
    <xf numFmtId="168" fontId="0" fillId="5" borderId="0" xfId="0" applyNumberFormat="1" applyFont="1" applyFill="1" applyBorder="1" applyAlignment="1"/>
    <xf numFmtId="168" fontId="0" fillId="5" borderId="0" xfId="0" applyNumberFormat="1" applyFont="1" applyFill="1" applyBorder="1" applyAlignment="1">
      <alignment vertical="center"/>
    </xf>
    <xf numFmtId="0" fontId="5" fillId="4" borderId="4" xfId="4" applyNumberFormat="1" applyFill="1" applyAlignment="1">
      <alignment horizontal="left" vertical="center" indent="1"/>
    </xf>
    <xf numFmtId="168" fontId="0" fillId="5" borderId="0" xfId="0" applyNumberFormat="1" applyFont="1" applyFill="1" applyBorder="1">
      <alignment vertical="center" wrapText="1"/>
    </xf>
    <xf numFmtId="0" fontId="0" fillId="5" borderId="0" xfId="0" applyFont="1" applyFill="1" applyBorder="1">
      <alignment vertical="center" wrapText="1"/>
    </xf>
    <xf numFmtId="168" fontId="0" fillId="5" borderId="0" xfId="0" applyNumberFormat="1" applyFont="1" applyFill="1" applyBorder="1" applyAlignment="1">
      <alignment horizontal="left"/>
    </xf>
    <xf numFmtId="43" fontId="0" fillId="5" borderId="0" xfId="7" applyFont="1" applyFill="1" applyBorder="1" applyAlignment="1">
      <alignment horizontal="left"/>
    </xf>
    <xf numFmtId="0" fontId="2" fillId="10" borderId="0" xfId="0" applyFont="1" applyFill="1" applyAlignment="1">
      <alignment horizontal="left" vertical="center" indent="1"/>
    </xf>
    <xf numFmtId="0" fontId="2" fillId="11" borderId="0" xfId="0" applyFont="1" applyFill="1" applyAlignment="1">
      <alignment horizontal="left" vertical="center" indent="1"/>
    </xf>
    <xf numFmtId="0" fontId="0" fillId="5" borderId="0" xfId="0" applyFont="1" applyFill="1" applyBorder="1" applyAlignment="1"/>
    <xf numFmtId="0" fontId="14" fillId="3" borderId="0" xfId="0" applyFont="1" applyFill="1" applyAlignment="1">
      <alignment horizontal="left" vertical="top" wrapText="1" indent="1"/>
    </xf>
    <xf numFmtId="0" fontId="2" fillId="2" borderId="0" xfId="0" applyFont="1" applyFill="1" applyAlignment="1">
      <alignment horizontal="left" vertical="center" indent="1"/>
    </xf>
    <xf numFmtId="0" fontId="14" fillId="6" borderId="0" xfId="0" applyFont="1" applyFill="1" applyAlignment="1">
      <alignment horizontal="left" vertical="top" wrapText="1" indent="1"/>
    </xf>
    <xf numFmtId="0" fontId="14" fillId="7" borderId="0" xfId="0" applyFont="1" applyFill="1" applyAlignment="1">
      <alignment horizontal="left" vertical="top" wrapText="1" indent="1"/>
    </xf>
    <xf numFmtId="0" fontId="0" fillId="5" borderId="0" xfId="0">
      <alignment vertical="center" wrapText="1"/>
    </xf>
    <xf numFmtId="0" fontId="0" fillId="5" borderId="0" xfId="0">
      <alignment vertical="center" wrapText="1"/>
    </xf>
    <xf numFmtId="0" fontId="11" fillId="2" borderId="0" xfId="1">
      <alignment vertical="center"/>
    </xf>
    <xf numFmtId="0" fontId="17" fillId="2" borderId="9" xfId="15">
      <alignment horizontal="center" vertical="center" wrapText="1"/>
    </xf>
    <xf numFmtId="0" fontId="17" fillId="2" borderId="9" xfId="15" quotePrefix="1">
      <alignment horizontal="center" vertical="center" wrapText="1"/>
    </xf>
    <xf numFmtId="0" fontId="11" fillId="2" borderId="0" xfId="1" applyBorder="1">
      <alignment vertical="center"/>
    </xf>
    <xf numFmtId="168" fontId="4" fillId="5" borderId="1" xfId="3" applyNumberFormat="1" applyFill="1"/>
    <xf numFmtId="168" fontId="6" fillId="8" borderId="2" xfId="5" applyNumberFormat="1">
      <alignment horizontal="left"/>
    </xf>
    <xf numFmtId="0" fontId="15" fillId="5" borderId="0" xfId="0" applyFont="1" applyBorder="1" applyAlignment="1">
      <alignment horizontal="left" vertical="top" wrapText="1" indent="1"/>
    </xf>
    <xf numFmtId="168" fontId="20" fillId="8" borderId="0" xfId="0" applyNumberFormat="1" applyFont="1" applyFill="1" applyBorder="1" applyAlignment="1">
      <alignment horizontal="left" vertical="center"/>
    </xf>
    <xf numFmtId="168" fontId="20" fillId="8" borderId="6" xfId="0" applyNumberFormat="1" applyFont="1" applyFill="1" applyBorder="1" applyAlignment="1">
      <alignment horizontal="left" vertical="center"/>
    </xf>
    <xf numFmtId="168" fontId="15" fillId="8" borderId="0" xfId="0" applyNumberFormat="1" applyFont="1" applyFill="1" applyBorder="1" applyAlignment="1">
      <alignment horizontal="left" vertical="center"/>
    </xf>
    <xf numFmtId="0" fontId="15" fillId="8" borderId="11" xfId="0" applyFont="1" applyFill="1" applyBorder="1" applyAlignment="1">
      <alignment horizontal="right" vertical="center"/>
    </xf>
    <xf numFmtId="0" fontId="17" fillId="2" borderId="9" xfId="15" applyBorder="1">
      <alignment horizontal="center" vertical="center" wrapText="1"/>
    </xf>
    <xf numFmtId="0" fontId="17" fillId="2" borderId="9" xfId="15" quotePrefix="1" applyBorder="1">
      <alignment horizontal="center" vertical="center" wrapText="1"/>
    </xf>
    <xf numFmtId="169" fontId="0" fillId="5" borderId="0" xfId="0" applyNumberFormat="1" applyFont="1" applyFill="1" applyBorder="1">
      <alignment vertical="center" wrapText="1"/>
    </xf>
    <xf numFmtId="164" fontId="0" fillId="5" borderId="0" xfId="0" applyNumberFormat="1" applyFont="1" applyFill="1" applyBorder="1" applyAlignment="1">
      <alignment horizontal="right" vertical="center"/>
    </xf>
    <xf numFmtId="164" fontId="0" fillId="5" borderId="0" xfId="0" applyNumberFormat="1" applyFont="1" applyFill="1" applyBorder="1">
      <alignment vertical="center" wrapText="1"/>
    </xf>
    <xf numFmtId="164" fontId="20" fillId="8" borderId="0" xfId="0" applyNumberFormat="1" applyFont="1" applyFill="1" applyBorder="1" applyAlignment="1">
      <alignment vertical="center"/>
    </xf>
    <xf numFmtId="0" fontId="12" fillId="5" borderId="8" xfId="0" applyFont="1" applyBorder="1" applyAlignment="1">
      <alignment vertical="top" wrapText="1"/>
    </xf>
    <xf numFmtId="0" fontId="7" fillId="5" borderId="0" xfId="6" applyBorder="1"/>
    <xf numFmtId="0" fontId="11" fillId="2" borderId="0" xfId="1" applyBorder="1">
      <alignment vertical="center"/>
    </xf>
    <xf numFmtId="0" fontId="11" fillId="2" borderId="10" xfId="1" applyBorder="1">
      <alignment vertical="center"/>
    </xf>
    <xf numFmtId="164" fontId="5" fillId="4" borderId="4" xfId="4" applyNumberFormat="1" applyFill="1" applyAlignment="1">
      <alignment horizontal="right" vertical="center"/>
    </xf>
    <xf numFmtId="0" fontId="16" fillId="4" borderId="6" xfId="0" applyFont="1" applyFill="1" applyBorder="1" applyAlignment="1">
      <alignment horizontal="center" vertical="center" wrapText="1"/>
    </xf>
    <xf numFmtId="169" fontId="3" fillId="0" borderId="0" xfId="2" applyNumberFormat="1" applyFill="1" applyBorder="1" applyAlignment="1">
      <alignment horizontal="center" vertical="center"/>
    </xf>
    <xf numFmtId="0" fontId="4" fillId="4" borderId="1" xfId="3" applyFill="1"/>
    <xf numFmtId="0" fontId="18" fillId="0" borderId="0" xfId="0" applyFont="1" applyFill="1" applyBorder="1">
      <alignment vertical="center" wrapText="1"/>
    </xf>
    <xf numFmtId="0" fontId="17" fillId="2" borderId="9" xfId="15" quotePrefix="1">
      <alignment horizontal="center" vertical="center" wrapText="1"/>
    </xf>
    <xf numFmtId="0" fontId="15" fillId="5" borderId="0" xfId="0" applyFont="1" applyBorder="1" applyAlignment="1">
      <alignment horizontal="left" vertical="center" wrapText="1" indent="1"/>
    </xf>
    <xf numFmtId="0" fontId="0" fillId="5" borderId="0" xfId="0" applyAlignment="1">
      <alignment horizontal="center"/>
    </xf>
    <xf numFmtId="0" fontId="11" fillId="2" borderId="0" xfId="1">
      <alignment vertical="center"/>
    </xf>
    <xf numFmtId="0" fontId="18" fillId="12" borderId="7" xfId="0" applyFont="1" applyFill="1" applyBorder="1" applyAlignment="1">
      <alignment horizontal="left" vertical="center" wrapText="1"/>
    </xf>
    <xf numFmtId="169" fontId="3" fillId="12" borderId="7" xfId="2" applyNumberFormat="1" applyFill="1" applyBorder="1" applyAlignment="1">
      <alignment horizontal="left" vertical="center"/>
    </xf>
    <xf numFmtId="0" fontId="15" fillId="5" borderId="0" xfId="0" applyFont="1" applyBorder="1" applyAlignment="1">
      <alignment horizontal="left" vertical="top" wrapText="1" indent="1"/>
    </xf>
    <xf numFmtId="169" fontId="3" fillId="12" borderId="0" xfId="2" applyNumberFormat="1" applyFill="1" applyBorder="1" applyAlignment="1">
      <alignment horizontal="left" vertical="center"/>
    </xf>
    <xf numFmtId="0" fontId="18" fillId="12" borderId="0" xfId="0" applyFont="1" applyFill="1" applyBorder="1" applyAlignment="1">
      <alignment horizontal="left" vertical="center" wrapText="1"/>
    </xf>
    <xf numFmtId="0" fontId="0" fillId="5" borderId="0" xfId="0" applyAlignment="1">
      <alignment horizontal="left" vertical="center" wrapText="1" indent="1"/>
    </xf>
    <xf numFmtId="0" fontId="18" fillId="0" borderId="7" xfId="0" applyFont="1" applyFill="1" applyBorder="1">
      <alignment vertical="center" wrapText="1"/>
    </xf>
    <xf numFmtId="169" fontId="3" fillId="0" borderId="7" xfId="2" applyNumberFormat="1" applyFill="1" applyBorder="1" applyAlignment="1">
      <alignment horizontal="center" vertical="center"/>
    </xf>
    <xf numFmtId="169" fontId="3" fillId="12" borderId="7" xfId="2" applyNumberFormat="1" applyFill="1" applyBorder="1" applyAlignment="1">
      <alignment horizontal="center" vertical="center"/>
    </xf>
    <xf numFmtId="0" fontId="15" fillId="5" borderId="0" xfId="0" applyFont="1" applyAlignment="1">
      <alignment horizontal="left" vertical="center" wrapText="1" inden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8" builtinId="27" customBuiltin="1"/>
    <cellStyle name="Cabeçalho 5" xfId="5" xr:uid="{00000000-0005-0000-0000-00000A000000}"/>
    <cellStyle name="Calculation" xfId="22" builtinId="22" customBuiltin="1"/>
    <cellStyle name="Check Cell" xfId="24" builtinId="23" customBuiltin="1"/>
    <cellStyle name="Comma" xfId="7" builtinId="3" customBuiltin="1"/>
    <cellStyle name="Comma [0]" xfId="8" builtinId="6" customBuiltin="1"/>
    <cellStyle name="Currency" xfId="9" builtinId="4" customBuiltin="1"/>
    <cellStyle name="Currency [0]" xfId="10" builtinId="7" customBuiltin="1"/>
    <cellStyle name="Explanatory Text" xfId="13" builtinId="53" customBuiltin="1"/>
    <cellStyle name="Followed Hyperlink" xfId="16" builtinId="9" customBuiltin="1"/>
    <cellStyle name="Good" xfId="17"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15" builtinId="8" customBuiltin="1"/>
    <cellStyle name="Input" xfId="20" builtinId="20" customBuiltin="1"/>
    <cellStyle name="Linked Cell" xfId="23" builtinId="24" customBuiltin="1"/>
    <cellStyle name="Neutral" xfId="19" builtinId="28" customBuiltin="1"/>
    <cellStyle name="Normal" xfId="0" builtinId="0" customBuiltin="1"/>
    <cellStyle name="Note" xfId="12" builtinId="10" customBuiltin="1"/>
    <cellStyle name="Output" xfId="21" builtinId="21" customBuiltin="1"/>
    <cellStyle name="Percent" xfId="11" builtinId="5" customBuiltin="1"/>
    <cellStyle name="Title" xfId="6" builtinId="15" customBuiltin="1"/>
    <cellStyle name="Total" xfId="14" builtinId="25" customBuiltin="1"/>
    <cellStyle name="Warning Text" xfId="25" builtinId="11" customBuiltin="1"/>
  </cellStyles>
  <dxfs count="93">
    <dxf>
      <font>
        <b val="0"/>
        <i val="0"/>
        <strike val="0"/>
        <condense val="0"/>
        <extend val="0"/>
        <outline val="0"/>
        <shadow val="0"/>
        <u val="none"/>
        <vertAlign val="baseline"/>
        <sz val="10"/>
        <color auto="1"/>
        <name val="Calibri"/>
        <scheme val="minor"/>
      </font>
      <numFmt numFmtId="169" formatCode="#,##0.00\ &quot;€&quot;"/>
      <fill>
        <patternFill patternType="solid">
          <fgColor indexed="64"/>
          <bgColor theme="2"/>
        </patternFill>
      </fill>
      <alignment horizontal="right" vertical="center" textRotation="0" wrapText="0" indent="0" justifyLastLine="0" shrinkToFit="0" readingOrder="0"/>
    </dxf>
    <dxf>
      <numFmt numFmtId="164" formatCode="#,##0.00\ &quot;€&quot;;\-#,##0.00\ &quot;€&quot;"/>
    </dxf>
    <dxf>
      <font>
        <b val="0"/>
        <i val="0"/>
        <strike val="0"/>
        <condense val="0"/>
        <extend val="0"/>
        <outline val="0"/>
        <shadow val="0"/>
        <u val="none"/>
        <vertAlign val="baseline"/>
        <sz val="10"/>
        <color auto="1"/>
        <name val="Calibri"/>
        <scheme val="minor"/>
      </font>
      <numFmt numFmtId="169" formatCode="#,##0.00\ &quot;€&quot;"/>
      <fill>
        <patternFill patternType="solid">
          <fgColor indexed="64"/>
          <bgColor theme="2"/>
        </patternFill>
      </fill>
      <alignment horizontal="right" vertical="center" textRotation="0" wrapText="0" indent="0" justifyLastLine="0" shrinkToFit="0" readingOrder="0"/>
    </dxf>
    <dxf>
      <numFmt numFmtId="164" formatCode="#,##0.00\ &quot;€&quot;;\-#,##0.00\ &quot;€&quot;"/>
    </dxf>
    <dxf>
      <font>
        <b val="0"/>
        <i val="0"/>
        <strike val="0"/>
        <condense val="0"/>
        <extend val="0"/>
        <outline val="0"/>
        <shadow val="0"/>
        <u val="none"/>
        <vertAlign val="baseline"/>
        <sz val="10"/>
        <color auto="1"/>
        <name val="Calibri"/>
        <scheme val="minor"/>
      </font>
      <numFmt numFmtId="168" formatCode="_)@"/>
      <fill>
        <patternFill patternType="solid">
          <fgColor indexed="64"/>
          <bgColor theme="2"/>
        </patternFill>
      </fill>
      <alignment horizontal="general" vertical="center" textRotation="0" wrapText="0" indent="0" justifyLastLine="0" shrinkToFit="0" readingOrder="0"/>
    </dxf>
    <dxf>
      <numFmt numFmtId="168" formatCode="_)@"/>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alignment horizontal="right" vertical="center" textRotation="0" wrapText="0" indent="0" justifyLastLine="0" shrinkToFit="0" readingOrder="0"/>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alignment horizontal="right" vertical="center" textRotation="0" wrapText="0" indent="0" justifyLastLine="0" shrinkToFit="0" readingOrder="0"/>
    </dxf>
    <dxf>
      <numFmt numFmtId="164" formatCode="#,##0.00\ &quot;€&quot;;\-#,##0.00\ &quot;€&quot;"/>
    </dxf>
    <dxf>
      <font>
        <b val="0"/>
        <i val="0"/>
        <strike val="0"/>
        <condense val="0"/>
        <extend val="0"/>
        <outline val="0"/>
        <shadow val="0"/>
        <u val="none"/>
        <vertAlign val="baseline"/>
        <sz val="11"/>
        <color auto="1"/>
        <name val="Calibri"/>
        <scheme val="minor"/>
      </font>
      <numFmt numFmtId="168"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numFmt numFmtId="168" formatCode="_)@"/>
    </dxf>
    <dxf>
      <font>
        <b val="0"/>
        <i val="0"/>
        <strike val="0"/>
        <condense val="0"/>
        <extend val="0"/>
        <outline val="0"/>
        <shadow val="0"/>
        <u val="none"/>
        <vertAlign val="baseline"/>
        <sz val="10"/>
        <color auto="1"/>
        <name val="Calibri"/>
        <scheme val="minor"/>
      </font>
      <numFmt numFmtId="169" formatCode="#,##0.00\ &quot;€&quot;"/>
      <fill>
        <patternFill patternType="solid">
          <fgColor indexed="64"/>
          <bgColor theme="2"/>
        </patternFill>
      </fill>
      <alignment horizontal="right" vertical="center" textRotation="0" wrapText="0" indent="0" justifyLastLine="0" shrinkToFit="0" readingOrder="0"/>
    </dxf>
    <dxf>
      <numFmt numFmtId="164" formatCode="#,##0.00\ &quot;€&quot;;\-#,##0.00\ &quot;€&quot;"/>
    </dxf>
    <dxf>
      <font>
        <b val="0"/>
        <i val="0"/>
        <strike val="0"/>
        <condense val="0"/>
        <extend val="0"/>
        <outline val="0"/>
        <shadow val="0"/>
        <u val="none"/>
        <vertAlign val="baseline"/>
        <sz val="10"/>
        <color auto="1"/>
        <name val="Calibri"/>
        <scheme val="minor"/>
      </font>
      <numFmt numFmtId="169" formatCode="#,##0.00\ &quot;€&quot;"/>
      <fill>
        <patternFill patternType="solid">
          <fgColor indexed="64"/>
          <bgColor theme="2"/>
        </patternFill>
      </fill>
      <alignment horizontal="right" vertical="center" textRotation="0" wrapText="0" indent="0" justifyLastLine="0" shrinkToFit="0" readingOrder="0"/>
    </dxf>
    <dxf>
      <numFmt numFmtId="164" formatCode="#,##0.00\ &quot;€&quot;;\-#,##0.00\ &quot;€&quot;"/>
    </dxf>
    <dxf>
      <font>
        <b val="0"/>
        <i val="0"/>
        <strike val="0"/>
        <condense val="0"/>
        <extend val="0"/>
        <outline val="0"/>
        <shadow val="0"/>
        <u val="none"/>
        <vertAlign val="baseline"/>
        <sz val="10"/>
        <color auto="1"/>
        <name val="Calibri"/>
        <scheme val="minor"/>
      </font>
      <numFmt numFmtId="168"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numFmt numFmtId="168" formatCode="_)@"/>
    </dxf>
    <dxf>
      <font>
        <b val="0"/>
        <i val="0"/>
        <strike val="0"/>
        <condense val="0"/>
        <extend val="0"/>
        <outline val="0"/>
        <shadow val="0"/>
        <u val="none"/>
        <vertAlign val="baseline"/>
        <sz val="10"/>
        <color auto="1"/>
        <name val="Calibri"/>
        <scheme val="minor"/>
      </font>
      <numFmt numFmtId="169" formatCode="#,##0.00\ &quot;€&quot;"/>
      <fill>
        <patternFill patternType="solid">
          <fgColor indexed="64"/>
          <bgColor theme="2"/>
        </patternFill>
      </fill>
      <alignment horizontal="right" vertical="center" textRotation="0" wrapText="0" indent="0" justifyLastLine="0" shrinkToFit="0" readingOrder="0"/>
    </dxf>
    <dxf>
      <numFmt numFmtId="164" formatCode="#,##0.00\ &quot;€&quot;;\-#,##0.00\ &quot;€&quot;"/>
    </dxf>
    <dxf>
      <font>
        <b val="0"/>
        <i val="0"/>
        <strike val="0"/>
        <condense val="0"/>
        <extend val="0"/>
        <outline val="0"/>
        <shadow val="0"/>
        <u val="none"/>
        <vertAlign val="baseline"/>
        <sz val="10"/>
        <color auto="1"/>
        <name val="Calibri"/>
        <scheme val="minor"/>
      </font>
      <numFmt numFmtId="169" formatCode="#,##0.00\ &quot;€&quot;"/>
      <fill>
        <patternFill patternType="solid">
          <fgColor indexed="64"/>
          <bgColor theme="2"/>
        </patternFill>
      </fill>
      <alignment horizontal="right" vertical="center" textRotation="0" wrapText="0" indent="0" justifyLastLine="0" shrinkToFit="0" readingOrder="0"/>
    </dxf>
    <dxf>
      <numFmt numFmtId="164" formatCode="#,##0.00\ &quot;€&quot;;\-#,##0.00\ &quot;€&quot;"/>
    </dxf>
    <dxf>
      <font>
        <b val="0"/>
        <i val="0"/>
        <strike val="0"/>
        <condense val="0"/>
        <extend val="0"/>
        <outline val="0"/>
        <shadow val="0"/>
        <u val="none"/>
        <vertAlign val="baseline"/>
        <sz val="10"/>
        <color auto="1"/>
        <name val="Calibri"/>
        <scheme val="minor"/>
      </font>
      <numFmt numFmtId="168" formatCode="_)@"/>
      <fill>
        <patternFill patternType="solid">
          <fgColor indexed="64"/>
          <bgColor theme="2"/>
        </patternFill>
      </fill>
      <alignment horizontal="general" vertical="center" textRotation="0" wrapText="0" indent="0" justifyLastLine="0" shrinkToFit="0" readingOrder="0"/>
    </dxf>
    <dxf>
      <numFmt numFmtId="168" formatCode="_)@"/>
    </dxf>
    <dxf>
      <numFmt numFmtId="169" formatCode="#,##0.00\ &quot;€&quot;"/>
    </dxf>
    <dxf>
      <numFmt numFmtId="164" formatCode="#,##0.00\ &quot;€&quot;;\-#,##0.00\ &quot;€&quot;"/>
    </dxf>
    <dxf>
      <numFmt numFmtId="169" formatCode="#,##0.00\ &quot;€&quot;"/>
    </dxf>
    <dxf>
      <numFmt numFmtId="164" formatCode="#,##0.00\ &quot;€&quot;;\-#,##0.00\ &quot;€&quot;"/>
    </dxf>
    <dxf>
      <numFmt numFmtId="169" formatCode="#,##0.00\ &quot;€&quot;"/>
    </dxf>
    <dxf>
      <numFmt numFmtId="164" formatCode="#,##0.00\ &quot;€&quot;;\-#,##0.00\ &quot;€&quot;"/>
    </dxf>
    <dxf>
      <numFmt numFmtId="169" formatCode="#,##0.00\ &quot;€&quot;"/>
    </dxf>
    <dxf>
      <alignment horizontal="left" vertical="bottom" textRotation="0" wrapText="0" relativeIndent="-1" justifyLastLine="0" shrinkToFit="0" readingOrder="0"/>
    </dxf>
    <dxf>
      <numFmt numFmtId="168" formatCode="_)@"/>
      <alignment horizontal="left" vertical="bottom" textRotation="0" wrapText="0" relativeIndent="-1" justifyLastLine="0" shrinkToFit="0" readingOrder="0"/>
    </dxf>
    <dxf>
      <alignment vertical="bottom" textRotation="0" indent="0" justifyLastLine="0" shrinkToFit="0" readingOrder="0"/>
    </dxf>
    <dxf>
      <fill>
        <patternFill>
          <bgColor theme="2" tint="-9.9948118533890809E-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5" tint="0.79998168889431442"/>
        </patternFill>
      </fill>
    </dxf>
    <dxf>
      <fill>
        <patternFill>
          <bgColor theme="5" tint="0.79998168889431442"/>
        </patternFill>
      </fill>
    </dxf>
    <dxf>
      <fill>
        <patternFill>
          <bgColor theme="3" tint="0.749961851863155"/>
        </patternFill>
      </fill>
    </dxf>
    <dxf>
      <fill>
        <patternFill>
          <bgColor theme="3" tint="0.89996032593768116"/>
        </patternFill>
      </fill>
    </dxf>
    <dxf>
      <fill>
        <patternFill>
          <bgColor theme="2" tint="-0.24994659260841701"/>
        </patternFill>
      </fill>
    </dxf>
    <dxf>
      <fill>
        <patternFill>
          <bgColor theme="2" tint="-9.9948118533890809E-2"/>
        </patternFill>
      </fill>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numFmt numFmtId="164" formatCode="#,##0.00\ &quot;€&quot;;\-#,##0.00\ &quot;€&quot;"/>
    </dxf>
    <dxf>
      <font>
        <b val="0"/>
        <i val="0"/>
        <strike val="0"/>
        <condense val="0"/>
        <extend val="0"/>
        <outline val="0"/>
        <shadow val="0"/>
        <u val="none"/>
        <vertAlign val="baseline"/>
        <sz val="11"/>
        <color auto="1"/>
        <name val="Calibri"/>
        <scheme val="minor"/>
      </font>
      <numFmt numFmtId="169" formatCode="#,##0.00\ &quot;€&quot;"/>
      <fill>
        <patternFill patternType="solid">
          <fgColor indexed="64"/>
          <bgColor theme="2"/>
        </patternFill>
      </fill>
    </dxf>
    <dxf>
      <font>
        <b val="0"/>
        <i val="0"/>
        <strike val="0"/>
        <condense val="0"/>
        <extend val="0"/>
        <outline val="0"/>
        <shadow val="0"/>
        <u val="none"/>
        <vertAlign val="baseline"/>
        <sz val="11"/>
        <color auto="1"/>
        <name val="Calibri"/>
        <scheme val="minor"/>
      </font>
      <numFmt numFmtId="168" formatCode="_)@"/>
      <fill>
        <patternFill patternType="solid">
          <fgColor indexed="64"/>
          <bgColor theme="2"/>
        </patternFill>
      </fill>
      <border diagonalUp="0" diagonalDown="0" outline="0">
        <left/>
        <right/>
        <top/>
        <bottom/>
      </border>
    </dxf>
    <dxf>
      <fill>
        <patternFill>
          <bgColor theme="4" tint="0.79998168889431442"/>
        </patternFill>
      </fill>
    </dxf>
    <dxf>
      <fill>
        <patternFill>
          <bgColor theme="4" tint="0.59996337778862885"/>
        </patternFill>
      </fill>
    </dxf>
    <dxf>
      <fill>
        <patternFill>
          <bgColor theme="2"/>
        </patternFill>
      </fill>
    </dxf>
    <dxf>
      <font>
        <b val="0"/>
        <i val="0"/>
        <color theme="3" tint="9.9948118533890809E-2"/>
      </font>
      <fill>
        <patternFill>
          <bgColor theme="0"/>
        </patternFill>
      </fill>
      <border diagonalUp="0" diagonalDown="0">
        <left/>
        <right/>
        <top/>
        <bottom/>
        <vertical/>
        <horizontal/>
      </border>
    </dxf>
    <dxf>
      <font>
        <b/>
        <i val="0"/>
        <color theme="3" tint="9.9948118533890809E-2"/>
      </font>
      <fill>
        <patternFill>
          <bgColor theme="0"/>
        </patternFill>
      </fill>
      <border diagonalUp="0" diagonalDown="0">
        <left/>
        <right/>
        <top style="medium">
          <color theme="3" tint="0.24994659260841701"/>
        </top>
        <bottom/>
        <vertical/>
        <horizontal/>
      </border>
    </dxf>
    <dxf>
      <font>
        <b/>
        <i val="0"/>
        <color theme="3" tint="9.9948118533890809E-2"/>
      </font>
      <fill>
        <patternFill patternType="solid">
          <fgColor indexed="64"/>
          <bgColor theme="2"/>
        </patternFill>
      </fill>
      <border diagonalUp="0" diagonalDown="0">
        <left/>
        <right/>
        <top/>
        <bottom style="medium">
          <color theme="3" tint="0.24994659260841701"/>
        </bottom>
        <vertical/>
        <horizontal/>
      </border>
    </dxf>
    <dxf>
      <font>
        <b val="0"/>
        <i val="0"/>
        <color theme="3" tint="9.9948118533890809E-2"/>
      </font>
      <fill>
        <patternFill patternType="solid">
          <bgColor theme="0"/>
        </patternFill>
      </fill>
      <border diagonalUp="0" diagonalDown="0">
        <left/>
        <right/>
        <top/>
        <bottom/>
        <vertical/>
        <horizontal/>
      </border>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ont>
        <b val="0"/>
        <i val="0"/>
        <color theme="3" tint="0.24994659260841701"/>
      </font>
      <fill>
        <patternFill>
          <bgColor theme="5" tint="0.79998168889431442"/>
        </patternFill>
      </fill>
      <border diagonalUp="0" diagonalDown="0">
        <left/>
        <right/>
        <top/>
        <bottom/>
        <vertical/>
        <horizontal/>
      </border>
    </dxf>
    <dxf>
      <font>
        <b val="0"/>
        <i val="0"/>
        <color theme="3" tint="0.24994659260841701"/>
      </font>
      <fill>
        <patternFill>
          <bgColor theme="0"/>
        </patternFill>
      </fill>
      <border diagonalUp="0" diagonalDown="0">
        <left/>
        <right/>
        <top/>
        <bottom/>
        <vertical/>
        <horizontal/>
      </border>
    </dxf>
    <dxf>
      <font>
        <b/>
        <i/>
        <color theme="3" tint="0.24994659260841701"/>
      </font>
      <fill>
        <patternFill>
          <bgColor theme="3" tint="0.89996032593768116"/>
        </patternFill>
      </fill>
      <border diagonalUp="0" diagonalDown="0">
        <left/>
        <right/>
        <top style="medium">
          <color theme="3" tint="0.24994659260841701"/>
        </top>
        <bottom/>
        <vertical/>
        <horizontal/>
      </border>
    </dxf>
    <dxf>
      <font>
        <b/>
        <i val="0"/>
        <color theme="3" tint="0.24994659260841701"/>
      </font>
      <fill>
        <patternFill patternType="solid">
          <fgColor theme="7"/>
          <bgColor theme="3" tint="0.89996032593768116"/>
        </patternFill>
      </fill>
      <border diagonalUp="0" diagonalDown="0">
        <left/>
        <right/>
        <top/>
        <bottom style="medium">
          <color theme="3" tint="0.24994659260841701"/>
        </bottom>
        <vertical/>
        <horizontal/>
      </border>
    </dxf>
    <dxf>
      <font>
        <b val="0"/>
        <i val="0"/>
        <color theme="3" tint="0.24994659260841701"/>
      </font>
      <fill>
        <patternFill>
          <bgColor theme="3" tint="0.89996032593768116"/>
        </patternFill>
      </fill>
      <border diagonalUp="0" diagonalDown="0">
        <left/>
        <right/>
        <top/>
        <bottom/>
        <vertical/>
        <horizontal/>
      </border>
    </dxf>
    <dxf>
      <fill>
        <patternFill>
          <bgColor theme="0" tint="-4.9989318521683403E-2"/>
        </patternFill>
      </fill>
    </dxf>
    <dxf>
      <font>
        <b val="0"/>
        <i val="0"/>
        <color theme="3" tint="0.24994659260841701"/>
      </font>
      <fill>
        <patternFill>
          <bgColor theme="0"/>
        </patternFill>
      </fill>
      <border diagonalUp="0" diagonalDown="0">
        <left/>
        <right style="dashed">
          <color theme="3" tint="0.24994659260841701"/>
        </right>
        <top/>
        <bottom/>
        <vertical style="dashed">
          <color theme="3" tint="0.24994659260841701"/>
        </vertical>
        <horizontal/>
      </border>
    </dxf>
    <dxf>
      <font>
        <b/>
        <i val="0"/>
        <color theme="3" tint="0.24994659260841701"/>
      </font>
      <fill>
        <patternFill>
          <bgColor theme="0"/>
        </patternFill>
      </fill>
      <border diagonalUp="0" diagonalDown="0">
        <left/>
        <right/>
        <top style="medium">
          <color theme="3" tint="0.24994659260841701"/>
        </top>
        <bottom/>
        <vertical/>
        <horizontal/>
      </border>
    </dxf>
    <dxf>
      <font>
        <b/>
        <i val="0"/>
        <color theme="3" tint="0.24994659260841701"/>
      </font>
      <fill>
        <patternFill patternType="solid">
          <fgColor indexed="64"/>
          <bgColor theme="2"/>
        </patternFill>
      </fill>
      <border diagonalUp="0" diagonalDown="0">
        <left/>
        <right/>
        <top/>
        <bottom style="medium">
          <color theme="3" tint="0.24994659260841701"/>
        </bottom>
        <vertical/>
        <horizontal/>
      </border>
    </dxf>
    <dxf>
      <font>
        <b val="0"/>
        <i val="0"/>
        <color theme="3" tint="0.24994659260841701"/>
      </font>
      <border diagonalUp="0" diagonalDown="0">
        <left/>
        <right style="dashed">
          <color theme="3" tint="0.24994659260841701"/>
        </right>
        <top/>
        <bottom/>
        <vertical style="dashed">
          <color theme="3" tint="0.24994659260841701"/>
        </vertical>
        <horizontal/>
      </border>
    </dxf>
  </dxfs>
  <tableStyles count="3" defaultTableStyle="Personal Cash Flow Statement" defaultPivotStyle="PivotStyleLight15">
    <tableStyle name="Finanças Mensais" pivot="0" count="5" xr9:uid="{00000000-0011-0000-FFFF-FFFF01000000}">
      <tableStyleElement type="wholeTable" dxfId="92"/>
      <tableStyleElement type="headerRow" dxfId="91"/>
      <tableStyleElement type="totalRow" dxfId="90"/>
      <tableStyleElement type="firstRowStripe" dxfId="89"/>
      <tableStyleElement type="secondRowStripe" dxfId="88"/>
    </tableStyle>
    <tableStyle name="Personal Cash Flow Statement" pivot="0" count="9" xr9:uid="{00000000-0011-0000-FFFF-FFFF02000000}">
      <tableStyleElement type="wholeTable" dxfId="87"/>
      <tableStyleElement type="headerRow" dxfId="86"/>
      <tableStyleElement type="totalRow" dxfId="85"/>
      <tableStyleElement type="firstColumn" dxfId="84"/>
      <tableStyleElement type="lastColumn" dxfId="83"/>
      <tableStyleElement type="firstHeaderCell" dxfId="82"/>
      <tableStyleElement type="lastHeaderCell" dxfId="81"/>
      <tableStyleElement type="firstTotalCell" dxfId="80"/>
      <tableStyleElement type="lastTotalCell" dxfId="79"/>
    </tableStyle>
    <tableStyle name="Resumo Diário" pivot="0" count="5" xr9:uid="{00000000-0011-0000-FFFF-FFFF00000000}">
      <tableStyleElement type="wholeTable" dxfId="78"/>
      <tableStyleElement type="headerRow" dxfId="77"/>
      <tableStyleElement type="totalRow" dxfId="76"/>
      <tableStyleElement type="firstRowStripe" dxfId="75"/>
      <tableStyleElement type="secondRowStripe" dxfId="7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01543039604126"/>
          <c:y val="0.49479951701943697"/>
          <c:w val="0.61673771670260957"/>
          <c:h val="0.47187047525492054"/>
        </c:manualLayout>
      </c:layout>
      <c:doughnutChart>
        <c:varyColors val="1"/>
        <c:ser>
          <c:idx val="0"/>
          <c:order val="0"/>
          <c:tx>
            <c:strRef>
              <c:f>Rendimentos!$C$3</c:f>
              <c:strCache>
                <c:ptCount val="1"/>
                <c:pt idx="0">
                  <c:v>Anual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extLst>
              <c:ext xmlns:c16="http://schemas.microsoft.com/office/drawing/2014/chart" uri="{C3380CC4-5D6E-409C-BE32-E72D297353CC}">
                <c16:uniqueId val="{00000001-FA97-4753-9CDB-D604E3904055}"/>
              </c:ext>
            </c:extLst>
          </c:dPt>
          <c:dPt>
            <c:idx val="1"/>
            <c:bubble3D val="0"/>
            <c:spPr>
              <a:solidFill>
                <a:schemeClr val="accent2"/>
              </a:solidFill>
              <a:ln w="38100">
                <a:solidFill>
                  <a:schemeClr val="accent5">
                    <a:lumMod val="20000"/>
                    <a:lumOff val="80000"/>
                  </a:schemeClr>
                </a:solidFill>
              </a:ln>
              <a:effectLst/>
            </c:spPr>
            <c:extLst>
              <c:ext xmlns:c16="http://schemas.microsoft.com/office/drawing/2014/chart" uri="{C3380CC4-5D6E-409C-BE32-E72D297353CC}">
                <c16:uniqueId val="{00000003-FA97-4753-9CDB-D604E3904055}"/>
              </c:ext>
            </c:extLst>
          </c:dPt>
          <c:dPt>
            <c:idx val="2"/>
            <c:bubble3D val="0"/>
            <c:spPr>
              <a:solidFill>
                <a:schemeClr val="accent3"/>
              </a:solidFill>
              <a:ln w="38100">
                <a:solidFill>
                  <a:schemeClr val="accent5">
                    <a:lumMod val="20000"/>
                    <a:lumOff val="80000"/>
                  </a:schemeClr>
                </a:solidFill>
              </a:ln>
              <a:effectLst/>
            </c:spPr>
            <c:extLst>
              <c:ext xmlns:c16="http://schemas.microsoft.com/office/drawing/2014/chart" uri="{C3380CC4-5D6E-409C-BE32-E72D297353CC}">
                <c16:uniqueId val="{00000005-FA97-4753-9CDB-D604E3904055}"/>
              </c:ext>
            </c:extLst>
          </c:dPt>
          <c:dPt>
            <c:idx val="3"/>
            <c:bubble3D val="0"/>
            <c:spPr>
              <a:solidFill>
                <a:schemeClr val="accent4"/>
              </a:solidFill>
              <a:ln w="38100">
                <a:solidFill>
                  <a:schemeClr val="accent5">
                    <a:lumMod val="20000"/>
                    <a:lumOff val="80000"/>
                  </a:schemeClr>
                </a:solidFill>
              </a:ln>
              <a:effectLst/>
            </c:spPr>
            <c:extLst>
              <c:ext xmlns:c16="http://schemas.microsoft.com/office/drawing/2014/chart" uri="{C3380CC4-5D6E-409C-BE32-E72D297353CC}">
                <c16:uniqueId val="{00000007-FA97-4753-9CDB-D604E3904055}"/>
              </c:ext>
            </c:extLst>
          </c:dPt>
          <c:dPt>
            <c:idx val="4"/>
            <c:bubble3D val="0"/>
            <c:spPr>
              <a:solidFill>
                <a:schemeClr val="accent5"/>
              </a:solidFill>
              <a:ln w="38100">
                <a:solidFill>
                  <a:schemeClr val="accent5">
                    <a:lumMod val="20000"/>
                    <a:lumOff val="80000"/>
                  </a:schemeClr>
                </a:solidFill>
              </a:ln>
              <a:effectLst/>
            </c:spPr>
            <c:extLst>
              <c:ext xmlns:c16="http://schemas.microsoft.com/office/drawing/2014/chart" uri="{C3380CC4-5D6E-409C-BE32-E72D297353CC}">
                <c16:uniqueId val="{00000009-FA97-4753-9CDB-D604E3904055}"/>
              </c:ext>
            </c:extLst>
          </c:dPt>
          <c:dPt>
            <c:idx val="5"/>
            <c:bubble3D val="0"/>
            <c:spPr>
              <a:solidFill>
                <a:schemeClr val="accent6"/>
              </a:solidFill>
              <a:ln w="38100">
                <a:solidFill>
                  <a:schemeClr val="accent5">
                    <a:lumMod val="20000"/>
                    <a:lumOff val="80000"/>
                  </a:schemeClr>
                </a:solidFill>
              </a:ln>
              <a:effectLst/>
            </c:spPr>
            <c:extLst>
              <c:ext xmlns:c16="http://schemas.microsoft.com/office/drawing/2014/chart" uri="{C3380CC4-5D6E-409C-BE32-E72D297353CC}">
                <c16:uniqueId val="{0000000B-FA97-4753-9CDB-D604E3904055}"/>
              </c:ext>
            </c:extLst>
          </c:dPt>
          <c:cat>
            <c:strRef>
              <c:f>Rendimentos!$B$4:$B$10</c:f>
              <c:strCache>
                <c:ptCount val="6"/>
                <c:pt idx="0">
                  <c:v> Salário</c:v>
                </c:pt>
                <c:pt idx="1">
                  <c:v> Comissões/Bónus</c:v>
                </c:pt>
                <c:pt idx="2">
                  <c:v> Outro 1</c:v>
                </c:pt>
                <c:pt idx="3">
                  <c:v> Outro 2</c:v>
                </c:pt>
                <c:pt idx="4">
                  <c:v> Outro 3</c:v>
                </c:pt>
                <c:pt idx="5">
                  <c:v> Outro 4</c:v>
                </c:pt>
              </c:strCache>
            </c:strRef>
          </c:cat>
          <c:val>
            <c:numRef>
              <c:f>Rendimentos!$C$4:$C$10</c:f>
              <c:numCache>
                <c:formatCode>#,##0.00\ "€";\-#,##0.00\ "€"</c:formatCode>
                <c:ptCount val="6"/>
                <c:pt idx="0">
                  <c:v>90000</c:v>
                </c:pt>
                <c:pt idx="1">
                  <c:v>5000</c:v>
                </c:pt>
                <c:pt idx="2">
                  <c:v>30000</c:v>
                </c:pt>
              </c:numCache>
            </c:numRef>
          </c:val>
          <c:extLst>
            <c:ext xmlns:c16="http://schemas.microsoft.com/office/drawing/2014/chart" uri="{C3380CC4-5D6E-409C-BE32-E72D297353CC}">
              <c16:uniqueId val="{0000000C-FA97-4753-9CDB-D604E3904055}"/>
            </c:ext>
          </c:extLst>
        </c:ser>
        <c:dLbls>
          <c:showLegendKey val="0"/>
          <c:showVal val="0"/>
          <c:showCatName val="0"/>
          <c:showSerName val="0"/>
          <c:showPercent val="0"/>
          <c:showBubbleSize val="0"/>
          <c:showLeaderLines val="1"/>
        </c:dLbls>
        <c:firstSliceAng val="0"/>
        <c:holeSize val="78"/>
      </c:doughnutChart>
      <c:spPr>
        <a:noFill/>
        <a:ln w="25400">
          <a:noFill/>
        </a:ln>
        <a:effectLst/>
      </c:spPr>
    </c:plotArea>
    <c:legend>
      <c:legendPos val="t"/>
      <c:layout>
        <c:manualLayout>
          <c:xMode val="edge"/>
          <c:yMode val="edge"/>
          <c:x val="0"/>
          <c:y val="1.6244314489928524E-2"/>
          <c:w val="0.99283882508317023"/>
          <c:h val="0.3610310407105544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2">
                  <a:lumMod val="75000"/>
                  <a:lumOff val="25000"/>
                </a:schemeClr>
              </a:solidFill>
              <a:latin typeface="Calibri"/>
              <a:ea typeface="Calibri"/>
              <a:cs typeface="Calibri"/>
            </a:defRPr>
          </a:pPr>
          <a:endParaRPr lang="en-US"/>
        </a:p>
      </c:txPr>
    </c:legend>
    <c:plotVisOnly val="1"/>
    <c:dispBlanksAs val="gap"/>
    <c:showDLblsOverMax val="0"/>
  </c:chart>
  <c:spPr>
    <a:noFill/>
    <a:ln w="9525" cap="flat" cmpd="sng" algn="ctr">
      <a:noFill/>
      <a:round/>
    </a:ln>
    <a:effectLst/>
  </c:spPr>
  <c:txPr>
    <a:bodyPr/>
    <a:lstStyle/>
    <a:p>
      <a:pPr>
        <a:defRPr sz="1100">
          <a:solidFill>
            <a:schemeClr val="tx2">
              <a:lumMod val="75000"/>
              <a:lumOff val="25000"/>
            </a:schemeClr>
          </a:solidFill>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32127186391772"/>
          <c:y val="0.50233432078300155"/>
          <c:w val="0.60887245964483439"/>
          <c:h val="0.46644615329516553"/>
        </c:manualLayout>
      </c:layout>
      <c:doughnutChart>
        <c:varyColors val="1"/>
        <c:ser>
          <c:idx val="0"/>
          <c:order val="0"/>
          <c:tx>
            <c:strRef>
              <c:f>Despesas!$C$3</c:f>
              <c:strCache>
                <c:ptCount val="1"/>
                <c:pt idx="0">
                  <c:v>Anual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extLst>
              <c:ext xmlns:c16="http://schemas.microsoft.com/office/drawing/2014/chart" uri="{C3380CC4-5D6E-409C-BE32-E72D297353CC}">
                <c16:uniqueId val="{00000001-969D-4B7D-891C-83B772899D5C}"/>
              </c:ext>
            </c:extLst>
          </c:dPt>
          <c:dPt>
            <c:idx val="1"/>
            <c:bubble3D val="0"/>
            <c:spPr>
              <a:solidFill>
                <a:schemeClr val="accent2"/>
              </a:solidFill>
              <a:ln w="38100">
                <a:solidFill>
                  <a:schemeClr val="accent5">
                    <a:lumMod val="20000"/>
                    <a:lumOff val="80000"/>
                  </a:schemeClr>
                </a:solidFill>
              </a:ln>
              <a:effectLst/>
            </c:spPr>
            <c:extLst>
              <c:ext xmlns:c16="http://schemas.microsoft.com/office/drawing/2014/chart" uri="{C3380CC4-5D6E-409C-BE32-E72D297353CC}">
                <c16:uniqueId val="{00000003-969D-4B7D-891C-83B772899D5C}"/>
              </c:ext>
            </c:extLst>
          </c:dPt>
          <c:dPt>
            <c:idx val="2"/>
            <c:bubble3D val="0"/>
            <c:spPr>
              <a:solidFill>
                <a:schemeClr val="accent3"/>
              </a:solidFill>
              <a:ln w="38100">
                <a:solidFill>
                  <a:schemeClr val="accent5">
                    <a:lumMod val="20000"/>
                    <a:lumOff val="80000"/>
                  </a:schemeClr>
                </a:solidFill>
              </a:ln>
              <a:effectLst/>
            </c:spPr>
            <c:extLst>
              <c:ext xmlns:c16="http://schemas.microsoft.com/office/drawing/2014/chart" uri="{C3380CC4-5D6E-409C-BE32-E72D297353CC}">
                <c16:uniqueId val="{00000005-969D-4B7D-891C-83B772899D5C}"/>
              </c:ext>
            </c:extLst>
          </c:dPt>
          <c:dPt>
            <c:idx val="3"/>
            <c:bubble3D val="0"/>
            <c:spPr>
              <a:solidFill>
                <a:schemeClr val="accent4"/>
              </a:solidFill>
              <a:ln w="38100">
                <a:solidFill>
                  <a:schemeClr val="accent5">
                    <a:lumMod val="20000"/>
                    <a:lumOff val="80000"/>
                  </a:schemeClr>
                </a:solidFill>
              </a:ln>
              <a:effectLst/>
            </c:spPr>
            <c:extLst>
              <c:ext xmlns:c16="http://schemas.microsoft.com/office/drawing/2014/chart" uri="{C3380CC4-5D6E-409C-BE32-E72D297353CC}">
                <c16:uniqueId val="{00000007-969D-4B7D-891C-83B772899D5C}"/>
              </c:ext>
            </c:extLst>
          </c:dPt>
          <c:dPt>
            <c:idx val="4"/>
            <c:bubble3D val="0"/>
            <c:spPr>
              <a:solidFill>
                <a:schemeClr val="accent5"/>
              </a:solidFill>
              <a:ln w="38100">
                <a:solidFill>
                  <a:schemeClr val="accent5">
                    <a:lumMod val="20000"/>
                    <a:lumOff val="80000"/>
                  </a:schemeClr>
                </a:solidFill>
              </a:ln>
              <a:effectLst/>
            </c:spPr>
            <c:extLst>
              <c:ext xmlns:c16="http://schemas.microsoft.com/office/drawing/2014/chart" uri="{C3380CC4-5D6E-409C-BE32-E72D297353CC}">
                <c16:uniqueId val="{00000009-969D-4B7D-891C-83B772899D5C}"/>
              </c:ext>
            </c:extLst>
          </c:dPt>
          <c:dPt>
            <c:idx val="5"/>
            <c:bubble3D val="0"/>
            <c:spPr>
              <a:solidFill>
                <a:schemeClr val="accent6"/>
              </a:solidFill>
              <a:ln w="38100">
                <a:solidFill>
                  <a:schemeClr val="accent5">
                    <a:lumMod val="20000"/>
                    <a:lumOff val="80000"/>
                  </a:schemeClr>
                </a:solidFill>
              </a:ln>
              <a:effectLst/>
            </c:spPr>
            <c:extLst>
              <c:ext xmlns:c16="http://schemas.microsoft.com/office/drawing/2014/chart" uri="{C3380CC4-5D6E-409C-BE32-E72D297353CC}">
                <c16:uniqueId val="{0000000B-969D-4B7D-891C-83B772899D5C}"/>
              </c:ext>
            </c:extLst>
          </c:dPt>
          <c:dPt>
            <c:idx val="6"/>
            <c:bubble3D val="0"/>
            <c:spPr>
              <a:solidFill>
                <a:schemeClr val="accent1">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0D-969D-4B7D-891C-83B772899D5C}"/>
              </c:ext>
            </c:extLst>
          </c:dPt>
          <c:dPt>
            <c:idx val="7"/>
            <c:bubble3D val="0"/>
            <c:spPr>
              <a:solidFill>
                <a:schemeClr val="accent2">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0F-969D-4B7D-891C-83B772899D5C}"/>
              </c:ext>
            </c:extLst>
          </c:dPt>
          <c:dPt>
            <c:idx val="8"/>
            <c:bubble3D val="0"/>
            <c:spPr>
              <a:solidFill>
                <a:schemeClr val="accent3">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1-969D-4B7D-891C-83B772899D5C}"/>
              </c:ext>
            </c:extLst>
          </c:dPt>
          <c:dPt>
            <c:idx val="9"/>
            <c:bubble3D val="0"/>
            <c:spPr>
              <a:solidFill>
                <a:schemeClr val="accent4">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3-969D-4B7D-891C-83B772899D5C}"/>
              </c:ext>
            </c:extLst>
          </c:dPt>
          <c:dPt>
            <c:idx val="10"/>
            <c:bubble3D val="0"/>
            <c:spPr>
              <a:solidFill>
                <a:schemeClr val="accent5">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5-969D-4B7D-891C-83B772899D5C}"/>
              </c:ext>
            </c:extLst>
          </c:dPt>
          <c:dPt>
            <c:idx val="11"/>
            <c:bubble3D val="0"/>
            <c:spPr>
              <a:solidFill>
                <a:schemeClr val="accent6">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7-969D-4B7D-891C-83B772899D5C}"/>
              </c:ext>
            </c:extLst>
          </c:dPt>
          <c:dPt>
            <c:idx val="12"/>
            <c:bubble3D val="0"/>
            <c:spPr>
              <a:solidFill>
                <a:schemeClr val="accent1">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9-969D-4B7D-891C-83B772899D5C}"/>
              </c:ext>
            </c:extLst>
          </c:dPt>
          <c:dPt>
            <c:idx val="13"/>
            <c:bubble3D val="0"/>
            <c:spPr>
              <a:solidFill>
                <a:schemeClr val="accent2">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B-969D-4B7D-891C-83B772899D5C}"/>
              </c:ext>
            </c:extLst>
          </c:dPt>
          <c:dPt>
            <c:idx val="14"/>
            <c:bubble3D val="0"/>
            <c:spPr>
              <a:solidFill>
                <a:schemeClr val="accent3">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D-969D-4B7D-891C-83B772899D5C}"/>
              </c:ext>
            </c:extLst>
          </c:dPt>
          <c:dPt>
            <c:idx val="15"/>
            <c:bubble3D val="0"/>
            <c:spPr>
              <a:solidFill>
                <a:schemeClr val="accent4">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F-969D-4B7D-891C-83B772899D5C}"/>
              </c:ext>
            </c:extLst>
          </c:dPt>
          <c:dPt>
            <c:idx val="16"/>
            <c:bubble3D val="0"/>
            <c:spPr>
              <a:solidFill>
                <a:schemeClr val="accent5">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21-969D-4B7D-891C-83B772899D5C}"/>
              </c:ext>
            </c:extLst>
          </c:dPt>
          <c:dPt>
            <c:idx val="17"/>
            <c:bubble3D val="0"/>
            <c:spPr>
              <a:solidFill>
                <a:schemeClr val="accent6">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23-969D-4B7D-891C-83B772899D5C}"/>
              </c:ext>
            </c:extLst>
          </c:dPt>
          <c:dPt>
            <c:idx val="18"/>
            <c:bubble3D val="0"/>
            <c:spPr>
              <a:solidFill>
                <a:schemeClr val="accent1">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5-969D-4B7D-891C-83B772899D5C}"/>
              </c:ext>
            </c:extLst>
          </c:dPt>
          <c:dPt>
            <c:idx val="19"/>
            <c:bubble3D val="0"/>
            <c:spPr>
              <a:solidFill>
                <a:schemeClr val="accent2">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7-969D-4B7D-891C-83B772899D5C}"/>
              </c:ext>
            </c:extLst>
          </c:dPt>
          <c:dPt>
            <c:idx val="20"/>
            <c:bubble3D val="0"/>
            <c:spPr>
              <a:solidFill>
                <a:schemeClr val="accent3">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9-969D-4B7D-891C-83B772899D5C}"/>
              </c:ext>
            </c:extLst>
          </c:dPt>
          <c:cat>
            <c:strRef>
              <c:f>Despesas!$B$4:$B$22</c:f>
              <c:strCache>
                <c:ptCount val="18"/>
                <c:pt idx="0">
                  <c:v> Impostos/SS/Seguro de Saúde</c:v>
                </c:pt>
                <c:pt idx="1">
                  <c:v> Imposto Sobre os Rendimentos</c:v>
                </c:pt>
                <c:pt idx="2">
                  <c:v> Taxas/Imposto Sobre o Veículo</c:v>
                </c:pt>
                <c:pt idx="3">
                  <c:v> Gastos com o Veículo</c:v>
                </c:pt>
                <c:pt idx="4">
                  <c:v> Hipoteca/Renda</c:v>
                </c:pt>
                <c:pt idx="5">
                  <c:v> Seguro</c:v>
                </c:pt>
                <c:pt idx="6">
                  <c:v> Eletricidade</c:v>
                </c:pt>
                <c:pt idx="7">
                  <c:v> Gás</c:v>
                </c:pt>
                <c:pt idx="8">
                  <c:v> Água/Saneamento</c:v>
                </c:pt>
                <c:pt idx="9">
                  <c:v> Lixo</c:v>
                </c:pt>
                <c:pt idx="10">
                  <c:v> Telefone</c:v>
                </c:pt>
                <c:pt idx="11">
                  <c:v> Internet</c:v>
                </c:pt>
                <c:pt idx="12">
                  <c:v> Seguro de Vida/Invalidez</c:v>
                </c:pt>
                <c:pt idx="13">
                  <c:v> Comida</c:v>
                </c:pt>
                <c:pt idx="14">
                  <c:v> Vestuário</c:v>
                </c:pt>
                <c:pt idx="15">
                  <c:v> Médico/Dentista/Exames</c:v>
                </c:pt>
                <c:pt idx="16">
                  <c:v> Outro 1</c:v>
                </c:pt>
                <c:pt idx="17">
                  <c:v> Outro 2</c:v>
                </c:pt>
              </c:strCache>
            </c:strRef>
          </c:cat>
          <c:val>
            <c:numRef>
              <c:f>Despesas!$C$4:$C$22</c:f>
              <c:numCache>
                <c:formatCode>#,##0.00\ "€";\-#,##0.00\ "€"</c:formatCode>
                <c:ptCount val="18"/>
                <c:pt idx="0">
                  <c:v>15000</c:v>
                </c:pt>
                <c:pt idx="1">
                  <c:v>2500</c:v>
                </c:pt>
                <c:pt idx="2">
                  <c:v>200</c:v>
                </c:pt>
                <c:pt idx="3">
                  <c:v>4000</c:v>
                </c:pt>
                <c:pt idx="4">
                  <c:v>15000</c:v>
                </c:pt>
                <c:pt idx="5">
                  <c:v>250</c:v>
                </c:pt>
                <c:pt idx="6">
                  <c:v>1200</c:v>
                </c:pt>
                <c:pt idx="7">
                  <c:v>600</c:v>
                </c:pt>
                <c:pt idx="8">
                  <c:v>600</c:v>
                </c:pt>
                <c:pt idx="9">
                  <c:v>150</c:v>
                </c:pt>
                <c:pt idx="10">
                  <c:v>600</c:v>
                </c:pt>
                <c:pt idx="11">
                  <c:v>600</c:v>
                </c:pt>
                <c:pt idx="12">
                  <c:v>1500</c:v>
                </c:pt>
                <c:pt idx="13">
                  <c:v>5000</c:v>
                </c:pt>
                <c:pt idx="14">
                  <c:v>1200</c:v>
                </c:pt>
                <c:pt idx="15">
                  <c:v>600</c:v>
                </c:pt>
              </c:numCache>
            </c:numRef>
          </c:val>
          <c:extLst>
            <c:ext xmlns:c16="http://schemas.microsoft.com/office/drawing/2014/chart" uri="{C3380CC4-5D6E-409C-BE32-E72D297353CC}">
              <c16:uniqueId val="{0000002A-969D-4B7D-891C-83B772899D5C}"/>
            </c:ext>
          </c:extLst>
        </c:ser>
        <c:dLbls>
          <c:showLegendKey val="0"/>
          <c:showVal val="0"/>
          <c:showCatName val="0"/>
          <c:showSerName val="0"/>
          <c:showPercent val="0"/>
          <c:showBubbleSize val="0"/>
          <c:showLeaderLines val="1"/>
        </c:dLbls>
        <c:firstSliceAng val="0"/>
        <c:holeSize val="78"/>
      </c:doughnutChart>
      <c:spPr>
        <a:noFill/>
        <a:ln>
          <a:noFill/>
        </a:ln>
        <a:effectLst/>
      </c:spPr>
    </c:plotArea>
    <c:legend>
      <c:legendPos val="t"/>
      <c:layout>
        <c:manualLayout>
          <c:xMode val="edge"/>
          <c:yMode val="edge"/>
          <c:x val="1.0597860935135553E-3"/>
          <c:y val="3.2488628979857048E-2"/>
          <c:w val="0.99136596475058936"/>
          <c:h val="0.488551211800279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lumMod val="75000"/>
                  <a:lumOff val="25000"/>
                </a:schemeClr>
              </a:solidFill>
              <a:latin typeface="Calibri"/>
              <a:ea typeface="Calibri"/>
              <a:cs typeface="Calibri"/>
            </a:defRPr>
          </a:pPr>
          <a:endParaRPr lang="en-US"/>
        </a:p>
      </c:txPr>
    </c:legend>
    <c:plotVisOnly val="1"/>
    <c:dispBlanksAs val="gap"/>
    <c:showDLblsOverMax val="0"/>
  </c:chart>
  <c:spPr>
    <a:noFill/>
    <a:ln w="9525" cap="flat" cmpd="sng" algn="ctr">
      <a:noFill/>
      <a:round/>
    </a:ln>
    <a:effectLst/>
  </c:spPr>
  <c:txPr>
    <a:bodyPr/>
    <a:lstStyle/>
    <a:p>
      <a:pPr>
        <a:defRPr sz="1100">
          <a:solidFill>
            <a:schemeClr val="tx2">
              <a:lumMod val="75000"/>
              <a:lumOff val="25000"/>
            </a:schemeClr>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86937415265841"/>
          <c:y val="0.49840703391608221"/>
          <c:w val="0.61626161233662591"/>
          <c:h val="0.47210684921694734"/>
        </c:manualLayout>
      </c:layout>
      <c:doughnutChart>
        <c:varyColors val="1"/>
        <c:ser>
          <c:idx val="0"/>
          <c:order val="0"/>
          <c:tx>
            <c:strRef>
              <c:f>Discricionário!$C$3</c:f>
              <c:strCache>
                <c:ptCount val="1"/>
                <c:pt idx="0">
                  <c:v>Anual  </c:v>
                </c:pt>
              </c:strCache>
            </c:strRef>
          </c:tx>
          <c:spPr>
            <a:ln w="38100">
              <a:solidFill>
                <a:schemeClr val="accent5">
                  <a:lumMod val="20000"/>
                  <a:lumOff val="80000"/>
                </a:schemeClr>
              </a:solidFill>
            </a:ln>
          </c:spPr>
          <c:cat>
            <c:strRef>
              <c:f>Discricionário!$B$4:$B$15</c:f>
              <c:strCache>
                <c:ptCount val="11"/>
                <c:pt idx="0">
                  <c:v> Restauração</c:v>
                </c:pt>
                <c:pt idx="1">
                  <c:v> Presentes</c:v>
                </c:pt>
                <c:pt idx="2">
                  <c:v> Deslocações</c:v>
                </c:pt>
                <c:pt idx="3">
                  <c:v> Lazer</c:v>
                </c:pt>
                <c:pt idx="4">
                  <c:v> Cuidados Pessoais</c:v>
                </c:pt>
                <c:pt idx="5">
                  <c:v> Compras</c:v>
                </c:pt>
                <c:pt idx="6">
                  <c:v> Caridade</c:v>
                </c:pt>
                <c:pt idx="7">
                  <c:v> Quotas/Associações</c:v>
                </c:pt>
                <c:pt idx="8">
                  <c:v> Melhoramentos da Casa</c:v>
                </c:pt>
                <c:pt idx="9">
                  <c:v> Outro 1</c:v>
                </c:pt>
                <c:pt idx="10">
                  <c:v> Outro 2</c:v>
                </c:pt>
              </c:strCache>
            </c:strRef>
          </c:cat>
          <c:val>
            <c:numRef>
              <c:f>Discricionário!$C$4:$C$15</c:f>
              <c:numCache>
                <c:formatCode>#,##0.00\ "€";\-#,##0.00\ "€"</c:formatCode>
                <c:ptCount val="11"/>
                <c:pt idx="0">
                  <c:v>1200</c:v>
                </c:pt>
                <c:pt idx="1">
                  <c:v>600</c:v>
                </c:pt>
                <c:pt idx="2">
                  <c:v>2250</c:v>
                </c:pt>
                <c:pt idx="3">
                  <c:v>1200</c:v>
                </c:pt>
                <c:pt idx="4">
                  <c:v>300</c:v>
                </c:pt>
                <c:pt idx="5">
                  <c:v>2000</c:v>
                </c:pt>
                <c:pt idx="6">
                  <c:v>600</c:v>
                </c:pt>
                <c:pt idx="7">
                  <c:v>300</c:v>
                </c:pt>
                <c:pt idx="8">
                  <c:v>4800</c:v>
                </c:pt>
              </c:numCache>
            </c:numRef>
          </c:val>
          <c:extLst>
            <c:ext xmlns:c16="http://schemas.microsoft.com/office/drawing/2014/chart" uri="{C3380CC4-5D6E-409C-BE32-E72D297353CC}">
              <c16:uniqueId val="{00000000-CEDB-448A-A4A6-2D38238111FD}"/>
            </c:ext>
          </c:extLst>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0"/>
          <c:y val="1.2995451591942819E-2"/>
          <c:w val="0.99838712908977978"/>
          <c:h val="0.48411927483992606"/>
        </c:manualLayout>
      </c:layout>
      <c:overlay val="0"/>
      <c:txPr>
        <a:bodyPr/>
        <a:lstStyle/>
        <a:p>
          <a:pPr>
            <a:defRPr>
              <a:latin typeface="Calibri"/>
              <a:ea typeface="Calibri"/>
              <a:cs typeface="Calibri"/>
            </a:defRPr>
          </a:pPr>
          <a:endParaRPr lang="en-US"/>
        </a:p>
      </c:txPr>
    </c:legend>
    <c:plotVisOnly val="1"/>
    <c:dispBlanksAs val="gap"/>
    <c:showDLblsOverMax val="0"/>
  </c:chart>
  <c:spPr>
    <a:noFill/>
    <a:ln>
      <a:noFill/>
    </a:ln>
  </c:spPr>
  <c:txPr>
    <a:bodyPr/>
    <a:lstStyle/>
    <a:p>
      <a:pPr>
        <a:defRPr sz="1100">
          <a:solidFill>
            <a:schemeClr val="tx2">
              <a:lumMod val="75000"/>
              <a:lumOff val="2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46913837757035"/>
          <c:y val="0.51883982338465007"/>
          <c:w val="0.60160857281374858"/>
          <c:h val="0.46029505814697141"/>
        </c:manualLayout>
      </c:layout>
      <c:doughnutChart>
        <c:varyColors val="1"/>
        <c:ser>
          <c:idx val="0"/>
          <c:order val="0"/>
          <c:tx>
            <c:strRef>
              <c:f>Poupanças!$C$3</c:f>
              <c:strCache>
                <c:ptCount val="1"/>
                <c:pt idx="0">
                  <c:v>Anual  </c:v>
                </c:pt>
              </c:strCache>
            </c:strRef>
          </c:tx>
          <c:spPr>
            <a:ln w="38100">
              <a:solidFill>
                <a:schemeClr val="accent5">
                  <a:lumMod val="20000"/>
                  <a:lumOff val="80000"/>
                </a:schemeClr>
              </a:solidFill>
            </a:ln>
          </c:spPr>
          <c:cat>
            <c:strRef>
              <c:f>Poupanças!$B$4:$B$9</c:f>
              <c:strCache>
                <c:ptCount val="5"/>
                <c:pt idx="0">
                  <c:v> Dinheiro para Emergências</c:v>
                </c:pt>
                <c:pt idx="1">
                  <c:v> Poupanças para a Reforma/Etc</c:v>
                </c:pt>
                <c:pt idx="2">
                  <c:v> Poupanças/Investimentos</c:v>
                </c:pt>
                <c:pt idx="3">
                  <c:v> Outro 1</c:v>
                </c:pt>
                <c:pt idx="4">
                  <c:v> Outro 2</c:v>
                </c:pt>
              </c:strCache>
            </c:strRef>
          </c:cat>
          <c:val>
            <c:numRef>
              <c:f>Poupanças!$C$4:$C$9</c:f>
              <c:numCache>
                <c:formatCode>#,##0.00\ "€";\-#,##0.00\ "€"</c:formatCode>
                <c:ptCount val="5"/>
                <c:pt idx="0">
                  <c:v>5000</c:v>
                </c:pt>
                <c:pt idx="1">
                  <c:v>12000</c:v>
                </c:pt>
                <c:pt idx="2">
                  <c:v>6000</c:v>
                </c:pt>
              </c:numCache>
            </c:numRef>
          </c:val>
          <c:extLst>
            <c:ext xmlns:c16="http://schemas.microsoft.com/office/drawing/2014/chart" uri="{C3380CC4-5D6E-409C-BE32-E72D297353CC}">
              <c16:uniqueId val="{00000000-B1DC-4291-A166-A4BE4CF98998}"/>
            </c:ext>
          </c:extLst>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2.6922483047815898E-2"/>
          <c:y val="9.7465886939571145E-3"/>
          <c:w val="0.94281491397859651"/>
          <c:h val="0.48001540012176847"/>
        </c:manualLayout>
      </c:layout>
      <c:overlay val="0"/>
      <c:txPr>
        <a:bodyPr/>
        <a:lstStyle/>
        <a:p>
          <a:pPr>
            <a:defRPr>
              <a:latin typeface="Calibri"/>
              <a:ea typeface="Calibri"/>
              <a:cs typeface="Calibri"/>
            </a:defRPr>
          </a:pPr>
          <a:endParaRPr lang="en-US"/>
        </a:p>
      </c:txPr>
    </c:legend>
    <c:plotVisOnly val="1"/>
    <c:dispBlanksAs val="gap"/>
    <c:showDLblsOverMax val="0"/>
  </c:chart>
  <c:spPr>
    <a:noFill/>
    <a:ln>
      <a:noFill/>
    </a:ln>
  </c:spPr>
  <c:txPr>
    <a:bodyPr/>
    <a:lstStyle/>
    <a:p>
      <a:pPr>
        <a:defRPr sz="1100">
          <a:solidFill>
            <a:schemeClr val="tx2">
              <a:lumMod val="75000"/>
              <a:lumOff val="2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Guia'!A1"/></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Finan&#231;as Anuais'!A1"/><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hyperlink" Target="#'Finan&#231;as Mensais'!A1"/></Relationships>
</file>

<file path=xl/drawings/_rels/drawing4.xml.rels><?xml version="1.0" encoding="UTF-8" standalone="yes"?>
<Relationships xmlns="http://schemas.openxmlformats.org/package/2006/relationships"><Relationship Id="rId1" Type="http://schemas.openxmlformats.org/officeDocument/2006/relationships/hyperlink" Target="#'Resumo Di&#225;rio'!A1"/></Relationships>
</file>

<file path=xl/drawings/_rels/drawing5.xml.rels><?xml version="1.0" encoding="UTF-8" standalone="yes"?>
<Relationships xmlns="http://schemas.openxmlformats.org/package/2006/relationships"><Relationship Id="rId1" Type="http://schemas.openxmlformats.org/officeDocument/2006/relationships/hyperlink" Target="#'Rendimentos'!A1"/></Relationships>
</file>

<file path=xl/drawings/_rels/drawing6.xml.rels><?xml version="1.0" encoding="UTF-8" standalone="yes"?>
<Relationships xmlns="http://schemas.openxmlformats.org/package/2006/relationships"><Relationship Id="rId1" Type="http://schemas.openxmlformats.org/officeDocument/2006/relationships/hyperlink" Target="#'Despesas'!A1"/></Relationships>
</file>

<file path=xl/drawings/_rels/drawing7.xml.rels><?xml version="1.0" encoding="UTF-8" standalone="yes"?>
<Relationships xmlns="http://schemas.openxmlformats.org/package/2006/relationships"><Relationship Id="rId1" Type="http://schemas.openxmlformats.org/officeDocument/2006/relationships/hyperlink" Target="#'Discricion&#225;rio'!A1"/></Relationships>
</file>

<file path=xl/drawings/_rels/drawing8.xml.rels><?xml version="1.0" encoding="UTF-8" standalone="yes"?>
<Relationships xmlns="http://schemas.openxmlformats.org/package/2006/relationships"><Relationship Id="rId1" Type="http://schemas.openxmlformats.org/officeDocument/2006/relationships/hyperlink" Target="#'Poupan&#231;as'!A1"/></Relationships>
</file>

<file path=xl/drawings/drawing1.xml><?xml version="1.0" encoding="utf-8"?>
<xdr:wsDr xmlns:xdr="http://schemas.openxmlformats.org/drawingml/2006/spreadsheetDrawing" xmlns:a="http://schemas.openxmlformats.org/drawingml/2006/main">
  <xdr:twoCellAnchor editAs="oneCell">
    <xdr:from>
      <xdr:col>6</xdr:col>
      <xdr:colOff>25400</xdr:colOff>
      <xdr:row>0</xdr:row>
      <xdr:rowOff>0</xdr:rowOff>
    </xdr:from>
    <xdr:to>
      <xdr:col>7</xdr:col>
      <xdr:colOff>0</xdr:colOff>
      <xdr:row>0</xdr:row>
      <xdr:rowOff>468000</xdr:rowOff>
    </xdr:to>
    <xdr:sp macro="" textlink="">
      <xdr:nvSpPr>
        <xdr:cNvPr id="12" name="Retângulo 11" descr="Navigation button to cell A1 in this  worksheet">
          <a:hlinkClick xmlns:r="http://schemas.openxmlformats.org/officeDocument/2006/relationships" r:id="rId1" tooltip="Selecione para navegar para a célula A1 nesta folha de cálculo"/>
          <a:extLst>
            <a:ext uri="{FF2B5EF4-FFF2-40B4-BE49-F238E27FC236}">
              <a16:creationId xmlns:a16="http://schemas.microsoft.com/office/drawing/2014/main" id="{00000000-0008-0000-0000-00000C000000}"/>
            </a:ext>
          </a:extLst>
        </xdr:cNvPr>
        <xdr:cNvSpPr/>
      </xdr:nvSpPr>
      <xdr:spPr>
        <a:xfrm>
          <a:off x="7962900" y="0"/>
          <a:ext cx="1108075" cy="4680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pt" sz="1200" b="1">
              <a:solidFill>
                <a:schemeClr val="accent1">
                  <a:lumMod val="40000"/>
                  <a:lumOff val="60000"/>
                </a:schemeClr>
              </a:solidFill>
              <a:latin typeface="Calibri" panose="020F0502020204030204" pitchFamily="34" charset="0"/>
            </a:rPr>
            <a:t>GUIA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3174</xdr:colOff>
      <xdr:row>0</xdr:row>
      <xdr:rowOff>469901</xdr:rowOff>
    </xdr:from>
    <xdr:to>
      <xdr:col>6</xdr:col>
      <xdr:colOff>0</xdr:colOff>
      <xdr:row>2</xdr:row>
      <xdr:rowOff>19050</xdr:rowOff>
    </xdr:to>
    <xdr:sp macro="" textlink="">
      <xdr:nvSpPr>
        <xdr:cNvPr id="2" name="Retângulo de Cantos Arredondados no Mesmo Lado 18" descr="Rounded rectangle">
          <a:extLst>
            <a:ext uri="{FF2B5EF4-FFF2-40B4-BE49-F238E27FC236}">
              <a16:creationId xmlns:a16="http://schemas.microsoft.com/office/drawing/2014/main" id="{00000000-0008-0000-0100-000002000000}"/>
            </a:ext>
          </a:extLst>
        </xdr:cNvPr>
        <xdr:cNvSpPr/>
      </xdr:nvSpPr>
      <xdr:spPr>
        <a:xfrm>
          <a:off x="184149" y="469901"/>
          <a:ext cx="4987926" cy="444499"/>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1</xdr:col>
      <xdr:colOff>0</xdr:colOff>
      <xdr:row>4</xdr:row>
      <xdr:rowOff>0</xdr:rowOff>
    </xdr:from>
    <xdr:to>
      <xdr:col>4</xdr:col>
      <xdr:colOff>3175</xdr:colOff>
      <xdr:row>4</xdr:row>
      <xdr:rowOff>3909060</xdr:rowOff>
    </xdr:to>
    <xdr:graphicFrame macro="">
      <xdr:nvGraphicFramePr>
        <xdr:cNvPr id="3" name="Gráfico 2" descr="Pie chart showing income from different sources">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19050</xdr:colOff>
      <xdr:row>0</xdr:row>
      <xdr:rowOff>0</xdr:rowOff>
    </xdr:from>
    <xdr:to>
      <xdr:col>8</xdr:col>
      <xdr:colOff>168275</xdr:colOff>
      <xdr:row>1</xdr:row>
      <xdr:rowOff>0</xdr:rowOff>
    </xdr:to>
    <xdr:sp macro="" textlink="">
      <xdr:nvSpPr>
        <xdr:cNvPr id="4" name="Retângulo 3" descr="Navigation button to Annual Cash Flow worksheet">
          <a:hlinkClick xmlns:r="http://schemas.openxmlformats.org/officeDocument/2006/relationships" r:id="rId2" tooltip="Selecione para navegar para a célula A1 nesta folha de cálculo"/>
          <a:extLst>
            <a:ext uri="{FF2B5EF4-FFF2-40B4-BE49-F238E27FC236}">
              <a16:creationId xmlns:a16="http://schemas.microsoft.com/office/drawing/2014/main" id="{00000000-0008-0000-0100-000004000000}"/>
            </a:ext>
          </a:extLst>
        </xdr:cNvPr>
        <xdr:cNvSpPr/>
      </xdr:nvSpPr>
      <xdr:spPr>
        <a:xfrm>
          <a:off x="6623050" y="0"/>
          <a:ext cx="13208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pt" sz="1200" b="1">
              <a:solidFill>
                <a:schemeClr val="accent1">
                  <a:lumMod val="40000"/>
                  <a:lumOff val="60000"/>
                </a:schemeClr>
              </a:solidFill>
              <a:latin typeface="Calibri" panose="020F0502020204030204" pitchFamily="34" charset="0"/>
            </a:rPr>
            <a:t>FINANÇAS </a:t>
          </a:r>
        </a:p>
        <a:p>
          <a:pPr algn="ctr" rtl="0"/>
          <a:r>
            <a:rPr lang="pt-pt" sz="1200" b="1">
              <a:solidFill>
                <a:schemeClr val="accent1">
                  <a:lumMod val="40000"/>
                  <a:lumOff val="60000"/>
                </a:schemeClr>
              </a:solidFill>
              <a:latin typeface="Calibri" panose="020F0502020204030204" pitchFamily="34" charset="0"/>
            </a:rPr>
            <a:t>ANUAIS</a:t>
          </a:r>
        </a:p>
      </xdr:txBody>
    </xdr:sp>
    <xdr:clientData/>
  </xdr:twoCellAnchor>
  <xdr:oneCellAnchor>
    <xdr:from>
      <xdr:col>5</xdr:col>
      <xdr:colOff>0</xdr:colOff>
      <xdr:row>4</xdr:row>
      <xdr:rowOff>0</xdr:rowOff>
    </xdr:from>
    <xdr:ext cx="3314700" cy="3909060"/>
    <xdr:graphicFrame macro="">
      <xdr:nvGraphicFramePr>
        <xdr:cNvPr id="5" name="Gráfico 4" descr="Pie chart showing expenses summary">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9</xdr:col>
      <xdr:colOff>18395</xdr:colOff>
      <xdr:row>3</xdr:row>
      <xdr:rowOff>203200</xdr:rowOff>
    </xdr:from>
    <xdr:ext cx="3461406" cy="3907882"/>
    <xdr:graphicFrame macro="">
      <xdr:nvGraphicFramePr>
        <xdr:cNvPr id="6" name="Gráfico 5" descr="Pie chart showing discretionary summary">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13</xdr:col>
      <xdr:colOff>1</xdr:colOff>
      <xdr:row>4</xdr:row>
      <xdr:rowOff>0</xdr:rowOff>
    </xdr:from>
    <xdr:ext cx="3333749" cy="3909060"/>
    <xdr:graphicFrame macro="">
      <xdr:nvGraphicFramePr>
        <xdr:cNvPr id="7" name="Gráfico 6" descr="Pie chart showing savings and investments summary">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177798</xdr:colOff>
      <xdr:row>0</xdr:row>
      <xdr:rowOff>457201</xdr:rowOff>
    </xdr:from>
    <xdr:to>
      <xdr:col>4</xdr:col>
      <xdr:colOff>971549</xdr:colOff>
      <xdr:row>2</xdr:row>
      <xdr:rowOff>9907</xdr:rowOff>
    </xdr:to>
    <xdr:sp macro="" textlink="">
      <xdr:nvSpPr>
        <xdr:cNvPr id="6" name="Retângulo de Cantos Arredondados no Mesmo Lado 5" descr="Rounded rectangle">
          <a:extLst>
            <a:ext uri="{FF2B5EF4-FFF2-40B4-BE49-F238E27FC236}">
              <a16:creationId xmlns:a16="http://schemas.microsoft.com/office/drawing/2014/main" id="{00000000-0008-0000-0200-000006000000}"/>
            </a:ext>
          </a:extLst>
        </xdr:cNvPr>
        <xdr:cNvSpPr/>
      </xdr:nvSpPr>
      <xdr:spPr>
        <a:xfrm>
          <a:off x="177798" y="457201"/>
          <a:ext cx="4965701" cy="448056"/>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9</xdr:col>
      <xdr:colOff>22224</xdr:colOff>
      <xdr:row>0</xdr:row>
      <xdr:rowOff>0</xdr:rowOff>
    </xdr:from>
    <xdr:to>
      <xdr:col>10</xdr:col>
      <xdr:colOff>3174</xdr:colOff>
      <xdr:row>1</xdr:row>
      <xdr:rowOff>0</xdr:rowOff>
    </xdr:to>
    <xdr:sp macro="" textlink="">
      <xdr:nvSpPr>
        <xdr:cNvPr id="25" name="Retângulo 24" descr="Navigation button to cell A1 in this worksheet">
          <a:hlinkClick xmlns:r="http://schemas.openxmlformats.org/officeDocument/2006/relationships" r:id="rId1" tooltip="Selecione para navegar para a célula A1 nesta folha de cálculo"/>
          <a:extLst>
            <a:ext uri="{FF2B5EF4-FFF2-40B4-BE49-F238E27FC236}">
              <a16:creationId xmlns:a16="http://schemas.microsoft.com/office/drawing/2014/main" id="{00000000-0008-0000-0200-000019000000}"/>
            </a:ext>
          </a:extLst>
        </xdr:cNvPr>
        <xdr:cNvSpPr/>
      </xdr:nvSpPr>
      <xdr:spPr>
        <a:xfrm>
          <a:off x="9159874" y="0"/>
          <a:ext cx="9810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pt" sz="1200" b="1">
              <a:solidFill>
                <a:schemeClr val="accent1">
                  <a:lumMod val="40000"/>
                  <a:lumOff val="60000"/>
                </a:schemeClr>
              </a:solidFill>
              <a:latin typeface="Calibri" panose="020F0502020204030204" pitchFamily="34" charset="0"/>
              <a:ea typeface="+mn-ea"/>
              <a:cs typeface="+mn-cs"/>
            </a:rPr>
            <a:t>FINANÇAS</a:t>
          </a:r>
          <a:r>
            <a:rPr lang="pt-pt" sz="1200" b="1" baseline="0">
              <a:solidFill>
                <a:schemeClr val="accent1">
                  <a:lumMod val="40000"/>
                  <a:lumOff val="60000"/>
                </a:schemeClr>
              </a:solidFill>
              <a:latin typeface="Calibri" panose="020F0502020204030204" pitchFamily="34" charset="0"/>
              <a:ea typeface="+mn-ea"/>
              <a:cs typeface="+mn-cs"/>
            </a:rPr>
            <a:t> MENSAIS</a:t>
          </a:r>
          <a:endParaRPr lang="en-US" sz="1200" b="1">
            <a:solidFill>
              <a:schemeClr val="accent1">
                <a:lumMod val="40000"/>
                <a:lumOff val="60000"/>
              </a:schemeClr>
            </a:solidFill>
            <a:latin typeface="Calibri" panose="020F0502020204030204" pitchFamily="34"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168275</xdr:colOff>
      <xdr:row>0</xdr:row>
      <xdr:rowOff>488949</xdr:rowOff>
    </xdr:from>
    <xdr:to>
      <xdr:col>5</xdr:col>
      <xdr:colOff>0</xdr:colOff>
      <xdr:row>1</xdr:row>
      <xdr:rowOff>390906</xdr:rowOff>
    </xdr:to>
    <xdr:sp macro="" textlink="">
      <xdr:nvSpPr>
        <xdr:cNvPr id="2" name="Retângulo de Cantos Arredondados no Mesmo Lado 5" descr="Rounded rectangle">
          <a:extLst>
            <a:ext uri="{FF2B5EF4-FFF2-40B4-BE49-F238E27FC236}">
              <a16:creationId xmlns:a16="http://schemas.microsoft.com/office/drawing/2014/main" id="{00000000-0008-0000-0300-000002000000}"/>
            </a:ext>
          </a:extLst>
        </xdr:cNvPr>
        <xdr:cNvSpPr/>
      </xdr:nvSpPr>
      <xdr:spPr>
        <a:xfrm>
          <a:off x="168275" y="488949"/>
          <a:ext cx="5480050" cy="397257"/>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31750</xdr:colOff>
      <xdr:row>0</xdr:row>
      <xdr:rowOff>0</xdr:rowOff>
    </xdr:from>
    <xdr:to>
      <xdr:col>8</xdr:col>
      <xdr:colOff>0</xdr:colOff>
      <xdr:row>1</xdr:row>
      <xdr:rowOff>0</xdr:rowOff>
    </xdr:to>
    <xdr:sp macro="" textlink="">
      <xdr:nvSpPr>
        <xdr:cNvPr id="9" name="Retângulo 8" descr="Navigation button to cell A1 in this worksheet">
          <a:hlinkClick xmlns:r="http://schemas.openxmlformats.org/officeDocument/2006/relationships" r:id="rId1" tooltip="Selecione para navegar para a célula A1 nesta folha de cálculo"/>
          <a:extLst>
            <a:ext uri="{FF2B5EF4-FFF2-40B4-BE49-F238E27FC236}">
              <a16:creationId xmlns:a16="http://schemas.microsoft.com/office/drawing/2014/main" id="{00000000-0008-0000-0300-000009000000}"/>
            </a:ext>
          </a:extLst>
        </xdr:cNvPr>
        <xdr:cNvSpPr/>
      </xdr:nvSpPr>
      <xdr:spPr>
        <a:xfrm>
          <a:off x="8210550" y="0"/>
          <a:ext cx="111125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pt" sz="1200" b="1">
              <a:solidFill>
                <a:schemeClr val="accent1">
                  <a:lumMod val="40000"/>
                  <a:lumOff val="60000"/>
                </a:schemeClr>
              </a:solidFill>
              <a:latin typeface="Calibri" panose="020F0502020204030204" pitchFamily="34" charset="0"/>
              <a:ea typeface="+mn-ea"/>
              <a:cs typeface="+mn-cs"/>
            </a:rPr>
            <a:t>RESUMO DIÁRIO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3173</xdr:colOff>
      <xdr:row>0</xdr:row>
      <xdr:rowOff>482600</xdr:rowOff>
    </xdr:from>
    <xdr:to>
      <xdr:col>4</xdr:col>
      <xdr:colOff>1104899</xdr:colOff>
      <xdr:row>2</xdr:row>
      <xdr:rowOff>19050</xdr:rowOff>
    </xdr:to>
    <xdr:sp macro="" textlink="">
      <xdr:nvSpPr>
        <xdr:cNvPr id="2" name="Retângulo de Cantos Arredondados no Mesmo Lado 18" descr="Rounded rectangle">
          <a:extLst>
            <a:ext uri="{FF2B5EF4-FFF2-40B4-BE49-F238E27FC236}">
              <a16:creationId xmlns:a16="http://schemas.microsoft.com/office/drawing/2014/main" id="{00000000-0008-0000-0400-000002000000}"/>
            </a:ext>
          </a:extLst>
        </xdr:cNvPr>
        <xdr:cNvSpPr/>
      </xdr:nvSpPr>
      <xdr:spPr>
        <a:xfrm>
          <a:off x="174623" y="482600"/>
          <a:ext cx="5264151" cy="431800"/>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19050</xdr:colOff>
      <xdr:row>0</xdr:row>
      <xdr:rowOff>0</xdr:rowOff>
    </xdr:from>
    <xdr:to>
      <xdr:col>7</xdr:col>
      <xdr:colOff>1285875</xdr:colOff>
      <xdr:row>1</xdr:row>
      <xdr:rowOff>0</xdr:rowOff>
    </xdr:to>
    <xdr:sp macro="" textlink="">
      <xdr:nvSpPr>
        <xdr:cNvPr id="10" name="Retângulo 9" descr="Navigation button to cell A1 in this worksheet">
          <a:hlinkClick xmlns:r="http://schemas.openxmlformats.org/officeDocument/2006/relationships" r:id="rId1" tooltip="Selecione para navegar para a célula A1 nesta folha de cálculo"/>
          <a:extLst>
            <a:ext uri="{FF2B5EF4-FFF2-40B4-BE49-F238E27FC236}">
              <a16:creationId xmlns:a16="http://schemas.microsoft.com/office/drawing/2014/main" id="{00000000-0008-0000-0400-00000A000000}"/>
            </a:ext>
          </a:extLst>
        </xdr:cNvPr>
        <xdr:cNvSpPr/>
      </xdr:nvSpPr>
      <xdr:spPr>
        <a:xfrm>
          <a:off x="8048625" y="0"/>
          <a:ext cx="126682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pt" sz="1200" b="1">
              <a:solidFill>
                <a:schemeClr val="accent1">
                  <a:lumMod val="40000"/>
                  <a:lumOff val="60000"/>
                </a:schemeClr>
              </a:solidFill>
              <a:latin typeface="Calibri" panose="020F0502020204030204" pitchFamily="34" charset="0"/>
            </a:rPr>
            <a:t>RENDIMENTOS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171449</xdr:colOff>
      <xdr:row>0</xdr:row>
      <xdr:rowOff>495299</xdr:rowOff>
    </xdr:from>
    <xdr:to>
      <xdr:col>5</xdr:col>
      <xdr:colOff>0</xdr:colOff>
      <xdr:row>2</xdr:row>
      <xdr:rowOff>16256</xdr:rowOff>
    </xdr:to>
    <xdr:sp macro="" textlink="">
      <xdr:nvSpPr>
        <xdr:cNvPr id="2" name="Retângulo de Cantos Arredondados no Mesmo Lado 18" descr="Rounded rectangle">
          <a:extLst>
            <a:ext uri="{FF2B5EF4-FFF2-40B4-BE49-F238E27FC236}">
              <a16:creationId xmlns:a16="http://schemas.microsoft.com/office/drawing/2014/main" id="{00000000-0008-0000-0500-000002000000}"/>
            </a:ext>
          </a:extLst>
        </xdr:cNvPr>
        <xdr:cNvSpPr/>
      </xdr:nvSpPr>
      <xdr:spPr>
        <a:xfrm>
          <a:off x="171449" y="495299"/>
          <a:ext cx="5267326" cy="416307"/>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19050</xdr:colOff>
      <xdr:row>0</xdr:row>
      <xdr:rowOff>0</xdr:rowOff>
    </xdr:from>
    <xdr:to>
      <xdr:col>7</xdr:col>
      <xdr:colOff>1323975</xdr:colOff>
      <xdr:row>1</xdr:row>
      <xdr:rowOff>0</xdr:rowOff>
    </xdr:to>
    <xdr:sp macro="" textlink="">
      <xdr:nvSpPr>
        <xdr:cNvPr id="10" name="Retângulo 9" descr="Navigation button to cell A1 in this worksheet">
          <a:hlinkClick xmlns:r="http://schemas.openxmlformats.org/officeDocument/2006/relationships" r:id="rId1" tooltip="Selecione para navegar para a célula A1 nesta folha de cálculo"/>
          <a:extLst>
            <a:ext uri="{FF2B5EF4-FFF2-40B4-BE49-F238E27FC236}">
              <a16:creationId xmlns:a16="http://schemas.microsoft.com/office/drawing/2014/main" id="{00000000-0008-0000-0500-00000A000000}"/>
            </a:ext>
          </a:extLst>
        </xdr:cNvPr>
        <xdr:cNvSpPr/>
      </xdr:nvSpPr>
      <xdr:spPr>
        <a:xfrm>
          <a:off x="8124825" y="0"/>
          <a:ext cx="130492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pt" sz="1200" b="1">
              <a:solidFill>
                <a:schemeClr val="accent1">
                  <a:lumMod val="40000"/>
                  <a:lumOff val="60000"/>
                </a:schemeClr>
              </a:solidFill>
              <a:latin typeface="Calibri" panose="020F0502020204030204" pitchFamily="34" charset="0"/>
            </a:rPr>
            <a:t>DESPESAS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1766</xdr:colOff>
      <xdr:row>0</xdr:row>
      <xdr:rowOff>467219</xdr:rowOff>
    </xdr:from>
    <xdr:to>
      <xdr:col>5</xdr:col>
      <xdr:colOff>0</xdr:colOff>
      <xdr:row>2</xdr:row>
      <xdr:rowOff>18419</xdr:rowOff>
    </xdr:to>
    <xdr:sp macro="" textlink="">
      <xdr:nvSpPr>
        <xdr:cNvPr id="2" name="Retângulo de Cantos Arredondados no Mesmo Lado 18" descr="Rounded rectangle">
          <a:extLst>
            <a:ext uri="{FF2B5EF4-FFF2-40B4-BE49-F238E27FC236}">
              <a16:creationId xmlns:a16="http://schemas.microsoft.com/office/drawing/2014/main" id="{00000000-0008-0000-0600-000002000000}"/>
            </a:ext>
          </a:extLst>
        </xdr:cNvPr>
        <xdr:cNvSpPr/>
      </xdr:nvSpPr>
      <xdr:spPr>
        <a:xfrm>
          <a:off x="173216" y="467219"/>
          <a:ext cx="5265559" cy="446550"/>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31749</xdr:colOff>
      <xdr:row>0</xdr:row>
      <xdr:rowOff>0</xdr:rowOff>
    </xdr:from>
    <xdr:to>
      <xdr:col>7</xdr:col>
      <xdr:colOff>1323975</xdr:colOff>
      <xdr:row>1</xdr:row>
      <xdr:rowOff>0</xdr:rowOff>
    </xdr:to>
    <xdr:sp macro="" textlink="">
      <xdr:nvSpPr>
        <xdr:cNvPr id="14" name="Retângulo 13" descr="Navigation button to cell A1 in this worksheet">
          <a:hlinkClick xmlns:r="http://schemas.openxmlformats.org/officeDocument/2006/relationships" r:id="rId1" tooltip="Selecione para navegar para a célula A1 nesta folha de cálculo"/>
          <a:extLst>
            <a:ext uri="{FF2B5EF4-FFF2-40B4-BE49-F238E27FC236}">
              <a16:creationId xmlns:a16="http://schemas.microsoft.com/office/drawing/2014/main" id="{00000000-0008-0000-0600-00000E000000}"/>
            </a:ext>
          </a:extLst>
        </xdr:cNvPr>
        <xdr:cNvSpPr/>
      </xdr:nvSpPr>
      <xdr:spPr>
        <a:xfrm>
          <a:off x="8061324" y="0"/>
          <a:ext cx="1292226"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pt" sz="1200" b="1">
              <a:solidFill>
                <a:schemeClr val="accent1">
                  <a:lumMod val="40000"/>
                  <a:lumOff val="60000"/>
                </a:schemeClr>
              </a:solidFill>
              <a:latin typeface="Calibri" panose="020F0502020204030204" pitchFamily="34" charset="0"/>
            </a:rPr>
            <a:t>DISCRICIONÁRIO</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168275</xdr:colOff>
      <xdr:row>0</xdr:row>
      <xdr:rowOff>463551</xdr:rowOff>
    </xdr:from>
    <xdr:to>
      <xdr:col>5</xdr:col>
      <xdr:colOff>0</xdr:colOff>
      <xdr:row>2</xdr:row>
      <xdr:rowOff>16257</xdr:rowOff>
    </xdr:to>
    <xdr:sp macro="" textlink="">
      <xdr:nvSpPr>
        <xdr:cNvPr id="2" name="Retângulo de Cantos Arredondados no Mesmo Lado 18" descr="Rounded rectangle">
          <a:extLst>
            <a:ext uri="{FF2B5EF4-FFF2-40B4-BE49-F238E27FC236}">
              <a16:creationId xmlns:a16="http://schemas.microsoft.com/office/drawing/2014/main" id="{00000000-0008-0000-0700-000002000000}"/>
            </a:ext>
          </a:extLst>
        </xdr:cNvPr>
        <xdr:cNvSpPr/>
      </xdr:nvSpPr>
      <xdr:spPr>
        <a:xfrm>
          <a:off x="168275" y="463551"/>
          <a:ext cx="5270500" cy="448056"/>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endParaRPr lang="en-US" sz="1600" b="1">
            <a:solidFill>
              <a:schemeClr val="tx2">
                <a:lumMod val="75000"/>
                <a:lumOff val="25000"/>
              </a:schemeClr>
            </a:solidFill>
          </a:endParaRPr>
        </a:p>
      </xdr:txBody>
    </xdr:sp>
    <xdr:clientData/>
  </xdr:twoCellAnchor>
  <xdr:twoCellAnchor editAs="oneCell">
    <xdr:from>
      <xdr:col>7</xdr:col>
      <xdr:colOff>12701</xdr:colOff>
      <xdr:row>0</xdr:row>
      <xdr:rowOff>0</xdr:rowOff>
    </xdr:from>
    <xdr:to>
      <xdr:col>7</xdr:col>
      <xdr:colOff>1314450</xdr:colOff>
      <xdr:row>1</xdr:row>
      <xdr:rowOff>0</xdr:rowOff>
    </xdr:to>
    <xdr:sp macro="" textlink="">
      <xdr:nvSpPr>
        <xdr:cNvPr id="12" name="Retângulo 11" descr="Navigation button to cell A1 in this worksheet">
          <a:hlinkClick xmlns:r="http://schemas.openxmlformats.org/officeDocument/2006/relationships" r:id="rId1" tooltip="Selecione para navegar para a célula A1 nesta folha de cálculo"/>
          <a:extLst>
            <a:ext uri="{FF2B5EF4-FFF2-40B4-BE49-F238E27FC236}">
              <a16:creationId xmlns:a16="http://schemas.microsoft.com/office/drawing/2014/main" id="{00000000-0008-0000-0700-00000C000000}"/>
            </a:ext>
          </a:extLst>
        </xdr:cNvPr>
        <xdr:cNvSpPr/>
      </xdr:nvSpPr>
      <xdr:spPr>
        <a:xfrm>
          <a:off x="8118476" y="0"/>
          <a:ext cx="1301749"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pt" sz="1200" b="1">
              <a:solidFill>
                <a:schemeClr val="accent1">
                  <a:lumMod val="40000"/>
                  <a:lumOff val="60000"/>
                </a:schemeClr>
              </a:solidFill>
              <a:latin typeface="Calibri" panose="020F0502020204030204" pitchFamily="34" charset="0"/>
            </a:rPr>
            <a:t>POUPANÇAS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Mensal" displayName="Mensal" ref="B3:P47" totalsRowCount="1">
  <autoFilter ref="B3:P46" xr:uid="{00000000-0009-0000-0100-00000B000000}"/>
  <tableColumns count="15">
    <tableColumn id="1" xr3:uid="{00000000-0010-0000-0000-000001000000}" name="Tipo" totalsRowLabel="Total" totalsRowDxfId="71"/>
    <tableColumn id="2" xr3:uid="{00000000-0010-0000-0000-000002000000}" name="Descrição" totalsRowDxfId="70"/>
    <tableColumn id="3" xr3:uid="{00000000-0010-0000-0000-000003000000}" name="Jan" totalsRowFunction="custom" dataDxfId="69" totalsRowDxfId="68">
      <totalsRowFormula>SUMIF(Mensal[Tipo],"Rendimentos",Mensal[Jan])-SUMIF(Mensal[Tipo],"&lt;&gt;Rendimentos",Mensal[Jan])</totalsRowFormula>
    </tableColumn>
    <tableColumn id="4" xr3:uid="{00000000-0010-0000-0000-000004000000}" name="Fev" totalsRowFunction="custom" dataDxfId="67" totalsRowDxfId="66">
      <totalsRowFormula>SUMIF(Mensal[Tipo],"Rendimentos",Mensal[Fev])-SUMIF(Mensal[Tipo],"&lt;&gt;Rendimentos",Mensal[Fev])</totalsRowFormula>
    </tableColumn>
    <tableColumn id="5" xr3:uid="{00000000-0010-0000-0000-000005000000}" name="Mar" totalsRowFunction="custom" dataDxfId="65" totalsRowDxfId="64">
      <totalsRowFormula>SUMIF(Mensal[Tipo],"Rendimentos",Mensal[Mar])-SUMIF(Mensal[Tipo],"&lt;&gt;Rendimentos",Mensal[Mar])</totalsRowFormula>
    </tableColumn>
    <tableColumn id="6" xr3:uid="{00000000-0010-0000-0000-000006000000}" name="Abr" totalsRowFunction="custom" dataDxfId="63" totalsRowDxfId="62">
      <totalsRowFormula>SUMIF(Mensal[Tipo],"Rendimentos",Mensal[Abr])-SUMIF(Mensal[Tipo],"&lt;&gt;Rendimentos",Mensal[Abr])</totalsRowFormula>
    </tableColumn>
    <tableColumn id="7" xr3:uid="{00000000-0010-0000-0000-000007000000}" name="Mai" totalsRowFunction="custom" dataDxfId="61" totalsRowDxfId="60">
      <totalsRowFormula>SUMIF(Mensal[Tipo],"Rendimentos",Mensal[Mai])-SUMIF(Mensal[Tipo],"&lt;&gt;Rendimentos",Mensal[Mai])</totalsRowFormula>
    </tableColumn>
    <tableColumn id="8" xr3:uid="{00000000-0010-0000-0000-000008000000}" name="Jun" totalsRowFunction="custom" dataDxfId="59" totalsRowDxfId="58">
      <totalsRowFormula>SUMIF(Mensal[Tipo],"Rendimentos",Mensal[Jun])-SUMIF(Mensal[Tipo],"&lt;&gt;Rendimentos",Mensal[Jun])</totalsRowFormula>
    </tableColumn>
    <tableColumn id="9" xr3:uid="{00000000-0010-0000-0000-000009000000}" name="Jul" totalsRowFunction="custom" dataDxfId="57" totalsRowDxfId="56">
      <totalsRowFormula>SUMIF(Mensal[Tipo],"Rendimentos",Mensal[Jul])-SUMIF(Mensal[Tipo],"&lt;&gt;Rendimentos",Mensal[Jul])</totalsRowFormula>
    </tableColumn>
    <tableColumn id="10" xr3:uid="{00000000-0010-0000-0000-00000A000000}" name="Ago" totalsRowFunction="custom" dataDxfId="55" totalsRowDxfId="54">
      <totalsRowFormula>SUMIF(Mensal[Tipo],"Rendimentos",Mensal[Ago])-SUMIF(Mensal[Tipo],"&lt;&gt;Rendimentos",Mensal[Ago])</totalsRowFormula>
    </tableColumn>
    <tableColumn id="11" xr3:uid="{00000000-0010-0000-0000-00000B000000}" name="Set" totalsRowFunction="custom" dataDxfId="53" totalsRowDxfId="52">
      <totalsRowFormula>SUMIF(Mensal[Tipo],"Rendimentos",Mensal[Set])-SUMIF(Mensal[Tipo],"&lt;&gt;Rendimentos",Mensal[Set])</totalsRowFormula>
    </tableColumn>
    <tableColumn id="12" xr3:uid="{00000000-0010-0000-0000-00000C000000}" name="Out" totalsRowFunction="custom" dataDxfId="51" totalsRowDxfId="50">
      <totalsRowFormula>SUMIF(Mensal[Tipo],"Rendimentos",Mensal[Out])-SUMIF(Mensal[Tipo],"&lt;&gt;Rendimentos",Mensal[Out])</totalsRowFormula>
    </tableColumn>
    <tableColumn id="13" xr3:uid="{00000000-0010-0000-0000-00000D000000}" name="Nov" totalsRowFunction="custom" dataDxfId="49" totalsRowDxfId="48">
      <totalsRowFormula>SUMIF(Mensal[Tipo],"Rendimentos",Mensal[Nov])-SUMIF(Mensal[Tipo],"&lt;&gt;Rendimentos",Mensal[Nov])</totalsRowFormula>
    </tableColumn>
    <tableColumn id="14" xr3:uid="{00000000-0010-0000-0000-00000E000000}" name="Dez" totalsRowFunction="custom" dataDxfId="47" totalsRowDxfId="46">
      <totalsRowFormula>SUMIF(Mensal[Tipo],"Rendimentos",Mensal[Dez])-SUMIF(Mensal[Tipo],"&lt;&gt;Rendimentos",Mensal[Dez])</totalsRowFormula>
    </tableColumn>
    <tableColumn id="15" xr3:uid="{00000000-0010-0000-0000-00000F000000}" name="Total" totalsRowFunction="custom" dataDxfId="45" totalsRowDxfId="44">
      <calculatedColumnFormula>SUM(Mensal[[#This Row],[Jan]:[Dez]])</calculatedColumnFormula>
      <totalsRowFormula>SUMIF(Mensal[Tipo],"Rendimentos",Mensal[Total])-SUMIF(Mensal[Tipo],"&lt;&gt;Rendimentos",Mensal[Total])</totalsRowFormula>
    </tableColumn>
  </tableColumns>
  <tableStyleInfo name="Finanças Mensais" showFirstColumn="0" showLastColumn="0" showRowStripes="1" showColumnStripes="0"/>
  <extLst>
    <ext xmlns:x14="http://schemas.microsoft.com/office/spreadsheetml/2009/9/main" uri="{504A1905-F514-4f6f-8877-14C23A59335A}">
      <x14:table altTextSummary="Selecione o Tipo e introduza a Descrição e Finanças para cada mês nesta tabela. O total e os gráficos sparkline são atualizados automa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Diário" displayName="Diário" ref="B9:F53" totalsRowCount="1" headerRowDxfId="33">
  <autoFilter ref="B9:F52" xr:uid="{00000000-0009-0000-0100-00000C000000}"/>
  <tableColumns count="5">
    <tableColumn id="1" xr3:uid="{00000000-0010-0000-0100-000001000000}" name="Tipo" totalsRowLabel="Total" dataDxfId="32" totalsRowDxfId="31"/>
    <tableColumn id="2" xr3:uid="{00000000-0010-0000-0100-000002000000}" name="Descrição" totalsRowDxfId="30"/>
    <tableColumn id="3" xr3:uid="{00000000-0010-0000-0100-000003000000}" name="Diário" totalsRowFunction="custom" dataDxfId="29" totalsRowDxfId="28">
      <totalsRowFormula>SUMIF(Diário[Tipo],"Rendimentos",Diário[Diário])-SUMIF(Diário[Tipo],"&lt;&gt;Rendimentos",Diário[Diário])</totalsRowFormula>
    </tableColumn>
    <tableColumn id="14" xr3:uid="{00000000-0010-0000-0100-00000E000000}" name="Mensal" totalsRowFunction="custom" dataDxfId="27" totalsRowDxfId="26">
      <calculatedColumnFormula>Diário[[#This Row],[Anual]]/12</calculatedColumnFormula>
      <totalsRowFormula>SUMIF(Diário[Tipo],"Rendimentos",Diário[Mensal])-SUMIF(Diário[Tipo],"&lt;&gt;Rendimentos",Diário[Mensal])</totalsRowFormula>
    </tableColumn>
    <tableColumn id="15" xr3:uid="{00000000-0010-0000-0100-00000F000000}" name="Anual" totalsRowFunction="custom" dataDxfId="25" totalsRowDxfId="24">
      <calculatedColumnFormula>Diário[[#This Row],[Diário]]*365</calculatedColumnFormula>
      <totalsRowFormula>SUMIF(Diário[Tipo],"Rendimentos",Diário[Anual])-SUMIF(Diário[Tipo],"&lt;&gt;Rendimentos",Diário[Anual])</totalsRowFormula>
    </tableColumn>
  </tableColumns>
  <tableStyleInfo name="Resumo Diário" showFirstColumn="0" showLastColumn="0" showRowStripes="1" showColumnStripes="0"/>
  <extLst>
    <ext xmlns:x14="http://schemas.microsoft.com/office/spreadsheetml/2009/9/main" uri="{504A1905-F514-4f6f-8877-14C23A59335A}">
      <x14:table altTextSummary="Selecione o Tipo, introduza a descrição e as finanças diárias. As Finanças Mensais e Anuais são calculadas automaticamente nesta tabe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Rendimentos" displayName="Rendimentos" ref="B3:D10" totalsRowCount="1">
  <tableColumns count="3">
    <tableColumn id="1" xr3:uid="{00000000-0010-0000-0200-000001000000}" name="Rendimentos" totalsRowLabel="Total" dataDxfId="23" totalsRowDxfId="22"/>
    <tableColumn id="2" xr3:uid="{00000000-0010-0000-0200-000002000000}" name="Anual  " totalsRowFunction="sum" dataDxfId="21" totalsRowDxfId="20"/>
    <tableColumn id="3" xr3:uid="{00000000-0010-0000-0200-000003000000}" name="Mensal " totalsRowFunction="sum" dataDxfId="19" totalsRowDxfId="18">
      <calculatedColumnFormula>Rendimentos[[#This Row],[Anual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Introduza os itens de Rendimentos e os Rendimentos Anuais nesta tabela. Os Rendimentos Mensais são calculados automaticament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Despesas" displayName="Despesas" ref="B3:D22" totalsRowCount="1">
  <tableColumns count="3">
    <tableColumn id="1" xr3:uid="{00000000-0010-0000-0300-000001000000}" name="Despesas" totalsRowLabel="Total" dataDxfId="17" totalsRowDxfId="16"/>
    <tableColumn id="2" xr3:uid="{00000000-0010-0000-0300-000002000000}" name="Anual  " totalsRowFunction="sum" dataDxfId="15" totalsRowDxfId="14"/>
    <tableColumn id="3" xr3:uid="{00000000-0010-0000-0300-000003000000}" name="Mensal " totalsRowFunction="sum" dataDxfId="13" totalsRowDxfId="12">
      <calculatedColumnFormula>Despesas[[#This Row],[Anual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Introduza os itens de Despesas e as Despesas Anuais nesta tabela. As Despesas Mensais são calculadas automaticamen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4000000}" name="Discricionário" displayName="Discricionário" ref="B3:D15" totalsRowCount="1">
  <tableColumns count="3">
    <tableColumn id="1" xr3:uid="{00000000-0010-0000-0400-000001000000}" name="Despesas Discricionárias" totalsRowLabel="Total" dataDxfId="11" totalsRowDxfId="10"/>
    <tableColumn id="2" xr3:uid="{00000000-0010-0000-0400-000002000000}" name="Anual  " totalsRowFunction="sum" dataDxfId="9" totalsRowDxfId="8"/>
    <tableColumn id="3" xr3:uid="{00000000-0010-0000-0400-000003000000}" name="Mensal " totalsRowFunction="sum" dataDxfId="7" totalsRowDxfId="6">
      <calculatedColumnFormula>Discricionário[[#This Row],[Anual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Introduza os itens de Despesas Discricionárias e Despesas Discricionárias Anuais nesta tabela. As Despesas Discricionárias Mensais são calculadas automaticamen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5000000}" name="Poupanças" displayName="Poupanças" ref="B3:D9" totalsRowCount="1">
  <tableColumns count="3">
    <tableColumn id="1" xr3:uid="{00000000-0010-0000-0500-000001000000}" name="Poupanças" totalsRowLabel="Total" dataDxfId="5" totalsRowDxfId="4"/>
    <tableColumn id="2" xr3:uid="{00000000-0010-0000-0500-000002000000}" name="Anual  " totalsRowFunction="sum" dataDxfId="3" totalsRowDxfId="2"/>
    <tableColumn id="3" xr3:uid="{00000000-0010-0000-0500-000003000000}" name="Mensal " totalsRowFunction="sum" dataDxfId="1" totalsRowDxfId="0">
      <calculatedColumnFormula>Poupanças[[#This Row],[Anual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Introduza os itens de Poupanças e Poupanças Anuais nesta tabela. As Poupanças Mensais são calculadas automaticamente"/>
    </ext>
  </extLst>
</table>
</file>

<file path=xl/theme/theme1.xml><?xml version="1.0" encoding="utf-8"?>
<a:theme xmlns:a="http://schemas.openxmlformats.org/drawingml/2006/main" name="Office Theme">
  <a:themeElements>
    <a:clrScheme name="Personal Cash Flow Statement">
      <a:dk1>
        <a:srgbClr val="000000"/>
      </a:dk1>
      <a:lt1>
        <a:srgbClr val="FFFFFF"/>
      </a:lt1>
      <a:dk2>
        <a:srgbClr val="1A1A17"/>
      </a:dk2>
      <a:lt2>
        <a:srgbClr val="FAF7F0"/>
      </a:lt2>
      <a:accent1>
        <a:srgbClr val="E58555"/>
      </a:accent1>
      <a:accent2>
        <a:srgbClr val="62A293"/>
      </a:accent2>
      <a:accent3>
        <a:srgbClr val="F7AF4F"/>
      </a:accent3>
      <a:accent4>
        <a:srgbClr val="A7BD6F"/>
      </a:accent4>
      <a:accent5>
        <a:srgbClr val="D5BD85"/>
      </a:accent5>
      <a:accent6>
        <a:srgbClr val="996B7B"/>
      </a:accent6>
      <a:hlink>
        <a:srgbClr val="A7BD6F"/>
      </a:hlink>
      <a:folHlink>
        <a:srgbClr val="996B7B"/>
      </a:folHlink>
    </a:clrScheme>
    <a:fontScheme name="Personal Cash Flow Statemen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pageSetUpPr autoPageBreaks="0" fitToPage="1"/>
  </sheetPr>
  <dimension ref="B1:H6"/>
  <sheetViews>
    <sheetView showGridLines="0" tabSelected="1" zoomScaleNormal="100" workbookViewId="0"/>
  </sheetViews>
  <sheetFormatPr defaultRowHeight="15" x14ac:dyDescent="0.25"/>
  <cols>
    <col min="1" max="1" width="2.5703125" customWidth="1"/>
    <col min="2" max="2" width="34.5703125" customWidth="1"/>
    <col min="3" max="3" width="3.5703125" customWidth="1"/>
    <col min="4" max="4" width="34.5703125" customWidth="1"/>
    <col min="5" max="5" width="3.5703125" customWidth="1"/>
    <col min="6" max="6" width="34.5703125" customWidth="1"/>
    <col min="7" max="8" width="16.5703125" customWidth="1"/>
  </cols>
  <sheetData>
    <row r="1" spans="2:8" s="20" customFormat="1" ht="39" customHeight="1" x14ac:dyDescent="0.25">
      <c r="B1" s="39"/>
      <c r="C1" s="39"/>
      <c r="D1" s="39"/>
      <c r="E1" s="39"/>
      <c r="F1" s="40"/>
      <c r="G1" s="21" t="s">
        <v>8</v>
      </c>
      <c r="H1" s="22" t="s">
        <v>9</v>
      </c>
    </row>
    <row r="2" spans="2:8" ht="75.599999999999994" customHeight="1" x14ac:dyDescent="0.7">
      <c r="B2" s="38" t="s">
        <v>0</v>
      </c>
      <c r="C2" s="38"/>
      <c r="D2" s="38"/>
      <c r="E2" s="38"/>
      <c r="F2" s="38"/>
    </row>
    <row r="3" spans="2:8" ht="63.75" customHeight="1" x14ac:dyDescent="0.25">
      <c r="B3" s="37" t="s">
        <v>1</v>
      </c>
      <c r="C3" s="37"/>
      <c r="D3" s="37"/>
      <c r="E3" s="37"/>
      <c r="F3" s="37"/>
    </row>
    <row r="5" spans="2:8" ht="33.75" customHeight="1" x14ac:dyDescent="0.25">
      <c r="B5" s="11" t="s">
        <v>2</v>
      </c>
      <c r="D5" s="12" t="s">
        <v>4</v>
      </c>
      <c r="F5" s="15" t="s">
        <v>6</v>
      </c>
    </row>
    <row r="6" spans="2:8" ht="120.75" customHeight="1" x14ac:dyDescent="0.25">
      <c r="B6" s="16" t="s">
        <v>3</v>
      </c>
      <c r="D6" s="17" t="s">
        <v>5</v>
      </c>
      <c r="F6" s="14" t="s">
        <v>7</v>
      </c>
    </row>
  </sheetData>
  <mergeCells count="3">
    <mergeCell ref="B3:F3"/>
    <mergeCell ref="B2:F2"/>
    <mergeCell ref="B1:F1"/>
  </mergeCells>
  <dataValidations count="6">
    <dataValidation allowBlank="1" showInputMessage="1" showErrorMessage="1" prompt="Crie um Relatório de Finanças Pessoais Simplificado neste livro. Utilize esta folha de cálculo Guia para saber mais sobre os diferentes tipos de finanças. Selecione a célula H1 para navegar para a folha de cálculo Rendimentos" sqref="A1" xr:uid="{00000000-0002-0000-0000-000000000000}"/>
    <dataValidation allowBlank="1" showInputMessage="1" showErrorMessage="1" prompt="Ligação de navegação para a folha de cálculo Rendimentos" sqref="H1" xr:uid="{00000000-0002-0000-0000-000001000000}"/>
    <dataValidation allowBlank="1" showInputMessage="1" showErrorMessage="1" prompt="O título desta folha de cálculo está nesta célula. A sugestão está na célula abaixo e as instruções sobre as Finanças Anuais, Finanças Mensais e Finanças Diárias estão na linha 5" sqref="B2:F2" xr:uid="{00000000-0002-0000-0000-000002000000}"/>
    <dataValidation allowBlank="1" showInputMessage="1" showErrorMessage="1" prompt="As instruções sobre como criar um registo de Finanças Anuais estão na célula abaixo" sqref="B5" xr:uid="{00000000-0002-0000-0000-000003000000}"/>
    <dataValidation allowBlank="1" showInputMessage="1" showErrorMessage="1" prompt="As instruções sobre como criar um registo de Finanças Mensais estão na célula abaixo" sqref="D5" xr:uid="{00000000-0002-0000-0000-000004000000}"/>
    <dataValidation allowBlank="1" showInputMessage="1" showErrorMessage="1" prompt="As instruções sobre como criar um registo de Finanças Diárias estão na célula abaixo" sqref="F5" xr:uid="{00000000-0002-0000-0000-000005000000}"/>
  </dataValidations>
  <hyperlinks>
    <hyperlink ref="H1" location="Rendimentos!A1" tooltip="Selecione para navegar para a folha de cálculo Rendimentos" display="INCOME" xr:uid="{00000000-0004-0000-0000-000000000000}"/>
    <hyperlink ref="G1" location="Guia!A1" tooltip="Selecione para navegar para a célula A1 nesta folha de cálculo" display="GUIDE" xr:uid="{E68A774C-93D6-483A-9386-8E5FD2297001}"/>
  </hyperlinks>
  <printOptions horizontalCentered="1"/>
  <pageMargins left="0.4" right="0.4" top="0.4" bottom="0.4" header="0.5" footer="0.5"/>
  <pageSetup paperSize="9"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autoPageBreaks="0" fitToPage="1"/>
  </sheetPr>
  <dimension ref="B1:P6"/>
  <sheetViews>
    <sheetView showGridLines="0" zoomScaleNormal="100" workbookViewId="0"/>
  </sheetViews>
  <sheetFormatPr defaultColWidth="8.7109375" defaultRowHeight="30" customHeight="1" x14ac:dyDescent="0.25"/>
  <cols>
    <col min="1" max="1" width="2.7109375" style="19" customWidth="1"/>
    <col min="2" max="2" width="22.5703125" style="19" customWidth="1"/>
    <col min="3" max="4" width="16.5703125" style="19" customWidth="1"/>
    <col min="5" max="5" width="2.5703125" style="19" customWidth="1"/>
    <col min="6" max="8" width="16.5703125" style="19" customWidth="1"/>
    <col min="9" max="9" width="2.5703125" style="19" customWidth="1"/>
    <col min="10" max="12" width="16.5703125" style="19" customWidth="1"/>
    <col min="13" max="13" width="2.5703125" style="19" customWidth="1"/>
    <col min="14" max="16" width="16.5703125" style="19" customWidth="1"/>
    <col min="17" max="17" width="2.5703125" style="19" customWidth="1"/>
    <col min="18" max="16384" width="8.7109375" style="19"/>
  </cols>
  <sheetData>
    <row r="1" spans="2:16" s="20" customFormat="1" ht="39" customHeight="1" x14ac:dyDescent="0.25">
      <c r="B1" s="39" t="s">
        <v>0</v>
      </c>
      <c r="C1" s="39"/>
      <c r="D1" s="39"/>
      <c r="E1" s="39"/>
      <c r="F1" s="40"/>
      <c r="G1" s="31" t="s">
        <v>8</v>
      </c>
      <c r="H1" s="46" t="s">
        <v>18</v>
      </c>
      <c r="I1" s="46"/>
      <c r="J1" s="22" t="s">
        <v>19</v>
      </c>
    </row>
    <row r="2" spans="2:16" ht="31.5" customHeight="1" x14ac:dyDescent="0.25">
      <c r="B2" s="45" t="s">
        <v>10</v>
      </c>
      <c r="C2" s="45"/>
      <c r="D2" s="43">
        <f>FinançasAnuaisAtéÀData</f>
        <v>39750</v>
      </c>
      <c r="E2" s="43"/>
      <c r="F2" s="43"/>
      <c r="G2" s="47" t="s">
        <v>17</v>
      </c>
      <c r="H2" s="47"/>
      <c r="I2" s="47"/>
      <c r="J2" s="47"/>
      <c r="K2" s="47"/>
      <c r="L2" s="47"/>
      <c r="M2" s="47"/>
      <c r="N2" s="47"/>
      <c r="O2" s="47"/>
      <c r="P2" s="47"/>
    </row>
    <row r="3" spans="2:16" ht="50.1" customHeight="1" x14ac:dyDescent="0.3">
      <c r="B3" s="44" t="s">
        <v>11</v>
      </c>
      <c r="C3" s="44"/>
      <c r="D3" s="44"/>
      <c r="F3" s="44" t="s">
        <v>15</v>
      </c>
      <c r="G3" s="44"/>
      <c r="H3" s="44"/>
      <c r="J3" s="44" t="s">
        <v>20</v>
      </c>
      <c r="K3" s="44"/>
      <c r="L3" s="44"/>
      <c r="N3" s="44" t="s">
        <v>22</v>
      </c>
      <c r="O3" s="44"/>
      <c r="P3" s="44"/>
    </row>
    <row r="4" spans="2:16" ht="16.5" customHeight="1" x14ac:dyDescent="0.25">
      <c r="B4" s="6" t="s">
        <v>12</v>
      </c>
      <c r="C4" s="41">
        <f>Rendimentos!C10</f>
        <v>125000</v>
      </c>
      <c r="D4" s="41"/>
      <c r="F4" s="6" t="s">
        <v>12</v>
      </c>
      <c r="G4" s="41">
        <f>Despesas[[#Totals],[Anual  ]]</f>
        <v>49000</v>
      </c>
      <c r="H4" s="41"/>
      <c r="J4" s="6" t="s">
        <v>12</v>
      </c>
      <c r="K4" s="41">
        <f>Discricionário[[#Totals],[Anual  ]]</f>
        <v>13250</v>
      </c>
      <c r="L4" s="41"/>
      <c r="N4" s="2" t="s">
        <v>12</v>
      </c>
      <c r="O4" s="41">
        <f>Poupanças[[#Totals],[Anual  ]]</f>
        <v>23000</v>
      </c>
      <c r="P4" s="41"/>
    </row>
    <row r="5" spans="2:16" ht="323.10000000000002" customHeight="1" x14ac:dyDescent="0.25">
      <c r="B5" s="42" t="s">
        <v>13</v>
      </c>
      <c r="C5" s="42"/>
      <c r="D5" s="42"/>
      <c r="F5" s="42" t="s">
        <v>16</v>
      </c>
      <c r="G5" s="42"/>
      <c r="H5" s="42"/>
      <c r="J5" s="42" t="s">
        <v>21</v>
      </c>
      <c r="K5" s="42"/>
      <c r="L5" s="42"/>
      <c r="N5" s="42" t="s">
        <v>23</v>
      </c>
      <c r="O5" s="42"/>
      <c r="P5" s="42"/>
    </row>
    <row r="6" spans="2:16" ht="16.5" customHeight="1" x14ac:dyDescent="0.25">
      <c r="B6" s="6" t="s">
        <v>14</v>
      </c>
      <c r="C6" s="41">
        <f>Rendimentos!D10</f>
        <v>10416.666666666668</v>
      </c>
      <c r="D6" s="41"/>
      <c r="F6" s="6" t="s">
        <v>14</v>
      </c>
      <c r="G6" s="41">
        <f>Despesas[[#Totals],[Mensal ]]</f>
        <v>4083.333333333333</v>
      </c>
      <c r="H6" s="41"/>
      <c r="J6" s="6" t="s">
        <v>14</v>
      </c>
      <c r="K6" s="41">
        <f>Discricionário[[#Totals],[Mensal ]]</f>
        <v>1104.1666666666665</v>
      </c>
      <c r="L6" s="41"/>
      <c r="N6" s="1" t="s">
        <v>14</v>
      </c>
      <c r="O6" s="41">
        <f>Poupanças!D9</f>
        <v>1916.6666666666667</v>
      </c>
      <c r="P6" s="41"/>
    </row>
  </sheetData>
  <mergeCells count="21">
    <mergeCell ref="N3:P3"/>
    <mergeCell ref="O6:P6"/>
    <mergeCell ref="O4:P4"/>
    <mergeCell ref="N5:P5"/>
    <mergeCell ref="H1:I1"/>
    <mergeCell ref="G2:P2"/>
    <mergeCell ref="D2:F2"/>
    <mergeCell ref="B1:F1"/>
    <mergeCell ref="B3:D3"/>
    <mergeCell ref="F3:H3"/>
    <mergeCell ref="J3:L3"/>
    <mergeCell ref="B2:C2"/>
    <mergeCell ref="C6:D6"/>
    <mergeCell ref="F5:H5"/>
    <mergeCell ref="G6:H6"/>
    <mergeCell ref="G4:H4"/>
    <mergeCell ref="K6:L6"/>
    <mergeCell ref="K4:L4"/>
    <mergeCell ref="J5:L5"/>
    <mergeCell ref="C4:D4"/>
    <mergeCell ref="B5:D5"/>
  </mergeCells>
  <dataValidations count="26">
    <dataValidation allowBlank="1" showInputMessage="1" showErrorMessage="1" prompt="Crie um registo de Finanças Anuais nesta folha de cálculo. Os totais anuais dos rendimentos, despesas, despesas discricionárias, poupanças e gráficos são atualizados automaticamente. A sugestão está na célula G2" sqref="A1" xr:uid="{00000000-0002-0000-0100-000000000000}"/>
    <dataValidation allowBlank="1" showInputMessage="1" showErrorMessage="1" prompt="Ligação de navegação para a folha de cálculo Guia" sqref="G1" xr:uid="{00000000-0002-0000-0100-000001000000}"/>
    <dataValidation allowBlank="1" showInputMessage="1" showErrorMessage="1" prompt="Os Rendimentos Anuais Totais são calculados automaticamente na célula à direita" sqref="B4" xr:uid="{00000000-0002-0000-0100-000002000000}"/>
    <dataValidation allowBlank="1" showInputMessage="1" showErrorMessage="1" prompt="Os Rendimentos Anuais Totais são calculados automaticamente nesta célula" sqref="C4:D4" xr:uid="{00000000-0002-0000-0100-000003000000}"/>
    <dataValidation allowBlank="1" showInputMessage="1" showErrorMessage="1" prompt="Os Rendimentos Mensais Totais são calculados automaticamente na célula à direita" sqref="B6" xr:uid="{00000000-0002-0000-0100-000004000000}"/>
    <dataValidation allowBlank="1" showInputMessage="1" showErrorMessage="1" prompt="Os Rendimentos Mensais Totais são calculados automaticamente nesta célula" sqref="C6:D6" xr:uid="{00000000-0002-0000-0100-000005000000}"/>
    <dataValidation allowBlank="1" showInputMessage="1" showErrorMessage="1" prompt="As Despesas Anuais Totais são calculadas automaticamente na célula à direita" sqref="F4" xr:uid="{00000000-0002-0000-0100-000006000000}"/>
    <dataValidation allowBlank="1" showInputMessage="1" showErrorMessage="1" prompt="As Despesas Anuais Totais são calculadas automaticamente nesta célula" sqref="G4:H4" xr:uid="{00000000-0002-0000-0100-000007000000}"/>
    <dataValidation allowBlank="1" showInputMessage="1" showErrorMessage="1" prompt="As Despesas Mensais Totais são calculadas automaticamente na célula à direita" sqref="F6" xr:uid="{00000000-0002-0000-0100-000008000000}"/>
    <dataValidation allowBlank="1" showInputMessage="1" showErrorMessage="1" prompt="As Despesas Mensais Totais são calculadas automaticamente nesta célula" sqref="G6:H6" xr:uid="{00000000-0002-0000-0100-000009000000}"/>
    <dataValidation allowBlank="1" showInputMessage="1" showErrorMessage="1" prompt="As Despesas Discricionárias Anuais Totais são calculadas automaticamente na célula à direita" sqref="J4" xr:uid="{00000000-0002-0000-0100-00000A000000}"/>
    <dataValidation allowBlank="1" showInputMessage="1" showErrorMessage="1" prompt="As Despesas Discricionárias Anuais Totais são calculadas automaticamente nesta célula" sqref="K4:L4" xr:uid="{00000000-0002-0000-0100-00000B000000}"/>
    <dataValidation allowBlank="1" showInputMessage="1" showErrorMessage="1" prompt="As Despesas Discricionárias Mensais Totais são calculadas automaticamente na célula à direita" sqref="J6" xr:uid="{00000000-0002-0000-0100-00000C000000}"/>
    <dataValidation allowBlank="1" showInputMessage="1" showErrorMessage="1" prompt="As Despesas Discricionárias Mensais Totais são calculadas automaticamente nesta célula" sqref="K6:L6" xr:uid="{00000000-0002-0000-0100-00000D000000}"/>
    <dataValidation allowBlank="1" showInputMessage="1" showErrorMessage="1" prompt="As Poupanças Anuais Totais são calculadas automaticamente na célula à direita" sqref="N4" xr:uid="{00000000-0002-0000-0100-00000E000000}"/>
    <dataValidation allowBlank="1" showInputMessage="1" showErrorMessage="1" prompt="As Poupanças Anuais Totais são calculadas automaticamente nesta célula" sqref="O4:P4" xr:uid="{00000000-0002-0000-0100-00000F000000}"/>
    <dataValidation allowBlank="1" showInputMessage="1" showErrorMessage="1" prompt="As Poupanças Mensais Totais são calculadas automaticamente na célula à direita" sqref="N6" xr:uid="{00000000-0002-0000-0100-000010000000}"/>
    <dataValidation allowBlank="1" showInputMessage="1" showErrorMessage="1" prompt="As Poupanças Mensais Totais são calculadas automaticamente nesta célula" sqref="O6:P6" xr:uid="{00000000-0002-0000-0100-000011000000}"/>
    <dataValidation allowBlank="1" showInputMessage="1" showErrorMessage="1" prompt="Ligação de navegação para a folha de cálculo Finanças Mensais" sqref="J1" xr:uid="{00000000-0002-0000-0100-000012000000}"/>
    <dataValidation allowBlank="1" showInputMessage="1" showErrorMessage="1" prompt="As Finanças Totais Até à Data são calculadas automaticamente nesta célula e os gráficos são atualizados nas células B5, F5, J5 e N5. A sugestão está na célula à direita e as etiquetas de resumo estão nas células B3, F3, J3 e N3" sqref="D2:F2" xr:uid="{00000000-0002-0000-0100-000013000000}"/>
    <dataValidation allowBlank="1" showInputMessage="1" showErrorMessage="1" prompt="O título desta folha de cálculo está nesta célula e as ligações de navegação para outras folhas de cálculo estão nas células G1 e J1, à direita. As Finanças Totais Até à Data são calculadas automaticamente na célula D2" sqref="B1:F1" xr:uid="{00000000-0002-0000-0100-000014000000}"/>
    <dataValidation allowBlank="1" showInputMessage="1" showErrorMessage="1" prompt="As Finanças Totais Até à Data são calculadas automaticamente na célula à direita. A etiqueta Resumo de Rendimentos está na célula abaixo" sqref="B2:C2" xr:uid="{00000000-0002-0000-0100-000015000000}"/>
    <dataValidation allowBlank="1" showInputMessage="1" showErrorMessage="1" prompt="Os Rendimentos Anuais Totais são calculados automaticamente na célula C4 e os Rendimentos Mensais na célula C6. O gráfico circular está na célula B5" sqref="B3:D3" xr:uid="{00000000-0002-0000-0100-000016000000}"/>
    <dataValidation allowBlank="1" showInputMessage="1" showErrorMessage="1" prompt="As Despesas Anuais Totais são calculadas automaticamente na célula G4 e as Despesas Mensais na célula G6. O gráfico circular está na célula F5" sqref="F3:H3" xr:uid="{00000000-0002-0000-0100-000017000000}"/>
    <dataValidation allowBlank="1" showInputMessage="1" showErrorMessage="1" prompt="As Despesas Discricionárias Anuais Totais são calculadas automaticamente na célula K4 e as Despesas Mensais na célula K6. O gráfico circular está na célula J5" sqref="J3:L3" xr:uid="{00000000-0002-0000-0100-000018000000}"/>
    <dataValidation allowBlank="1" showInputMessage="1" showErrorMessage="1" prompt="As Poupanças Anuais Totais são calculadas automaticamente na célula O4 e as Poupanças Mensais na célula O6. O gráfico circular está na célula N5" sqref="N3:P3" xr:uid="{00000000-0002-0000-0100-000019000000}"/>
  </dataValidations>
  <hyperlinks>
    <hyperlink ref="G1" location="Guia!A1" tooltip="Selecione para navegar para a folha de cálculo Guia" display="Navigation button for Guide worksheet is in this cell." xr:uid="{00000000-0004-0000-0100-000000000000}"/>
    <hyperlink ref="J1" location="'Finanças Mensais'!A1" tooltip="Selecione para navegar para a folha de cálculo Finanças Mensais" display="'Monthly Cash Flow'!A1" xr:uid="{00000000-0004-0000-0100-000001000000}"/>
    <hyperlink ref="H1:I1" location="'Finanças Anuais'!A1" tooltip="Selecione para navegar para a célula A1 nesta folha de cálculo" display="ANNUAL CASH FLOW" xr:uid="{B18D9D8E-013E-4805-A1FF-91D2F52D3FC2}"/>
  </hyperlinks>
  <printOptions horizontalCentered="1"/>
  <pageMargins left="0.25" right="0.25" top="0.75" bottom="0.75" header="0.3" footer="0.3"/>
  <pageSetup paperSize="9" fitToHeight="0"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pageSetUpPr autoPageBreaks="0" fitToPage="1"/>
  </sheetPr>
  <dimension ref="B1:P48"/>
  <sheetViews>
    <sheetView showGridLines="0" zoomScaleNormal="100" workbookViewId="0"/>
  </sheetViews>
  <sheetFormatPr defaultRowHeight="30" customHeight="1" x14ac:dyDescent="0.25"/>
  <cols>
    <col min="1" max="1" width="2.7109375" customWidth="1"/>
    <col min="2" max="2" width="14.5703125" customWidth="1"/>
    <col min="3" max="3" width="30.7109375" customWidth="1"/>
    <col min="4" max="16" width="14.5703125" customWidth="1"/>
    <col min="17" max="17" width="16.5703125" customWidth="1"/>
  </cols>
  <sheetData>
    <row r="1" spans="2:16" s="20" customFormat="1" ht="39" customHeight="1" thickBot="1" x14ac:dyDescent="0.3">
      <c r="B1" s="49" t="s">
        <v>0</v>
      </c>
      <c r="C1" s="49"/>
      <c r="D1" s="49"/>
      <c r="E1" s="49"/>
      <c r="F1" s="49"/>
      <c r="G1" s="49"/>
      <c r="H1" s="21" t="s">
        <v>8</v>
      </c>
      <c r="I1" s="22" t="s">
        <v>18</v>
      </c>
      <c r="J1" s="22" t="s">
        <v>75</v>
      </c>
      <c r="K1" s="22" t="s">
        <v>77</v>
      </c>
    </row>
    <row r="2" spans="2:16" ht="31.5" customHeight="1" x14ac:dyDescent="0.25">
      <c r="B2" s="50" t="s">
        <v>24</v>
      </c>
      <c r="C2" s="50"/>
      <c r="D2" s="51">
        <f>FinançasMensaisAtéÀData</f>
        <v>18380</v>
      </c>
      <c r="E2" s="51"/>
      <c r="F2" s="52" t="s">
        <v>70</v>
      </c>
      <c r="G2" s="52"/>
      <c r="H2" s="52"/>
      <c r="I2" s="52"/>
      <c r="J2" s="52"/>
      <c r="K2" s="52"/>
      <c r="L2" s="52"/>
      <c r="M2" s="52"/>
      <c r="N2" s="52"/>
      <c r="O2" s="52"/>
      <c r="P2" s="52"/>
    </row>
    <row r="3" spans="2:16" ht="50.1" customHeight="1" x14ac:dyDescent="0.3">
      <c r="B3" s="24" t="s">
        <v>25</v>
      </c>
      <c r="C3" s="24" t="s">
        <v>31</v>
      </c>
      <c r="D3" s="24" t="s">
        <v>68</v>
      </c>
      <c r="E3" s="24" t="s">
        <v>69</v>
      </c>
      <c r="F3" s="24" t="s">
        <v>71</v>
      </c>
      <c r="G3" s="24" t="s">
        <v>72</v>
      </c>
      <c r="H3" s="24" t="s">
        <v>73</v>
      </c>
      <c r="I3" s="24" t="s">
        <v>74</v>
      </c>
      <c r="J3" s="24" t="s">
        <v>76</v>
      </c>
      <c r="K3" s="24" t="s">
        <v>78</v>
      </c>
      <c r="L3" s="24" t="s">
        <v>79</v>
      </c>
      <c r="M3" s="24" t="s">
        <v>80</v>
      </c>
      <c r="N3" s="24" t="s">
        <v>81</v>
      </c>
      <c r="O3" s="24" t="s">
        <v>82</v>
      </c>
      <c r="P3" s="24" t="s">
        <v>30</v>
      </c>
    </row>
    <row r="4" spans="2:16" ht="30" customHeight="1" x14ac:dyDescent="0.25">
      <c r="B4" s="7" t="s">
        <v>26</v>
      </c>
      <c r="C4" s="7" t="s">
        <v>32</v>
      </c>
      <c r="D4" s="35">
        <v>7500</v>
      </c>
      <c r="E4" s="35">
        <v>7500</v>
      </c>
      <c r="F4" s="35">
        <v>7500</v>
      </c>
      <c r="G4" s="35">
        <v>7500</v>
      </c>
      <c r="H4" s="35">
        <v>7500</v>
      </c>
      <c r="I4" s="35">
        <v>7500</v>
      </c>
      <c r="J4" s="35"/>
      <c r="K4" s="35"/>
      <c r="L4" s="35"/>
      <c r="M4" s="35"/>
      <c r="N4" s="35"/>
      <c r="O4" s="35"/>
      <c r="P4" s="35">
        <f>SUM(Mensal[[#This Row],[Jan]:[Dez]])</f>
        <v>45000</v>
      </c>
    </row>
    <row r="5" spans="2:16" ht="30" customHeight="1" x14ac:dyDescent="0.25">
      <c r="B5" s="7" t="s">
        <v>26</v>
      </c>
      <c r="C5" s="7" t="s">
        <v>33</v>
      </c>
      <c r="D5" s="35">
        <v>400</v>
      </c>
      <c r="E5" s="35">
        <v>400</v>
      </c>
      <c r="F5" s="35">
        <v>500</v>
      </c>
      <c r="G5" s="35">
        <v>200</v>
      </c>
      <c r="H5" s="35">
        <v>0</v>
      </c>
      <c r="I5" s="35">
        <v>600</v>
      </c>
      <c r="J5" s="35"/>
      <c r="K5" s="35"/>
      <c r="L5" s="35"/>
      <c r="M5" s="35"/>
      <c r="N5" s="35"/>
      <c r="O5" s="35"/>
      <c r="P5" s="35">
        <f>SUM(Mensal[[#This Row],[Jan]:[Dez]])</f>
        <v>2100</v>
      </c>
    </row>
    <row r="6" spans="2:16" ht="30" customHeight="1" x14ac:dyDescent="0.25">
      <c r="B6" s="7" t="s">
        <v>26</v>
      </c>
      <c r="C6" s="7" t="s">
        <v>34</v>
      </c>
      <c r="D6" s="35">
        <v>2500</v>
      </c>
      <c r="E6" s="35">
        <v>2500</v>
      </c>
      <c r="F6" s="35">
        <v>2500</v>
      </c>
      <c r="G6" s="35">
        <v>2500</v>
      </c>
      <c r="H6" s="35">
        <v>2500</v>
      </c>
      <c r="I6" s="35">
        <v>2500</v>
      </c>
      <c r="J6" s="35"/>
      <c r="K6" s="35"/>
      <c r="L6" s="35"/>
      <c r="M6" s="35"/>
      <c r="N6" s="35"/>
      <c r="O6" s="35"/>
      <c r="P6" s="35">
        <f>SUM(Mensal[[#This Row],[Jan]:[Dez]])</f>
        <v>15000</v>
      </c>
    </row>
    <row r="7" spans="2:16" ht="30" customHeight="1" x14ac:dyDescent="0.25">
      <c r="B7" s="7" t="s">
        <v>26</v>
      </c>
      <c r="C7" s="7" t="s">
        <v>35</v>
      </c>
      <c r="D7" s="35">
        <v>0</v>
      </c>
      <c r="E7" s="35">
        <v>0</v>
      </c>
      <c r="F7" s="35">
        <v>0</v>
      </c>
      <c r="G7" s="35">
        <v>0</v>
      </c>
      <c r="H7" s="35">
        <v>0</v>
      </c>
      <c r="I7" s="35">
        <v>0</v>
      </c>
      <c r="J7" s="35"/>
      <c r="K7" s="35"/>
      <c r="L7" s="35"/>
      <c r="M7" s="35"/>
      <c r="N7" s="35"/>
      <c r="O7" s="35"/>
      <c r="P7" s="35">
        <f>SUM(Mensal[[#This Row],[Jan]:[Dez]])</f>
        <v>0</v>
      </c>
    </row>
    <row r="8" spans="2:16" ht="30" customHeight="1" x14ac:dyDescent="0.25">
      <c r="B8" s="7" t="s">
        <v>26</v>
      </c>
      <c r="C8" s="7" t="s">
        <v>36</v>
      </c>
      <c r="D8" s="35">
        <v>0</v>
      </c>
      <c r="E8" s="35">
        <v>0</v>
      </c>
      <c r="F8" s="35">
        <v>0</v>
      </c>
      <c r="G8" s="35">
        <v>0</v>
      </c>
      <c r="H8" s="35">
        <v>0</v>
      </c>
      <c r="I8" s="35">
        <v>0</v>
      </c>
      <c r="J8" s="35"/>
      <c r="K8" s="35"/>
      <c r="L8" s="35"/>
      <c r="M8" s="35"/>
      <c r="N8" s="35"/>
      <c r="O8" s="35"/>
      <c r="P8" s="35">
        <f>SUM(Mensal[[#This Row],[Jan]:[Dez]])</f>
        <v>0</v>
      </c>
    </row>
    <row r="9" spans="2:16" ht="30" customHeight="1" x14ac:dyDescent="0.25">
      <c r="B9" s="7" t="s">
        <v>26</v>
      </c>
      <c r="C9" s="7" t="s">
        <v>37</v>
      </c>
      <c r="D9" s="35">
        <v>0</v>
      </c>
      <c r="E9" s="35">
        <v>0</v>
      </c>
      <c r="F9" s="35">
        <v>0</v>
      </c>
      <c r="G9" s="35">
        <v>0</v>
      </c>
      <c r="H9" s="35">
        <v>0</v>
      </c>
      <c r="I9" s="35">
        <v>0</v>
      </c>
      <c r="J9" s="35"/>
      <c r="K9" s="35"/>
      <c r="L9" s="35"/>
      <c r="M9" s="35"/>
      <c r="N9" s="35"/>
      <c r="O9" s="35"/>
      <c r="P9" s="35">
        <f>SUM(Mensal[[#This Row],[Jan]:[Dez]])</f>
        <v>0</v>
      </c>
    </row>
    <row r="10" spans="2:16" ht="30" customHeight="1" x14ac:dyDescent="0.25">
      <c r="B10" s="7" t="s">
        <v>27</v>
      </c>
      <c r="C10" s="7" t="s">
        <v>38</v>
      </c>
      <c r="D10" s="35">
        <v>1250</v>
      </c>
      <c r="E10" s="35">
        <v>1250</v>
      </c>
      <c r="F10" s="35">
        <v>1250</v>
      </c>
      <c r="G10" s="35">
        <v>1250</v>
      </c>
      <c r="H10" s="35">
        <v>1250</v>
      </c>
      <c r="I10" s="35">
        <v>1250</v>
      </c>
      <c r="J10" s="35"/>
      <c r="K10" s="35"/>
      <c r="L10" s="35"/>
      <c r="M10" s="35"/>
      <c r="N10" s="35"/>
      <c r="O10" s="35"/>
      <c r="P10" s="35">
        <f>SUM(Mensal[[#This Row],[Jan]:[Dez]])</f>
        <v>7500</v>
      </c>
    </row>
    <row r="11" spans="2:16" ht="30" customHeight="1" x14ac:dyDescent="0.25">
      <c r="B11" s="7" t="s">
        <v>27</v>
      </c>
      <c r="C11" s="7" t="s">
        <v>39</v>
      </c>
      <c r="D11" s="35">
        <v>208.33333333333334</v>
      </c>
      <c r="E11" s="35">
        <v>208.33333333333334</v>
      </c>
      <c r="F11" s="35">
        <v>208.33333333333334</v>
      </c>
      <c r="G11" s="35">
        <v>208.33333333333334</v>
      </c>
      <c r="H11" s="35">
        <v>208.33333333333334</v>
      </c>
      <c r="I11" s="35">
        <v>208.33333333333334</v>
      </c>
      <c r="J11" s="35"/>
      <c r="K11" s="35"/>
      <c r="L11" s="35"/>
      <c r="M11" s="35"/>
      <c r="N11" s="35"/>
      <c r="O11" s="35"/>
      <c r="P11" s="35">
        <f>SUM(Mensal[[#This Row],[Jan]:[Dez]])</f>
        <v>1250</v>
      </c>
    </row>
    <row r="12" spans="2:16" ht="30" customHeight="1" x14ac:dyDescent="0.25">
      <c r="B12" s="7" t="s">
        <v>27</v>
      </c>
      <c r="C12" s="7" t="s">
        <v>40</v>
      </c>
      <c r="D12" s="35">
        <v>16.666666666666668</v>
      </c>
      <c r="E12" s="35">
        <v>16.666666666666668</v>
      </c>
      <c r="F12" s="35">
        <v>16.666666666666668</v>
      </c>
      <c r="G12" s="35">
        <v>16.666666666666668</v>
      </c>
      <c r="H12" s="35">
        <v>16.666666666666668</v>
      </c>
      <c r="I12" s="35">
        <v>16.666666666666668</v>
      </c>
      <c r="J12" s="35"/>
      <c r="K12" s="35"/>
      <c r="L12" s="35"/>
      <c r="M12" s="35"/>
      <c r="N12" s="35"/>
      <c r="O12" s="35"/>
      <c r="P12" s="35">
        <f>SUM(Mensal[[#This Row],[Jan]:[Dez]])</f>
        <v>100.00000000000001</v>
      </c>
    </row>
    <row r="13" spans="2:16" ht="30" customHeight="1" x14ac:dyDescent="0.25">
      <c r="B13" s="7" t="s">
        <v>27</v>
      </c>
      <c r="C13" s="7" t="s">
        <v>41</v>
      </c>
      <c r="D13" s="35">
        <v>333.33333333333331</v>
      </c>
      <c r="E13" s="35">
        <v>333.33333333333331</v>
      </c>
      <c r="F13" s="35">
        <v>333.33333333333331</v>
      </c>
      <c r="G13" s="35">
        <v>333.33333333333331</v>
      </c>
      <c r="H13" s="35">
        <v>333.33333333333331</v>
      </c>
      <c r="I13" s="35">
        <v>333.33333333333331</v>
      </c>
      <c r="J13" s="35"/>
      <c r="K13" s="35"/>
      <c r="L13" s="35"/>
      <c r="M13" s="35"/>
      <c r="N13" s="35"/>
      <c r="O13" s="35"/>
      <c r="P13" s="35">
        <f>SUM(Mensal[[#This Row],[Jan]:[Dez]])</f>
        <v>1999.9999999999998</v>
      </c>
    </row>
    <row r="14" spans="2:16" ht="30" customHeight="1" x14ac:dyDescent="0.25">
      <c r="B14" s="7" t="s">
        <v>27</v>
      </c>
      <c r="C14" s="7" t="s">
        <v>42</v>
      </c>
      <c r="D14" s="35">
        <v>1250</v>
      </c>
      <c r="E14" s="35">
        <v>1250</v>
      </c>
      <c r="F14" s="35">
        <v>1250</v>
      </c>
      <c r="G14" s="35">
        <v>1250</v>
      </c>
      <c r="H14" s="35">
        <v>1250</v>
      </c>
      <c r="I14" s="35">
        <v>1250</v>
      </c>
      <c r="J14" s="35"/>
      <c r="K14" s="35"/>
      <c r="L14" s="35"/>
      <c r="M14" s="35"/>
      <c r="N14" s="35"/>
      <c r="O14" s="35"/>
      <c r="P14" s="35">
        <f>SUM(Mensal[[#This Row],[Jan]:[Dez]])</f>
        <v>7500</v>
      </c>
    </row>
    <row r="15" spans="2:16" ht="30" customHeight="1" x14ac:dyDescent="0.25">
      <c r="B15" s="7" t="s">
        <v>27</v>
      </c>
      <c r="C15" s="7" t="s">
        <v>43</v>
      </c>
      <c r="D15" s="35">
        <v>25</v>
      </c>
      <c r="E15" s="35">
        <v>25</v>
      </c>
      <c r="F15" s="35">
        <v>25</v>
      </c>
      <c r="G15" s="35">
        <v>25</v>
      </c>
      <c r="H15" s="35">
        <v>25</v>
      </c>
      <c r="I15" s="35">
        <v>25</v>
      </c>
      <c r="J15" s="35"/>
      <c r="K15" s="35"/>
      <c r="L15" s="35"/>
      <c r="M15" s="35"/>
      <c r="N15" s="35"/>
      <c r="O15" s="35"/>
      <c r="P15" s="35">
        <f>SUM(Mensal[[#This Row],[Jan]:[Dez]])</f>
        <v>150</v>
      </c>
    </row>
    <row r="16" spans="2:16" ht="30" customHeight="1" x14ac:dyDescent="0.25">
      <c r="B16" s="7" t="s">
        <v>27</v>
      </c>
      <c r="C16" s="7" t="s">
        <v>44</v>
      </c>
      <c r="D16" s="35">
        <v>100</v>
      </c>
      <c r="E16" s="35">
        <v>100</v>
      </c>
      <c r="F16" s="35">
        <v>100</v>
      </c>
      <c r="G16" s="35">
        <v>100</v>
      </c>
      <c r="H16" s="35">
        <v>100</v>
      </c>
      <c r="I16" s="35">
        <v>100</v>
      </c>
      <c r="J16" s="35"/>
      <c r="K16" s="35"/>
      <c r="L16" s="35"/>
      <c r="M16" s="35"/>
      <c r="N16" s="35"/>
      <c r="O16" s="35"/>
      <c r="P16" s="35">
        <f>SUM(Mensal[[#This Row],[Jan]:[Dez]])</f>
        <v>600</v>
      </c>
    </row>
    <row r="17" spans="2:16" ht="30" customHeight="1" x14ac:dyDescent="0.25">
      <c r="B17" s="7" t="s">
        <v>27</v>
      </c>
      <c r="C17" s="7" t="s">
        <v>45</v>
      </c>
      <c r="D17" s="35">
        <v>50</v>
      </c>
      <c r="E17" s="35">
        <v>50</v>
      </c>
      <c r="F17" s="35">
        <v>50</v>
      </c>
      <c r="G17" s="35">
        <v>50</v>
      </c>
      <c r="H17" s="35">
        <v>50</v>
      </c>
      <c r="I17" s="35">
        <v>50</v>
      </c>
      <c r="J17" s="35"/>
      <c r="K17" s="35"/>
      <c r="L17" s="35"/>
      <c r="M17" s="35"/>
      <c r="N17" s="35"/>
      <c r="O17" s="35"/>
      <c r="P17" s="35">
        <f>SUM(Mensal[[#This Row],[Jan]:[Dez]])</f>
        <v>300</v>
      </c>
    </row>
    <row r="18" spans="2:16" ht="30" customHeight="1" x14ac:dyDescent="0.25">
      <c r="B18" s="7" t="s">
        <v>27</v>
      </c>
      <c r="C18" s="7" t="s">
        <v>46</v>
      </c>
      <c r="D18" s="35">
        <v>50</v>
      </c>
      <c r="E18" s="35">
        <v>50</v>
      </c>
      <c r="F18" s="35">
        <v>50</v>
      </c>
      <c r="G18" s="35">
        <v>50</v>
      </c>
      <c r="H18" s="35">
        <v>50</v>
      </c>
      <c r="I18" s="35">
        <v>50</v>
      </c>
      <c r="J18" s="35"/>
      <c r="K18" s="35"/>
      <c r="L18" s="35"/>
      <c r="M18" s="35"/>
      <c r="N18" s="35"/>
      <c r="O18" s="35"/>
      <c r="P18" s="35">
        <f>SUM(Mensal[[#This Row],[Jan]:[Dez]])</f>
        <v>300</v>
      </c>
    </row>
    <row r="19" spans="2:16" ht="30" customHeight="1" x14ac:dyDescent="0.25">
      <c r="B19" s="7" t="s">
        <v>27</v>
      </c>
      <c r="C19" s="7" t="s">
        <v>47</v>
      </c>
      <c r="D19" s="35">
        <v>25</v>
      </c>
      <c r="E19" s="35">
        <v>25</v>
      </c>
      <c r="F19" s="35">
        <v>25</v>
      </c>
      <c r="G19" s="35">
        <v>25</v>
      </c>
      <c r="H19" s="35">
        <v>25</v>
      </c>
      <c r="I19" s="35">
        <v>25</v>
      </c>
      <c r="J19" s="35"/>
      <c r="K19" s="35"/>
      <c r="L19" s="35"/>
      <c r="M19" s="35"/>
      <c r="N19" s="35"/>
      <c r="O19" s="35"/>
      <c r="P19" s="35">
        <f>SUM(Mensal[[#This Row],[Jan]:[Dez]])</f>
        <v>150</v>
      </c>
    </row>
    <row r="20" spans="2:16" ht="30" customHeight="1" x14ac:dyDescent="0.25">
      <c r="B20" s="7" t="s">
        <v>27</v>
      </c>
      <c r="C20" s="7" t="s">
        <v>48</v>
      </c>
      <c r="D20" s="35">
        <v>12.5</v>
      </c>
      <c r="E20" s="35">
        <v>12.5</v>
      </c>
      <c r="F20" s="35">
        <v>12.5</v>
      </c>
      <c r="G20" s="35">
        <v>12.5</v>
      </c>
      <c r="H20" s="35">
        <v>12.5</v>
      </c>
      <c r="I20" s="35">
        <v>12.5</v>
      </c>
      <c r="J20" s="35"/>
      <c r="K20" s="35"/>
      <c r="L20" s="35"/>
      <c r="M20" s="35"/>
      <c r="N20" s="35"/>
      <c r="O20" s="35"/>
      <c r="P20" s="35">
        <f>SUM(Mensal[[#This Row],[Jan]:[Dez]])</f>
        <v>75</v>
      </c>
    </row>
    <row r="21" spans="2:16" ht="30" customHeight="1" x14ac:dyDescent="0.25">
      <c r="B21" s="7" t="s">
        <v>27</v>
      </c>
      <c r="C21" s="7" t="s">
        <v>49</v>
      </c>
      <c r="D21" s="35">
        <v>50</v>
      </c>
      <c r="E21" s="35">
        <v>50</v>
      </c>
      <c r="F21" s="35">
        <v>50</v>
      </c>
      <c r="G21" s="35">
        <v>50</v>
      </c>
      <c r="H21" s="35">
        <v>50</v>
      </c>
      <c r="I21" s="35">
        <v>50</v>
      </c>
      <c r="J21" s="35"/>
      <c r="K21" s="35"/>
      <c r="L21" s="35"/>
      <c r="M21" s="35"/>
      <c r="N21" s="35"/>
      <c r="O21" s="35"/>
      <c r="P21" s="35">
        <f>SUM(Mensal[[#This Row],[Jan]:[Dez]])</f>
        <v>300</v>
      </c>
    </row>
    <row r="22" spans="2:16" ht="30" customHeight="1" x14ac:dyDescent="0.25">
      <c r="B22" s="7" t="s">
        <v>27</v>
      </c>
      <c r="C22" s="7" t="s">
        <v>50</v>
      </c>
      <c r="D22" s="35">
        <v>50</v>
      </c>
      <c r="E22" s="35">
        <v>50</v>
      </c>
      <c r="F22" s="35">
        <v>50</v>
      </c>
      <c r="G22" s="35">
        <v>50</v>
      </c>
      <c r="H22" s="35">
        <v>50</v>
      </c>
      <c r="I22" s="35">
        <v>50</v>
      </c>
      <c r="J22" s="35"/>
      <c r="K22" s="35"/>
      <c r="L22" s="35"/>
      <c r="M22" s="35"/>
      <c r="N22" s="35"/>
      <c r="O22" s="35"/>
      <c r="P22" s="35">
        <f>SUM(Mensal[[#This Row],[Jan]:[Dez]])</f>
        <v>300</v>
      </c>
    </row>
    <row r="23" spans="2:16" ht="30" customHeight="1" x14ac:dyDescent="0.25">
      <c r="B23" s="7" t="s">
        <v>27</v>
      </c>
      <c r="C23" s="7" t="s">
        <v>51</v>
      </c>
      <c r="D23" s="35">
        <v>125</v>
      </c>
      <c r="E23" s="35">
        <v>125</v>
      </c>
      <c r="F23" s="35">
        <v>125</v>
      </c>
      <c r="G23" s="35">
        <v>125</v>
      </c>
      <c r="H23" s="35">
        <v>125</v>
      </c>
      <c r="I23" s="35">
        <v>125</v>
      </c>
      <c r="J23" s="35"/>
      <c r="K23" s="35"/>
      <c r="L23" s="35"/>
      <c r="M23" s="35"/>
      <c r="N23" s="35"/>
      <c r="O23" s="35"/>
      <c r="P23" s="35">
        <f>SUM(Mensal[[#This Row],[Jan]:[Dez]])</f>
        <v>750</v>
      </c>
    </row>
    <row r="24" spans="2:16" ht="30" customHeight="1" x14ac:dyDescent="0.25">
      <c r="B24" s="7" t="s">
        <v>27</v>
      </c>
      <c r="C24" s="7" t="s">
        <v>52</v>
      </c>
      <c r="D24" s="35">
        <v>400</v>
      </c>
      <c r="E24" s="35">
        <v>500</v>
      </c>
      <c r="F24" s="35">
        <v>450</v>
      </c>
      <c r="G24" s="35">
        <v>400</v>
      </c>
      <c r="H24" s="35">
        <v>450</v>
      </c>
      <c r="I24" s="35">
        <v>425</v>
      </c>
      <c r="J24" s="35"/>
      <c r="K24" s="35"/>
      <c r="L24" s="35"/>
      <c r="M24" s="35"/>
      <c r="N24" s="35"/>
      <c r="O24" s="35"/>
      <c r="P24" s="35">
        <f>SUM(Mensal[[#This Row],[Jan]:[Dez]])</f>
        <v>2625</v>
      </c>
    </row>
    <row r="25" spans="2:16" ht="30" customHeight="1" x14ac:dyDescent="0.25">
      <c r="B25" s="7" t="s">
        <v>27</v>
      </c>
      <c r="C25" s="7" t="s">
        <v>53</v>
      </c>
      <c r="D25" s="35">
        <v>50</v>
      </c>
      <c r="E25" s="35">
        <v>75</v>
      </c>
      <c r="F25" s="35">
        <v>100</v>
      </c>
      <c r="G25" s="35">
        <v>75</v>
      </c>
      <c r="H25" s="35">
        <v>125</v>
      </c>
      <c r="I25" s="35">
        <v>75</v>
      </c>
      <c r="J25" s="35"/>
      <c r="K25" s="35"/>
      <c r="L25" s="35"/>
      <c r="M25" s="35"/>
      <c r="N25" s="35"/>
      <c r="O25" s="35"/>
      <c r="P25" s="35">
        <f>SUM(Mensal[[#This Row],[Jan]:[Dez]])</f>
        <v>500</v>
      </c>
    </row>
    <row r="26" spans="2:16" ht="30" customHeight="1" x14ac:dyDescent="0.25">
      <c r="B26" s="7" t="s">
        <v>27</v>
      </c>
      <c r="C26" s="7" t="s">
        <v>54</v>
      </c>
      <c r="D26" s="35">
        <v>50</v>
      </c>
      <c r="E26" s="35">
        <v>10</v>
      </c>
      <c r="F26" s="35">
        <v>25</v>
      </c>
      <c r="G26" s="35">
        <v>25</v>
      </c>
      <c r="H26" s="35">
        <v>20</v>
      </c>
      <c r="I26" s="35">
        <v>70</v>
      </c>
      <c r="J26" s="35"/>
      <c r="K26" s="35"/>
      <c r="L26" s="35"/>
      <c r="M26" s="35"/>
      <c r="N26" s="35"/>
      <c r="O26" s="35"/>
      <c r="P26" s="35">
        <f>SUM(Mensal[[#This Row],[Jan]:[Dez]])</f>
        <v>200</v>
      </c>
    </row>
    <row r="27" spans="2:16" ht="30" customHeight="1" x14ac:dyDescent="0.25">
      <c r="B27" s="7" t="s">
        <v>27</v>
      </c>
      <c r="C27" s="7" t="s">
        <v>55</v>
      </c>
      <c r="D27" s="35">
        <v>30</v>
      </c>
      <c r="E27" s="35">
        <v>30</v>
      </c>
      <c r="F27" s="35">
        <v>30</v>
      </c>
      <c r="G27" s="35">
        <v>20</v>
      </c>
      <c r="H27" s="35">
        <v>30</v>
      </c>
      <c r="I27" s="35">
        <v>30</v>
      </c>
      <c r="J27" s="35"/>
      <c r="K27" s="35"/>
      <c r="L27" s="35"/>
      <c r="M27" s="35"/>
      <c r="N27" s="35"/>
      <c r="O27" s="35"/>
      <c r="P27" s="35">
        <f>SUM(Mensal[[#This Row],[Jan]:[Dez]])</f>
        <v>170</v>
      </c>
    </row>
    <row r="28" spans="2:16" ht="30" customHeight="1" x14ac:dyDescent="0.25">
      <c r="B28" s="7" t="s">
        <v>27</v>
      </c>
      <c r="C28" s="7" t="s">
        <v>35</v>
      </c>
      <c r="D28" s="35">
        <v>0</v>
      </c>
      <c r="E28" s="35">
        <v>0</v>
      </c>
      <c r="F28" s="35">
        <v>0</v>
      </c>
      <c r="G28" s="35">
        <v>0</v>
      </c>
      <c r="H28" s="35">
        <v>0</v>
      </c>
      <c r="I28" s="35">
        <v>0</v>
      </c>
      <c r="J28" s="35"/>
      <c r="K28" s="35"/>
      <c r="L28" s="35"/>
      <c r="M28" s="35"/>
      <c r="N28" s="35"/>
      <c r="O28" s="35"/>
      <c r="P28" s="35">
        <f>SUM(Mensal[[#This Row],[Jan]:[Dez]])</f>
        <v>0</v>
      </c>
    </row>
    <row r="29" spans="2:16" ht="30" customHeight="1" x14ac:dyDescent="0.25">
      <c r="B29" s="7" t="s">
        <v>27</v>
      </c>
      <c r="C29" s="7" t="s">
        <v>36</v>
      </c>
      <c r="D29" s="35">
        <v>0</v>
      </c>
      <c r="E29" s="35">
        <v>0</v>
      </c>
      <c r="F29" s="35">
        <v>0</v>
      </c>
      <c r="G29" s="35">
        <v>0</v>
      </c>
      <c r="H29" s="35">
        <v>0</v>
      </c>
      <c r="I29" s="35">
        <v>0</v>
      </c>
      <c r="J29" s="35"/>
      <c r="K29" s="35"/>
      <c r="L29" s="35"/>
      <c r="M29" s="35"/>
      <c r="N29" s="35"/>
      <c r="O29" s="35"/>
      <c r="P29" s="35">
        <f>SUM(Mensal[[#This Row],[Jan]:[Dez]])</f>
        <v>0</v>
      </c>
    </row>
    <row r="30" spans="2:16" ht="30" customHeight="1" x14ac:dyDescent="0.25">
      <c r="B30" s="7" t="s">
        <v>27</v>
      </c>
      <c r="C30" s="7" t="s">
        <v>37</v>
      </c>
      <c r="D30" s="35">
        <v>0</v>
      </c>
      <c r="E30" s="35">
        <v>0</v>
      </c>
      <c r="F30" s="35">
        <v>0</v>
      </c>
      <c r="G30" s="35">
        <v>0</v>
      </c>
      <c r="H30" s="35">
        <v>0</v>
      </c>
      <c r="I30" s="35">
        <v>0</v>
      </c>
      <c r="J30" s="35"/>
      <c r="K30" s="35"/>
      <c r="L30" s="35"/>
      <c r="M30" s="35"/>
      <c r="N30" s="35"/>
      <c r="O30" s="35"/>
      <c r="P30" s="35">
        <f>SUM(Mensal[[#This Row],[Jan]:[Dez]])</f>
        <v>0</v>
      </c>
    </row>
    <row r="31" spans="2:16" ht="30" customHeight="1" x14ac:dyDescent="0.25">
      <c r="B31" s="7" t="s">
        <v>28</v>
      </c>
      <c r="C31" s="7" t="s">
        <v>56</v>
      </c>
      <c r="D31" s="35">
        <v>50</v>
      </c>
      <c r="E31" s="35">
        <v>150</v>
      </c>
      <c r="F31" s="35">
        <v>100</v>
      </c>
      <c r="G31" s="35">
        <v>50</v>
      </c>
      <c r="H31" s="35">
        <v>150</v>
      </c>
      <c r="I31" s="35">
        <v>100</v>
      </c>
      <c r="J31" s="35"/>
      <c r="K31" s="35"/>
      <c r="L31" s="35"/>
      <c r="M31" s="35"/>
      <c r="N31" s="35"/>
      <c r="O31" s="35"/>
      <c r="P31" s="35">
        <f>SUM(Mensal[[#This Row],[Jan]:[Dez]])</f>
        <v>600</v>
      </c>
    </row>
    <row r="32" spans="2:16" ht="30" customHeight="1" x14ac:dyDescent="0.25">
      <c r="B32" s="7" t="s">
        <v>28</v>
      </c>
      <c r="C32" s="7" t="s">
        <v>57</v>
      </c>
      <c r="D32" s="35">
        <v>25</v>
      </c>
      <c r="E32" s="35">
        <v>75</v>
      </c>
      <c r="F32" s="35">
        <v>50</v>
      </c>
      <c r="G32" s="35">
        <v>25</v>
      </c>
      <c r="H32" s="35">
        <v>75</v>
      </c>
      <c r="I32" s="35">
        <v>50</v>
      </c>
      <c r="J32" s="35"/>
      <c r="K32" s="35"/>
      <c r="L32" s="35"/>
      <c r="M32" s="35"/>
      <c r="N32" s="35"/>
      <c r="O32" s="35"/>
      <c r="P32" s="35">
        <f>SUM(Mensal[[#This Row],[Jan]:[Dez]])</f>
        <v>300</v>
      </c>
    </row>
    <row r="33" spans="2:16" ht="30" customHeight="1" x14ac:dyDescent="0.25">
      <c r="B33" s="7" t="s">
        <v>28</v>
      </c>
      <c r="C33" s="7" t="s">
        <v>58</v>
      </c>
      <c r="D33" s="35">
        <v>0</v>
      </c>
      <c r="E33" s="35">
        <v>0</v>
      </c>
      <c r="F33" s="35">
        <v>1000</v>
      </c>
      <c r="G33" s="35">
        <v>0</v>
      </c>
      <c r="H33" s="35">
        <v>0</v>
      </c>
      <c r="I33" s="35">
        <v>1000</v>
      </c>
      <c r="J33" s="35"/>
      <c r="K33" s="35"/>
      <c r="L33" s="35"/>
      <c r="M33" s="35"/>
      <c r="N33" s="35"/>
      <c r="O33" s="35"/>
      <c r="P33" s="35">
        <f>SUM(Mensal[[#This Row],[Jan]:[Dez]])</f>
        <v>2000</v>
      </c>
    </row>
    <row r="34" spans="2:16" ht="30" customHeight="1" x14ac:dyDescent="0.25">
      <c r="B34" s="7" t="s">
        <v>28</v>
      </c>
      <c r="C34" s="7" t="s">
        <v>59</v>
      </c>
      <c r="D34" s="35">
        <v>50</v>
      </c>
      <c r="E34" s="35">
        <v>150</v>
      </c>
      <c r="F34" s="35">
        <v>100</v>
      </c>
      <c r="G34" s="35">
        <v>50</v>
      </c>
      <c r="H34" s="35">
        <v>150</v>
      </c>
      <c r="I34" s="35">
        <v>100</v>
      </c>
      <c r="J34" s="35"/>
      <c r="K34" s="35"/>
      <c r="L34" s="35"/>
      <c r="M34" s="35"/>
      <c r="N34" s="35"/>
      <c r="O34" s="35"/>
      <c r="P34" s="35">
        <f>SUM(Mensal[[#This Row],[Jan]:[Dez]])</f>
        <v>600</v>
      </c>
    </row>
    <row r="35" spans="2:16" ht="30" customHeight="1" x14ac:dyDescent="0.25">
      <c r="B35" s="7" t="s">
        <v>28</v>
      </c>
      <c r="C35" s="7" t="s">
        <v>60</v>
      </c>
      <c r="D35" s="35">
        <v>15</v>
      </c>
      <c r="E35" s="35">
        <v>25</v>
      </c>
      <c r="F35" s="35">
        <v>35</v>
      </c>
      <c r="G35" s="35">
        <v>15</v>
      </c>
      <c r="H35" s="35">
        <v>25</v>
      </c>
      <c r="I35" s="35">
        <v>35</v>
      </c>
      <c r="J35" s="35"/>
      <c r="K35" s="35"/>
      <c r="L35" s="35"/>
      <c r="M35" s="35"/>
      <c r="N35" s="35"/>
      <c r="O35" s="35"/>
      <c r="P35" s="35">
        <f>SUM(Mensal[[#This Row],[Jan]:[Dez]])</f>
        <v>150</v>
      </c>
    </row>
    <row r="36" spans="2:16" ht="30" customHeight="1" x14ac:dyDescent="0.25">
      <c r="B36" s="7" t="s">
        <v>28</v>
      </c>
      <c r="C36" s="7" t="s">
        <v>61</v>
      </c>
      <c r="D36" s="35">
        <v>100</v>
      </c>
      <c r="E36" s="35">
        <v>200</v>
      </c>
      <c r="F36" s="35">
        <v>150</v>
      </c>
      <c r="G36" s="35">
        <v>175</v>
      </c>
      <c r="H36" s="35">
        <v>150</v>
      </c>
      <c r="I36" s="35">
        <v>175</v>
      </c>
      <c r="J36" s="35"/>
      <c r="K36" s="35"/>
      <c r="L36" s="35"/>
      <c r="M36" s="35"/>
      <c r="N36" s="35"/>
      <c r="O36" s="35"/>
      <c r="P36" s="35">
        <f>SUM(Mensal[[#This Row],[Jan]:[Dez]])</f>
        <v>950</v>
      </c>
    </row>
    <row r="37" spans="2:16" ht="30" customHeight="1" x14ac:dyDescent="0.25">
      <c r="B37" s="7" t="s">
        <v>28</v>
      </c>
      <c r="C37" s="7" t="s">
        <v>62</v>
      </c>
      <c r="D37" s="35">
        <v>50</v>
      </c>
      <c r="E37" s="35">
        <v>50</v>
      </c>
      <c r="F37" s="35">
        <v>50</v>
      </c>
      <c r="G37" s="35">
        <v>50</v>
      </c>
      <c r="H37" s="35">
        <v>50</v>
      </c>
      <c r="I37" s="35">
        <v>50</v>
      </c>
      <c r="J37" s="35"/>
      <c r="K37" s="35"/>
      <c r="L37" s="35"/>
      <c r="M37" s="35"/>
      <c r="N37" s="35"/>
      <c r="O37" s="35"/>
      <c r="P37" s="35">
        <f>SUM(Mensal[[#This Row],[Jan]:[Dez]])</f>
        <v>300</v>
      </c>
    </row>
    <row r="38" spans="2:16" ht="30" customHeight="1" x14ac:dyDescent="0.25">
      <c r="B38" s="7" t="s">
        <v>28</v>
      </c>
      <c r="C38" s="7" t="s">
        <v>63</v>
      </c>
      <c r="D38" s="35">
        <v>25</v>
      </c>
      <c r="E38" s="35">
        <v>25</v>
      </c>
      <c r="F38" s="35">
        <v>25</v>
      </c>
      <c r="G38" s="35">
        <v>25</v>
      </c>
      <c r="H38" s="35">
        <v>25</v>
      </c>
      <c r="I38" s="35">
        <v>25</v>
      </c>
      <c r="J38" s="35"/>
      <c r="K38" s="35"/>
      <c r="L38" s="35"/>
      <c r="M38" s="35"/>
      <c r="N38" s="35"/>
      <c r="O38" s="35"/>
      <c r="P38" s="35">
        <f>SUM(Mensal[[#This Row],[Jan]:[Dez]])</f>
        <v>150</v>
      </c>
    </row>
    <row r="39" spans="2:16" ht="30" customHeight="1" x14ac:dyDescent="0.25">
      <c r="B39" s="7" t="s">
        <v>28</v>
      </c>
      <c r="C39" s="7" t="s">
        <v>64</v>
      </c>
      <c r="D39" s="35">
        <v>400</v>
      </c>
      <c r="E39" s="35">
        <v>400</v>
      </c>
      <c r="F39" s="35">
        <v>400</v>
      </c>
      <c r="G39" s="35">
        <v>400</v>
      </c>
      <c r="H39" s="35">
        <v>400</v>
      </c>
      <c r="I39" s="35">
        <v>400</v>
      </c>
      <c r="J39" s="35"/>
      <c r="K39" s="35"/>
      <c r="L39" s="35"/>
      <c r="M39" s="35"/>
      <c r="N39" s="35"/>
      <c r="O39" s="35"/>
      <c r="P39" s="35">
        <f>SUM(Mensal[[#This Row],[Jan]:[Dez]])</f>
        <v>2400</v>
      </c>
    </row>
    <row r="40" spans="2:16" ht="30" customHeight="1" x14ac:dyDescent="0.25">
      <c r="B40" s="7" t="s">
        <v>28</v>
      </c>
      <c r="C40" s="7" t="s">
        <v>34</v>
      </c>
      <c r="D40" s="35">
        <v>0</v>
      </c>
      <c r="E40" s="35">
        <v>0</v>
      </c>
      <c r="F40" s="35">
        <v>0</v>
      </c>
      <c r="G40" s="35">
        <v>0</v>
      </c>
      <c r="H40" s="35">
        <v>0</v>
      </c>
      <c r="I40" s="35">
        <v>0</v>
      </c>
      <c r="J40" s="35"/>
      <c r="K40" s="35"/>
      <c r="L40" s="35"/>
      <c r="M40" s="35"/>
      <c r="N40" s="35"/>
      <c r="O40" s="35"/>
      <c r="P40" s="35">
        <f>SUM(Mensal[[#This Row],[Jan]:[Dez]])</f>
        <v>0</v>
      </c>
    </row>
    <row r="41" spans="2:16" ht="30" customHeight="1" x14ac:dyDescent="0.25">
      <c r="B41" s="7" t="s">
        <v>28</v>
      </c>
      <c r="C41" s="7" t="s">
        <v>35</v>
      </c>
      <c r="D41" s="35">
        <v>0</v>
      </c>
      <c r="E41" s="35">
        <v>0</v>
      </c>
      <c r="F41" s="35">
        <v>0</v>
      </c>
      <c r="G41" s="35">
        <v>0</v>
      </c>
      <c r="H41" s="35">
        <v>0</v>
      </c>
      <c r="I41" s="35">
        <v>0</v>
      </c>
      <c r="J41" s="35"/>
      <c r="K41" s="35"/>
      <c r="L41" s="35"/>
      <c r="M41" s="35"/>
      <c r="N41" s="35"/>
      <c r="O41" s="35"/>
      <c r="P41" s="35">
        <f>SUM(Mensal[[#This Row],[Jan]:[Dez]])</f>
        <v>0</v>
      </c>
    </row>
    <row r="42" spans="2:16" ht="30" customHeight="1" x14ac:dyDescent="0.25">
      <c r="B42" s="7" t="s">
        <v>29</v>
      </c>
      <c r="C42" s="7" t="s">
        <v>65</v>
      </c>
      <c r="D42" s="35">
        <v>416.66666666666669</v>
      </c>
      <c r="E42" s="35">
        <v>416.66666666666669</v>
      </c>
      <c r="F42" s="35">
        <v>416.66666666666669</v>
      </c>
      <c r="G42" s="35">
        <v>416.66666666666669</v>
      </c>
      <c r="H42" s="35">
        <v>416.66666666666669</v>
      </c>
      <c r="I42" s="35">
        <v>416.66666666666669</v>
      </c>
      <c r="J42" s="35"/>
      <c r="K42" s="35"/>
      <c r="L42" s="35"/>
      <c r="M42" s="35"/>
      <c r="N42" s="35"/>
      <c r="O42" s="35"/>
      <c r="P42" s="35">
        <f>SUM(Mensal[[#This Row],[Jan]:[Dez]])</f>
        <v>2500</v>
      </c>
    </row>
    <row r="43" spans="2:16" ht="30" customHeight="1" x14ac:dyDescent="0.25">
      <c r="B43" s="7" t="s">
        <v>29</v>
      </c>
      <c r="C43" s="7" t="s">
        <v>66</v>
      </c>
      <c r="D43" s="35">
        <v>1000</v>
      </c>
      <c r="E43" s="35">
        <v>1000</v>
      </c>
      <c r="F43" s="35">
        <v>1000</v>
      </c>
      <c r="G43" s="35">
        <v>1000</v>
      </c>
      <c r="H43" s="35">
        <v>1000</v>
      </c>
      <c r="I43" s="35">
        <v>1000</v>
      </c>
      <c r="J43" s="35"/>
      <c r="K43" s="35"/>
      <c r="L43" s="35"/>
      <c r="M43" s="35"/>
      <c r="N43" s="35"/>
      <c r="O43" s="35"/>
      <c r="P43" s="35">
        <f>SUM(Mensal[[#This Row],[Jan]:[Dez]])</f>
        <v>6000</v>
      </c>
    </row>
    <row r="44" spans="2:16" ht="30" customHeight="1" x14ac:dyDescent="0.25">
      <c r="B44" s="7" t="s">
        <v>29</v>
      </c>
      <c r="C44" s="7" t="s">
        <v>67</v>
      </c>
      <c r="D44" s="35">
        <v>500</v>
      </c>
      <c r="E44" s="35">
        <v>500</v>
      </c>
      <c r="F44" s="35">
        <v>500</v>
      </c>
      <c r="G44" s="35">
        <v>500</v>
      </c>
      <c r="H44" s="35">
        <v>500</v>
      </c>
      <c r="I44" s="35">
        <v>500</v>
      </c>
      <c r="J44" s="35"/>
      <c r="K44" s="35"/>
      <c r="L44" s="35"/>
      <c r="M44" s="35"/>
      <c r="N44" s="35"/>
      <c r="O44" s="35"/>
      <c r="P44" s="35">
        <f>SUM(Mensal[[#This Row],[Jan]:[Dez]])</f>
        <v>3000</v>
      </c>
    </row>
    <row r="45" spans="2:16" ht="30" customHeight="1" x14ac:dyDescent="0.25">
      <c r="B45" s="7" t="s">
        <v>29</v>
      </c>
      <c r="C45" s="7" t="s">
        <v>34</v>
      </c>
      <c r="D45" s="35">
        <v>0</v>
      </c>
      <c r="E45" s="35">
        <v>0</v>
      </c>
      <c r="F45" s="35">
        <v>0</v>
      </c>
      <c r="G45" s="35">
        <v>0</v>
      </c>
      <c r="H45" s="35">
        <v>0</v>
      </c>
      <c r="I45" s="35">
        <v>0</v>
      </c>
      <c r="J45" s="35"/>
      <c r="K45" s="35"/>
      <c r="L45" s="35"/>
      <c r="M45" s="35"/>
      <c r="N45" s="35"/>
      <c r="O45" s="35"/>
      <c r="P45" s="35">
        <f>SUM(Mensal[[#This Row],[Jan]:[Dez]])</f>
        <v>0</v>
      </c>
    </row>
    <row r="46" spans="2:16" ht="30" customHeight="1" x14ac:dyDescent="0.25">
      <c r="B46" s="7" t="s">
        <v>29</v>
      </c>
      <c r="C46" s="7" t="s">
        <v>35</v>
      </c>
      <c r="D46" s="35">
        <v>0</v>
      </c>
      <c r="E46" s="35">
        <v>0</v>
      </c>
      <c r="F46" s="35">
        <v>0</v>
      </c>
      <c r="G46" s="35">
        <v>0</v>
      </c>
      <c r="H46" s="35">
        <v>0</v>
      </c>
      <c r="I46" s="35">
        <v>0</v>
      </c>
      <c r="J46" s="35"/>
      <c r="K46" s="35"/>
      <c r="L46" s="35"/>
      <c r="M46" s="35"/>
      <c r="N46" s="35"/>
      <c r="O46" s="35"/>
      <c r="P46" s="35">
        <f>SUM(Mensal[[#This Row],[Jan]:[Dez]])</f>
        <v>0</v>
      </c>
    </row>
    <row r="47" spans="2:16" ht="30" customHeight="1" x14ac:dyDescent="0.25">
      <c r="B47" s="7" t="s">
        <v>30</v>
      </c>
      <c r="C47" s="33"/>
      <c r="D47" s="35">
        <f>SUMIF(Mensal[Tipo],"Rendimentos",Mensal[Jan])-SUMIF(Mensal[Tipo],"&lt;&gt;Rendimentos",Mensal[Jan])</f>
        <v>3692.5</v>
      </c>
      <c r="E47" s="35">
        <f>SUMIF(Mensal[Tipo],"Rendimentos",Mensal[Fev])-SUMIF(Mensal[Tipo],"&lt;&gt;Rendimentos",Mensal[Fev])</f>
        <v>3247.5</v>
      </c>
      <c r="F47" s="35">
        <f>SUMIF(Mensal[Tipo],"Rendimentos",Mensal[Mar])-SUMIF(Mensal[Tipo],"&lt;&gt;Rendimentos",Mensal[Mar])</f>
        <v>2522.5</v>
      </c>
      <c r="G47" s="35">
        <f>SUMIF(Mensal[Tipo],"Rendimentos",Mensal[Abr])-SUMIF(Mensal[Tipo],"&lt;&gt;Rendimentos",Mensal[Abr])</f>
        <v>3427.5</v>
      </c>
      <c r="H47" s="35">
        <f>SUMIF(Mensal[Tipo],"Rendimentos",Mensal[Mai])-SUMIF(Mensal[Tipo],"&lt;&gt;Rendimentos",Mensal[Mai])</f>
        <v>2887.5</v>
      </c>
      <c r="I47" s="35">
        <f>SUMIF(Mensal[Tipo],"Rendimentos",Mensal[Jun])-SUMIF(Mensal[Tipo],"&lt;&gt;Rendimentos",Mensal[Jun])</f>
        <v>2602.5</v>
      </c>
      <c r="J47" s="35">
        <f>SUMIF(Mensal[Tipo],"Rendimentos",Mensal[Jul])-SUMIF(Mensal[Tipo],"&lt;&gt;Rendimentos",Mensal[Jul])</f>
        <v>0</v>
      </c>
      <c r="K47" s="35">
        <f>SUMIF(Mensal[Tipo],"Rendimentos",Mensal[Ago])-SUMIF(Mensal[Tipo],"&lt;&gt;Rendimentos",Mensal[Ago])</f>
        <v>0</v>
      </c>
      <c r="L47" s="35">
        <f>SUMIF(Mensal[Tipo],"Rendimentos",Mensal[Set])-SUMIF(Mensal[Tipo],"&lt;&gt;Rendimentos",Mensal[Set])</f>
        <v>0</v>
      </c>
      <c r="M47" s="35">
        <f>SUMIF(Mensal[Tipo],"Rendimentos",Mensal[Out])-SUMIF(Mensal[Tipo],"&lt;&gt;Rendimentos",Mensal[Out])</f>
        <v>0</v>
      </c>
      <c r="N47" s="35">
        <f>SUMIF(Mensal[Tipo],"Rendimentos",Mensal[Nov])-SUMIF(Mensal[Tipo],"&lt;&gt;Rendimentos",Mensal[Nov])</f>
        <v>0</v>
      </c>
      <c r="O47" s="35">
        <f>SUMIF(Mensal[Tipo],"Rendimentos",Mensal[Dez])-SUMIF(Mensal[Tipo],"&lt;&gt;Rendimentos",Mensal[Dez])</f>
        <v>0</v>
      </c>
      <c r="P47" s="35">
        <f>SUMIF(Mensal[Tipo],"Rendimentos",Mensal[Total])-SUMIF(Mensal[Tipo],"&lt;&gt;Rendimentos",Mensal[Total])</f>
        <v>18380</v>
      </c>
    </row>
    <row r="48" spans="2:16" ht="30" customHeight="1" x14ac:dyDescent="0.25">
      <c r="B48" s="48"/>
      <c r="C48" s="48"/>
      <c r="D48" s="48"/>
      <c r="E48" s="48"/>
      <c r="F48" s="48"/>
      <c r="G48" s="48"/>
      <c r="H48" s="48"/>
      <c r="I48" s="48"/>
      <c r="J48" s="48"/>
      <c r="K48" s="48"/>
      <c r="L48" s="48"/>
      <c r="M48" s="48"/>
      <c r="N48" s="48"/>
      <c r="O48" s="48"/>
      <c r="P48" s="48"/>
    </row>
  </sheetData>
  <mergeCells count="5">
    <mergeCell ref="B48:P48"/>
    <mergeCell ref="B1:G1"/>
    <mergeCell ref="B2:C2"/>
    <mergeCell ref="D2:E2"/>
    <mergeCell ref="F2:P2"/>
  </mergeCells>
  <conditionalFormatting sqref="B4:P46">
    <cfRule type="expression" dxfId="73" priority="1">
      <formula>(MOD(ROW(),2)&lt;&gt;0)*($B4="Rendimentos")</formula>
    </cfRule>
    <cfRule type="expression" dxfId="72" priority="2">
      <formula>(MOD(ROW(),2)=0)*($B4="Rendimentos")</formula>
    </cfRule>
  </conditionalFormatting>
  <dataValidations count="13">
    <dataValidation type="list" errorStyle="warning" allowBlank="1" showInputMessage="1" showErrorMessage="1" error="Selecione o Tipo na lista. Selecione Cancelar, prima Alt+Seta Para Baixo para ver as opções e, em seguida, prima Seta Para Baixo+Enter para selecionar" sqref="B4:B46" xr:uid="{00000000-0002-0000-0200-000000000000}">
      <formula1>"Rendimentos,Despesas,Discricionário,Poupanças"</formula1>
    </dataValidation>
    <dataValidation allowBlank="1" showInputMessage="1" showErrorMessage="1" prompt="Crie um Registo de Finanças Mensais nesta folha de cálculo. Introduza os detalhes na tabela Mensal. As Finanças Mensais Totais são calculadas automaticamente na célula D2. A sugestão está na célula F2" sqref="A1" xr:uid="{00000000-0002-0000-0200-000001000000}"/>
    <dataValidation allowBlank="1" showInputMessage="1" showErrorMessage="1" prompt="O título desta folha de cálculo está nesta célula. As Finanças Mensais Totais são calculadas automaticamente na célula abaixo" sqref="B1" xr:uid="{00000000-0002-0000-0200-000002000000}"/>
    <dataValidation allowBlank="1" showInputMessage="1" showErrorMessage="1" prompt="Ligação de navegação para a folha de cálculo Guia" sqref="H1" xr:uid="{00000000-0002-0000-0200-000003000000}"/>
    <dataValidation allowBlank="1" showInputMessage="1" showErrorMessage="1" prompt="Ligação de navegação para a folha de cálculo Finanças Anuais " sqref="I1" xr:uid="{00000000-0002-0000-0200-000004000000}"/>
    <dataValidation allowBlank="1" showInputMessage="1" showErrorMessage="1" prompt="Ligação de navegação para a folha de cálculo Resumo Diário" sqref="K1" xr:uid="{00000000-0002-0000-0200-000005000000}"/>
    <dataValidation allowBlank="1" showInputMessage="1" showErrorMessage="1" prompt="Selecione o Tipo nesta coluna, abaixo deste cabeçalho. Prima Alt+Seta Para Baixo para obter opções e, em seguida, prima Seta Para Baixo+Enter para selecionar. Utilize os filtros de cabeçalho para encontrar entradas específicas" sqref="B3" xr:uid="{00000000-0002-0000-0200-000006000000}"/>
    <dataValidation allowBlank="1" showInputMessage="1" showErrorMessage="1" prompt="Introduza a Descrição nesta coluna, abaixo deste cabeçalho" sqref="C3" xr:uid="{00000000-0002-0000-0200-000007000000}"/>
    <dataValidation allowBlank="1" showInputMessage="1" showErrorMessage="1" prompt="Introduza o valor deste mês nesta coluna, abaixo deste cabeçalho" sqref="D3 E3:O3" xr:uid="{00000000-0002-0000-0200-000008000000}"/>
    <dataValidation allowBlank="1" showInputMessage="1" showErrorMessage="1" prompt="O Total é calculado automaticamente nesta coluna, abaixo deste cabeçalho" sqref="P3" xr:uid="{00000000-0002-0000-0200-000009000000}"/>
    <dataValidation allowBlank="1" showInputMessage="1" showErrorMessage="1" prompt="Os gráficos sparkline são atualizados automaticamente nesta coluna, abaixo deste título" sqref="Q3" xr:uid="{00000000-0002-0000-0200-00000A000000}"/>
    <dataValidation allowBlank="1" showInputMessage="1" showErrorMessage="1" prompt="As Finanças Mensais Totais são calculadas automaticamente nesta célula. Selecione as células H1, I1 e K1 para navegar para outras folhas de cálculo. Introduza os detalhes na tabela a partir da célula B3" sqref="D2:E2" xr:uid="{00000000-0002-0000-0200-00000B000000}"/>
    <dataValidation allowBlank="1" showInputMessage="1" showErrorMessage="1" prompt="As Finanças Mensais Totais são calculadas automaticamente na célula à direita" sqref="B2:C2" xr:uid="{00000000-0002-0000-0200-00000C000000}"/>
  </dataValidations>
  <hyperlinks>
    <hyperlink ref="H1" location="Guia!A1" tooltip="Selecione para navegar para a folha de cálculo Guia" display="Navigation button for Guide worksheet is in this cell." xr:uid="{00000000-0004-0000-0200-000000000000}"/>
    <hyperlink ref="K1" location="'Resumo Diário'!A1" tooltip="Selecione para navegar para a folha de cálculo Resumo Diário" display="DAILY SUMMARY" xr:uid="{00000000-0004-0000-0200-000001000000}"/>
    <hyperlink ref="I1" location="'Finanças Anuais'!A1" tooltip="Selecione para navegar para a folha de cálculo Finanças Anuais" display="ANNUAL CASH FLOW" xr:uid="{00000000-0004-0000-0200-000002000000}"/>
    <hyperlink ref="J1" location="'Finanças Mensais'!A1" tooltip="Selecione para navegar para a célula A1 nesta folha de cálculo" display="MONTHLY CASH FLOW" xr:uid="{B98F1722-4006-46CC-920D-AB5CA7FB3D6C}"/>
  </hyperlinks>
  <printOptions horizontalCentered="1"/>
  <pageMargins left="0.25" right="0.25" top="0.75" bottom="0.75" header="0.3" footer="0.3"/>
  <pageSetup paperSize="9" fitToHeight="0" orientation="landscape" r:id="rId1"/>
  <headerFooter differentFirst="1">
    <oddFooter>Page &amp;P of &amp;N</oddFooter>
  </headerFooter>
  <rowBreaks count="1" manualBreakCount="1">
    <brk id="47" max="16383" man="1"/>
  </rowBreaks>
  <ignoredErrors>
    <ignoredError sqref="P4:P12 P13:P20 P21:P27 P28:P38 P39:P46"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markers="1" xr2:uid="{00000000-0003-0000-0200-000000000000}">
          <x14:colorSeries theme="3" tint="0.249977111117893"/>
          <x14:colorNegative theme="5"/>
          <x14:colorAxis rgb="FF000000"/>
          <x14:colorMarkers theme="4" tint="-0.499984740745262"/>
          <x14:colorFirst theme="4" tint="0.39997558519241921"/>
          <x14:colorLast theme="4" tint="0.39997558519241921"/>
          <x14:colorHigh theme="4"/>
          <x14:colorLow theme="4"/>
          <x14:sparklines>
            <x14:sparkline>
              <xm:f>'Finanças Mensais'!D4:O4</xm:f>
              <xm:sqref>Q4</xm:sqref>
            </x14:sparkline>
            <x14:sparkline>
              <xm:f>'Finanças Mensais'!D5:O5</xm:f>
              <xm:sqref>Q5</xm:sqref>
            </x14:sparkline>
            <x14:sparkline>
              <xm:f>'Finanças Mensais'!D6:O6</xm:f>
              <xm:sqref>Q6</xm:sqref>
            </x14:sparkline>
            <x14:sparkline>
              <xm:f>'Finanças Mensais'!D7:O7</xm:f>
              <xm:sqref>Q7</xm:sqref>
            </x14:sparkline>
            <x14:sparkline>
              <xm:f>'Finanças Mensais'!D8:O8</xm:f>
              <xm:sqref>Q8</xm:sqref>
            </x14:sparkline>
            <x14:sparkline>
              <xm:f>'Finanças Mensais'!D9:O9</xm:f>
              <xm:sqref>Q9</xm:sqref>
            </x14:sparkline>
            <x14:sparkline>
              <xm:f>'Finanças Mensais'!D10:O10</xm:f>
              <xm:sqref>Q10</xm:sqref>
            </x14:sparkline>
            <x14:sparkline>
              <xm:f>'Finanças Mensais'!D11:O11</xm:f>
              <xm:sqref>Q11</xm:sqref>
            </x14:sparkline>
            <x14:sparkline>
              <xm:f>'Finanças Mensais'!D12:O12</xm:f>
              <xm:sqref>Q12</xm:sqref>
            </x14:sparkline>
            <x14:sparkline>
              <xm:f>'Finanças Mensais'!D13:O13</xm:f>
              <xm:sqref>Q13</xm:sqref>
            </x14:sparkline>
            <x14:sparkline>
              <xm:f>'Finanças Mensais'!D14:O14</xm:f>
              <xm:sqref>Q14</xm:sqref>
            </x14:sparkline>
            <x14:sparkline>
              <xm:f>'Finanças Mensais'!D15:O15</xm:f>
              <xm:sqref>Q15</xm:sqref>
            </x14:sparkline>
            <x14:sparkline>
              <xm:f>'Finanças Mensais'!D16:O16</xm:f>
              <xm:sqref>Q16</xm:sqref>
            </x14:sparkline>
            <x14:sparkline>
              <xm:f>'Finanças Mensais'!D17:O17</xm:f>
              <xm:sqref>Q17</xm:sqref>
            </x14:sparkline>
            <x14:sparkline>
              <xm:f>'Finanças Mensais'!D18:O18</xm:f>
              <xm:sqref>Q18</xm:sqref>
            </x14:sparkline>
            <x14:sparkline>
              <xm:f>'Finanças Mensais'!D19:O19</xm:f>
              <xm:sqref>Q19</xm:sqref>
            </x14:sparkline>
            <x14:sparkline>
              <xm:f>'Finanças Mensais'!D20:O20</xm:f>
              <xm:sqref>Q20</xm:sqref>
            </x14:sparkline>
            <x14:sparkline>
              <xm:f>'Finanças Mensais'!D21:O21</xm:f>
              <xm:sqref>Q21</xm:sqref>
            </x14:sparkline>
            <x14:sparkline>
              <xm:f>'Finanças Mensais'!D22:O22</xm:f>
              <xm:sqref>Q22</xm:sqref>
            </x14:sparkline>
            <x14:sparkline>
              <xm:f>'Finanças Mensais'!D23:O23</xm:f>
              <xm:sqref>Q23</xm:sqref>
            </x14:sparkline>
            <x14:sparkline>
              <xm:f>'Finanças Mensais'!D24:O24</xm:f>
              <xm:sqref>Q24</xm:sqref>
            </x14:sparkline>
            <x14:sparkline>
              <xm:f>'Finanças Mensais'!D25:O25</xm:f>
              <xm:sqref>Q25</xm:sqref>
            </x14:sparkline>
            <x14:sparkline>
              <xm:f>'Finanças Mensais'!D26:O26</xm:f>
              <xm:sqref>Q26</xm:sqref>
            </x14:sparkline>
            <x14:sparkline>
              <xm:f>'Finanças Mensais'!D27:O27</xm:f>
              <xm:sqref>Q27</xm:sqref>
            </x14:sparkline>
            <x14:sparkline>
              <xm:f>'Finanças Mensais'!D28:O28</xm:f>
              <xm:sqref>Q28</xm:sqref>
            </x14:sparkline>
            <x14:sparkline>
              <xm:f>'Finanças Mensais'!D29:O29</xm:f>
              <xm:sqref>Q29</xm:sqref>
            </x14:sparkline>
            <x14:sparkline>
              <xm:f>'Finanças Mensais'!D30:O30</xm:f>
              <xm:sqref>Q30</xm:sqref>
            </x14:sparkline>
            <x14:sparkline>
              <xm:f>'Finanças Mensais'!D31:O31</xm:f>
              <xm:sqref>Q31</xm:sqref>
            </x14:sparkline>
            <x14:sparkline>
              <xm:f>'Finanças Mensais'!D32:O32</xm:f>
              <xm:sqref>Q32</xm:sqref>
            </x14:sparkline>
            <x14:sparkline>
              <xm:f>'Finanças Mensais'!D33:O33</xm:f>
              <xm:sqref>Q33</xm:sqref>
            </x14:sparkline>
            <x14:sparkline>
              <xm:f>'Finanças Mensais'!D34:O34</xm:f>
              <xm:sqref>Q34</xm:sqref>
            </x14:sparkline>
            <x14:sparkline>
              <xm:f>'Finanças Mensais'!D35:O35</xm:f>
              <xm:sqref>Q35</xm:sqref>
            </x14:sparkline>
            <x14:sparkline>
              <xm:f>'Finanças Mensais'!D36:O36</xm:f>
              <xm:sqref>Q36</xm:sqref>
            </x14:sparkline>
            <x14:sparkline>
              <xm:f>'Finanças Mensais'!D37:O37</xm:f>
              <xm:sqref>Q37</xm:sqref>
            </x14:sparkline>
            <x14:sparkline>
              <xm:f>'Finanças Mensais'!D38:O38</xm:f>
              <xm:sqref>Q38</xm:sqref>
            </x14:sparkline>
            <x14:sparkline>
              <xm:f>'Finanças Mensais'!D39:O39</xm:f>
              <xm:sqref>Q39</xm:sqref>
            </x14:sparkline>
            <x14:sparkline>
              <xm:f>'Finanças Mensais'!D40:O40</xm:f>
              <xm:sqref>Q40</xm:sqref>
            </x14:sparkline>
            <x14:sparkline>
              <xm:f>'Finanças Mensais'!D41:O41</xm:f>
              <xm:sqref>Q41</xm:sqref>
            </x14:sparkline>
            <x14:sparkline>
              <xm:f>'Finanças Mensais'!D42:O42</xm:f>
              <xm:sqref>Q42</xm:sqref>
            </x14:sparkline>
            <x14:sparkline>
              <xm:f>'Finanças Mensais'!D43:O43</xm:f>
              <xm:sqref>Q43</xm:sqref>
            </x14:sparkline>
            <x14:sparkline>
              <xm:f>'Finanças Mensais'!D44:O44</xm:f>
              <xm:sqref>Q44</xm:sqref>
            </x14:sparkline>
            <x14:sparkline>
              <xm:f>'Finanças Mensais'!D45:O45</xm:f>
              <xm:sqref>Q45</xm:sqref>
            </x14:sparkline>
            <x14:sparkline>
              <xm:f>'Finanças Mensais'!D46:O46</xm:f>
              <xm:sqref>Q46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autoPageBreaks="0" fitToPage="1"/>
  </sheetPr>
  <dimension ref="B1:M53"/>
  <sheetViews>
    <sheetView showGridLines="0" zoomScaleNormal="100" workbookViewId="0"/>
  </sheetViews>
  <sheetFormatPr defaultColWidth="16.5703125" defaultRowHeight="30" customHeight="1" x14ac:dyDescent="0.25"/>
  <cols>
    <col min="1" max="1" width="2.5703125" customWidth="1"/>
    <col min="2" max="2" width="18" bestFit="1" customWidth="1"/>
    <col min="3" max="3" width="31" customWidth="1"/>
  </cols>
  <sheetData>
    <row r="1" spans="2:13" s="20" customFormat="1" ht="39" customHeight="1" x14ac:dyDescent="0.25">
      <c r="B1" s="39" t="s">
        <v>0</v>
      </c>
      <c r="C1" s="39"/>
      <c r="D1" s="39"/>
      <c r="E1" s="39"/>
      <c r="F1" s="31" t="s">
        <v>8</v>
      </c>
      <c r="G1" s="32" t="s">
        <v>19</v>
      </c>
      <c r="H1" s="21" t="s">
        <v>77</v>
      </c>
      <c r="I1" s="21" t="s">
        <v>9</v>
      </c>
      <c r="J1" s="23"/>
      <c r="K1" s="23"/>
      <c r="L1" s="23"/>
    </row>
    <row r="2" spans="2:13" ht="31.5" customHeight="1" x14ac:dyDescent="0.25">
      <c r="B2" s="54" t="s">
        <v>83</v>
      </c>
      <c r="C2" s="54"/>
      <c r="D2" s="53">
        <f>FinançasDiárias</f>
        <v>577.83999999999992</v>
      </c>
      <c r="E2" s="53"/>
      <c r="F2" s="52" t="s">
        <v>88</v>
      </c>
      <c r="G2" s="52"/>
      <c r="H2" s="52"/>
      <c r="I2" s="52"/>
      <c r="J2" s="52"/>
      <c r="K2" s="52"/>
      <c r="L2" s="52"/>
      <c r="M2" s="52"/>
    </row>
    <row r="3" spans="2:13" ht="50.1" customHeight="1" thickBot="1" x14ac:dyDescent="0.3">
      <c r="B3" s="25" t="s">
        <v>77</v>
      </c>
      <c r="C3" s="25"/>
      <c r="D3" s="25"/>
      <c r="E3" s="25"/>
      <c r="F3" s="26"/>
      <c r="G3" s="26"/>
      <c r="H3" s="26"/>
    </row>
    <row r="4" spans="2:13" ht="30" customHeight="1" x14ac:dyDescent="0.25">
      <c r="B4" s="29" t="s">
        <v>84</v>
      </c>
      <c r="C4" s="30" t="s">
        <v>85</v>
      </c>
      <c r="D4" s="30" t="s">
        <v>86</v>
      </c>
      <c r="E4" s="30" t="s">
        <v>87</v>
      </c>
      <c r="I4" s="19"/>
    </row>
    <row r="5" spans="2:13" ht="30" customHeight="1" x14ac:dyDescent="0.25">
      <c r="B5" s="28" t="s">
        <v>26</v>
      </c>
      <c r="C5" s="36">
        <f>SUMIF(Diário[Tipo],$B5,Diário[Diário])</f>
        <v>342.47</v>
      </c>
      <c r="D5" s="36">
        <f>SUMIF(Diário[Tipo],$B5,Diário[Mensal])</f>
        <v>10416.795833333334</v>
      </c>
      <c r="E5" s="36">
        <f>SUMIF(Diário[Tipo],$B5,Diário[Anual])</f>
        <v>125001.55000000002</v>
      </c>
    </row>
    <row r="6" spans="2:13" ht="30" customHeight="1" x14ac:dyDescent="0.25">
      <c r="B6" s="27" t="s">
        <v>27</v>
      </c>
      <c r="C6" s="36">
        <f>SUMIF(Diário[Tipo],$B6,Diário[Diário])</f>
        <v>136.05999999999997</v>
      </c>
      <c r="D6" s="36">
        <f>SUMIF(Diário[Tipo],$B6,Diário[Mensal])</f>
        <v>4138.4916666666668</v>
      </c>
      <c r="E6" s="36">
        <f>SUMIF(Diário[Tipo],$B6,Diário[Anual])</f>
        <v>49661.899999999994</v>
      </c>
    </row>
    <row r="7" spans="2:13" ht="30" customHeight="1" x14ac:dyDescent="0.25">
      <c r="B7" s="27" t="s">
        <v>28</v>
      </c>
      <c r="C7" s="36">
        <f>SUMIF(Diário[Tipo],$B7,Diário[Diário])</f>
        <v>36.29</v>
      </c>
      <c r="D7" s="36">
        <f>SUMIF(Diário[Tipo],$B7,Diário[Mensal])</f>
        <v>1103.8208333333334</v>
      </c>
      <c r="E7" s="36">
        <f>SUMIF(Diário[Tipo],$B7,Diário[Anual])</f>
        <v>13245.849999999999</v>
      </c>
    </row>
    <row r="8" spans="2:13" ht="30" customHeight="1" x14ac:dyDescent="0.25">
      <c r="B8" s="27" t="s">
        <v>29</v>
      </c>
      <c r="C8" s="36">
        <f>SUMIF(Diário[Tipo],$B8,Diário[Diário])</f>
        <v>63.019999999999996</v>
      </c>
      <c r="D8" s="36">
        <f>SUMIF(Diário[Tipo],$B8,Diário[Mensal])</f>
        <v>1916.8583333333333</v>
      </c>
      <c r="E8" s="36">
        <f>SUMIF(Diário[Tipo],$B8,Diário[Anual])</f>
        <v>23002.300000000003</v>
      </c>
    </row>
    <row r="9" spans="2:13" ht="50.1" customHeight="1" x14ac:dyDescent="0.25">
      <c r="B9" s="9" t="s">
        <v>25</v>
      </c>
      <c r="C9" s="13" t="s">
        <v>31</v>
      </c>
      <c r="D9" s="13" t="s">
        <v>85</v>
      </c>
      <c r="E9" s="13" t="s">
        <v>86</v>
      </c>
      <c r="F9" s="13" t="s">
        <v>89</v>
      </c>
    </row>
    <row r="10" spans="2:13" ht="30" customHeight="1" x14ac:dyDescent="0.25">
      <c r="B10" s="9" t="s">
        <v>26</v>
      </c>
      <c r="C10" s="8" t="s">
        <v>32</v>
      </c>
      <c r="D10" s="35">
        <v>246.58</v>
      </c>
      <c r="E10" s="35">
        <f>Diário[[#This Row],[Anual]]/12</f>
        <v>7500.1416666666673</v>
      </c>
      <c r="F10" s="35">
        <f>Diário[[#This Row],[Diário]]*365</f>
        <v>90001.700000000012</v>
      </c>
    </row>
    <row r="11" spans="2:13" ht="30" customHeight="1" x14ac:dyDescent="0.25">
      <c r="B11" s="9" t="s">
        <v>26</v>
      </c>
      <c r="C11" s="8" t="s">
        <v>33</v>
      </c>
      <c r="D11" s="35">
        <v>13.7</v>
      </c>
      <c r="E11" s="35">
        <f>Diário[[#This Row],[Anual]]/12</f>
        <v>416.70833333333331</v>
      </c>
      <c r="F11" s="35">
        <f>Diário[[#This Row],[Diário]]*365</f>
        <v>5000.5</v>
      </c>
    </row>
    <row r="12" spans="2:13" ht="30" customHeight="1" x14ac:dyDescent="0.25">
      <c r="B12" s="9" t="s">
        <v>26</v>
      </c>
      <c r="C12" s="8" t="s">
        <v>34</v>
      </c>
      <c r="D12" s="35">
        <v>82.19</v>
      </c>
      <c r="E12" s="35">
        <f>Diário[[#This Row],[Anual]]/12</f>
        <v>2499.9458333333332</v>
      </c>
      <c r="F12" s="35">
        <f>Diário[[#This Row],[Diário]]*365</f>
        <v>29999.35</v>
      </c>
    </row>
    <row r="13" spans="2:13" ht="30" customHeight="1" x14ac:dyDescent="0.25">
      <c r="B13" s="9" t="s">
        <v>26</v>
      </c>
      <c r="C13" s="8" t="s">
        <v>35</v>
      </c>
      <c r="D13" s="35">
        <v>0</v>
      </c>
      <c r="E13" s="35">
        <f>Diário[[#This Row],[Anual]]/12</f>
        <v>0</v>
      </c>
      <c r="F13" s="35">
        <f>Diário[[#This Row],[Diário]]*365</f>
        <v>0</v>
      </c>
    </row>
    <row r="14" spans="2:13" ht="30" customHeight="1" x14ac:dyDescent="0.25">
      <c r="B14" s="9" t="s">
        <v>26</v>
      </c>
      <c r="C14" s="8" t="s">
        <v>36</v>
      </c>
      <c r="D14" s="35">
        <v>0</v>
      </c>
      <c r="E14" s="35">
        <f>Diário[[#This Row],[Anual]]/12</f>
        <v>0</v>
      </c>
      <c r="F14" s="35">
        <f>Diário[[#This Row],[Diário]]*365</f>
        <v>0</v>
      </c>
    </row>
    <row r="15" spans="2:13" ht="30" customHeight="1" x14ac:dyDescent="0.25">
      <c r="B15" s="9" t="s">
        <v>26</v>
      </c>
      <c r="C15" s="8" t="s">
        <v>37</v>
      </c>
      <c r="D15" s="35">
        <v>0</v>
      </c>
      <c r="E15" s="35">
        <f>Diário[[#This Row],[Anual]]/12</f>
        <v>0</v>
      </c>
      <c r="F15" s="35">
        <f>Diário[[#This Row],[Diário]]*365</f>
        <v>0</v>
      </c>
    </row>
    <row r="16" spans="2:13" ht="30" customHeight="1" x14ac:dyDescent="0.25">
      <c r="B16" s="9" t="s">
        <v>27</v>
      </c>
      <c r="C16" s="8" t="s">
        <v>38</v>
      </c>
      <c r="D16" s="35">
        <v>41.1</v>
      </c>
      <c r="E16" s="35">
        <f>Diário[[#This Row],[Anual]]/12</f>
        <v>1250.125</v>
      </c>
      <c r="F16" s="35">
        <f>Diário[[#This Row],[Diário]]*365</f>
        <v>15001.5</v>
      </c>
    </row>
    <row r="17" spans="2:6" ht="30" customHeight="1" x14ac:dyDescent="0.25">
      <c r="B17" s="9" t="s">
        <v>27</v>
      </c>
      <c r="C17" s="8" t="s">
        <v>39</v>
      </c>
      <c r="D17" s="35">
        <v>6.85</v>
      </c>
      <c r="E17" s="35">
        <f>Diário[[#This Row],[Anual]]/12</f>
        <v>208.35416666666666</v>
      </c>
      <c r="F17" s="35">
        <f>Diário[[#This Row],[Diário]]*365</f>
        <v>2500.25</v>
      </c>
    </row>
    <row r="18" spans="2:6" ht="30" customHeight="1" x14ac:dyDescent="0.25">
      <c r="B18" s="9" t="s">
        <v>27</v>
      </c>
      <c r="C18" s="8" t="s">
        <v>40</v>
      </c>
      <c r="D18" s="35">
        <v>0.55000000000000004</v>
      </c>
      <c r="E18" s="35">
        <f>Diário[[#This Row],[Anual]]/12</f>
        <v>16.729166666666668</v>
      </c>
      <c r="F18" s="35">
        <f>Diário[[#This Row],[Diário]]*365</f>
        <v>200.75000000000003</v>
      </c>
    </row>
    <row r="19" spans="2:6" ht="30" customHeight="1" x14ac:dyDescent="0.25">
      <c r="B19" s="9" t="s">
        <v>27</v>
      </c>
      <c r="C19" s="8" t="s">
        <v>41</v>
      </c>
      <c r="D19" s="35">
        <v>10.96</v>
      </c>
      <c r="E19" s="35">
        <f>Diário[[#This Row],[Anual]]/12</f>
        <v>333.36666666666667</v>
      </c>
      <c r="F19" s="35">
        <f>Diário[[#This Row],[Diário]]*365</f>
        <v>4000.4</v>
      </c>
    </row>
    <row r="20" spans="2:6" ht="30" customHeight="1" x14ac:dyDescent="0.25">
      <c r="B20" s="9" t="s">
        <v>27</v>
      </c>
      <c r="C20" s="8" t="s">
        <v>42</v>
      </c>
      <c r="D20" s="35">
        <v>41.1</v>
      </c>
      <c r="E20" s="35">
        <f>Diário[[#This Row],[Anual]]/12</f>
        <v>1250.125</v>
      </c>
      <c r="F20" s="35">
        <f>Diário[[#This Row],[Diário]]*365</f>
        <v>15001.5</v>
      </c>
    </row>
    <row r="21" spans="2:6" ht="30" customHeight="1" x14ac:dyDescent="0.25">
      <c r="B21" s="9" t="s">
        <v>27</v>
      </c>
      <c r="C21" s="8" t="s">
        <v>43</v>
      </c>
      <c r="D21" s="35">
        <v>0.68</v>
      </c>
      <c r="E21" s="35">
        <f>Diário[[#This Row],[Anual]]/12</f>
        <v>20.683333333333334</v>
      </c>
      <c r="F21" s="35">
        <f>Diário[[#This Row],[Diário]]*365</f>
        <v>248.20000000000002</v>
      </c>
    </row>
    <row r="22" spans="2:6" ht="30" customHeight="1" x14ac:dyDescent="0.25">
      <c r="B22" s="9" t="s">
        <v>27</v>
      </c>
      <c r="C22" s="8" t="s">
        <v>44</v>
      </c>
      <c r="D22" s="35">
        <v>3.29</v>
      </c>
      <c r="E22" s="35">
        <f>Diário[[#This Row],[Anual]]/12</f>
        <v>100.07083333333333</v>
      </c>
      <c r="F22" s="35">
        <f>Diário[[#This Row],[Diário]]*365</f>
        <v>1200.8499999999999</v>
      </c>
    </row>
    <row r="23" spans="2:6" ht="30" customHeight="1" x14ac:dyDescent="0.25">
      <c r="B23" s="9" t="s">
        <v>27</v>
      </c>
      <c r="C23" s="8" t="s">
        <v>45</v>
      </c>
      <c r="D23" s="35">
        <v>1.64</v>
      </c>
      <c r="E23" s="35">
        <f>Diário[[#This Row],[Anual]]/12</f>
        <v>49.883333333333326</v>
      </c>
      <c r="F23" s="35">
        <f>Diário[[#This Row],[Diário]]*365</f>
        <v>598.59999999999991</v>
      </c>
    </row>
    <row r="24" spans="2:6" ht="30" customHeight="1" x14ac:dyDescent="0.25">
      <c r="B24" s="9" t="s">
        <v>27</v>
      </c>
      <c r="C24" s="8" t="s">
        <v>46</v>
      </c>
      <c r="D24" s="35">
        <v>1.64</v>
      </c>
      <c r="E24" s="35">
        <f>Diário[[#This Row],[Anual]]/12</f>
        <v>49.883333333333326</v>
      </c>
      <c r="F24" s="35">
        <f>Diário[[#This Row],[Diário]]*365</f>
        <v>598.59999999999991</v>
      </c>
    </row>
    <row r="25" spans="2:6" ht="30" customHeight="1" x14ac:dyDescent="0.25">
      <c r="B25" s="9" t="s">
        <v>27</v>
      </c>
      <c r="C25" s="8" t="s">
        <v>47</v>
      </c>
      <c r="D25" s="35">
        <v>0.82</v>
      </c>
      <c r="E25" s="35">
        <f>Diário[[#This Row],[Anual]]/12</f>
        <v>24.941666666666663</v>
      </c>
      <c r="F25" s="35">
        <f>Diário[[#This Row],[Diário]]*365</f>
        <v>299.29999999999995</v>
      </c>
    </row>
    <row r="26" spans="2:6" ht="30" customHeight="1" x14ac:dyDescent="0.25">
      <c r="B26" s="9" t="s">
        <v>27</v>
      </c>
      <c r="C26" s="8" t="s">
        <v>48</v>
      </c>
      <c r="D26" s="35">
        <v>0.41</v>
      </c>
      <c r="E26" s="35">
        <f>Diário[[#This Row],[Anual]]/12</f>
        <v>12.470833333333331</v>
      </c>
      <c r="F26" s="35">
        <f>Diário[[#This Row],[Diário]]*365</f>
        <v>149.64999999999998</v>
      </c>
    </row>
    <row r="27" spans="2:6" ht="30" customHeight="1" x14ac:dyDescent="0.25">
      <c r="B27" s="9" t="s">
        <v>27</v>
      </c>
      <c r="C27" s="8" t="s">
        <v>49</v>
      </c>
      <c r="D27" s="35">
        <v>1.64</v>
      </c>
      <c r="E27" s="35">
        <f>Diário[[#This Row],[Anual]]/12</f>
        <v>49.883333333333326</v>
      </c>
      <c r="F27" s="35">
        <f>Diário[[#This Row],[Diário]]*365</f>
        <v>598.59999999999991</v>
      </c>
    </row>
    <row r="28" spans="2:6" ht="30" customHeight="1" x14ac:dyDescent="0.25">
      <c r="B28" s="9" t="s">
        <v>27</v>
      </c>
      <c r="C28" s="8" t="s">
        <v>50</v>
      </c>
      <c r="D28" s="35">
        <v>1.64</v>
      </c>
      <c r="E28" s="35">
        <f>Diário[[#This Row],[Anual]]/12</f>
        <v>49.883333333333326</v>
      </c>
      <c r="F28" s="35">
        <f>Diário[[#This Row],[Diário]]*365</f>
        <v>598.59999999999991</v>
      </c>
    </row>
    <row r="29" spans="2:6" ht="30" customHeight="1" x14ac:dyDescent="0.25">
      <c r="B29" s="9" t="s">
        <v>27</v>
      </c>
      <c r="C29" s="8" t="s">
        <v>51</v>
      </c>
      <c r="D29" s="35">
        <v>4.1100000000000003</v>
      </c>
      <c r="E29" s="35">
        <f>Diário[[#This Row],[Anual]]/12</f>
        <v>125.0125</v>
      </c>
      <c r="F29" s="35">
        <f>Diário[[#This Row],[Diário]]*365</f>
        <v>1500.15</v>
      </c>
    </row>
    <row r="30" spans="2:6" ht="30" customHeight="1" x14ac:dyDescent="0.25">
      <c r="B30" s="9" t="s">
        <v>27</v>
      </c>
      <c r="C30" s="8" t="s">
        <v>52</v>
      </c>
      <c r="D30" s="35">
        <v>13.7</v>
      </c>
      <c r="E30" s="35">
        <f>Diário[[#This Row],[Anual]]/12</f>
        <v>416.70833333333331</v>
      </c>
      <c r="F30" s="35">
        <f>Diário[[#This Row],[Diário]]*365</f>
        <v>5000.5</v>
      </c>
    </row>
    <row r="31" spans="2:6" ht="30" customHeight="1" x14ac:dyDescent="0.25">
      <c r="B31" s="9" t="s">
        <v>27</v>
      </c>
      <c r="C31" s="8" t="s">
        <v>53</v>
      </c>
      <c r="D31" s="35">
        <v>3.29</v>
      </c>
      <c r="E31" s="35">
        <f>Diário[[#This Row],[Anual]]/12</f>
        <v>100.07083333333333</v>
      </c>
      <c r="F31" s="35">
        <f>Diário[[#This Row],[Diário]]*365</f>
        <v>1200.8499999999999</v>
      </c>
    </row>
    <row r="32" spans="2:6" ht="30" customHeight="1" x14ac:dyDescent="0.25">
      <c r="B32" s="9" t="s">
        <v>27</v>
      </c>
      <c r="C32" s="8" t="s">
        <v>54</v>
      </c>
      <c r="D32" s="35">
        <v>1.64</v>
      </c>
      <c r="E32" s="35">
        <f>Diário[[#This Row],[Anual]]/12</f>
        <v>49.883333333333326</v>
      </c>
      <c r="F32" s="35">
        <f>Diário[[#This Row],[Diário]]*365</f>
        <v>598.59999999999991</v>
      </c>
    </row>
    <row r="33" spans="2:6" ht="30" customHeight="1" x14ac:dyDescent="0.25">
      <c r="B33" s="9" t="s">
        <v>27</v>
      </c>
      <c r="C33" s="8" t="s">
        <v>55</v>
      </c>
      <c r="D33" s="35">
        <v>1</v>
      </c>
      <c r="E33" s="35">
        <f>Diário[[#This Row],[Anual]]/12</f>
        <v>30.416666666666668</v>
      </c>
      <c r="F33" s="35">
        <f>Diário[[#This Row],[Diário]]*365</f>
        <v>365</v>
      </c>
    </row>
    <row r="34" spans="2:6" ht="30" customHeight="1" x14ac:dyDescent="0.25">
      <c r="B34" s="9" t="s">
        <v>27</v>
      </c>
      <c r="C34" s="8" t="s">
        <v>35</v>
      </c>
      <c r="D34" s="35">
        <v>0</v>
      </c>
      <c r="E34" s="35">
        <f>Diário[[#This Row],[Anual]]/12</f>
        <v>0</v>
      </c>
      <c r="F34" s="35">
        <f>Diário[[#This Row],[Diário]]*365</f>
        <v>0</v>
      </c>
    </row>
    <row r="35" spans="2:6" ht="30" customHeight="1" x14ac:dyDescent="0.25">
      <c r="B35" s="9" t="s">
        <v>27</v>
      </c>
      <c r="C35" s="8" t="s">
        <v>36</v>
      </c>
      <c r="D35" s="35">
        <v>0</v>
      </c>
      <c r="E35" s="35">
        <f>Diário[[#This Row],[Anual]]/12</f>
        <v>0</v>
      </c>
      <c r="F35" s="35">
        <f>Diário[[#This Row],[Diário]]*365</f>
        <v>0</v>
      </c>
    </row>
    <row r="36" spans="2:6" ht="30" customHeight="1" x14ac:dyDescent="0.25">
      <c r="B36" s="9" t="s">
        <v>27</v>
      </c>
      <c r="C36" s="8" t="s">
        <v>37</v>
      </c>
      <c r="D36" s="35">
        <v>0</v>
      </c>
      <c r="E36" s="35">
        <f>Diário[[#This Row],[Anual]]/12</f>
        <v>0</v>
      </c>
      <c r="F36" s="35">
        <f>Diário[[#This Row],[Diário]]*365</f>
        <v>0</v>
      </c>
    </row>
    <row r="37" spans="2:6" ht="30" customHeight="1" x14ac:dyDescent="0.25">
      <c r="B37" s="9" t="s">
        <v>28</v>
      </c>
      <c r="C37" s="8" t="s">
        <v>56</v>
      </c>
      <c r="D37" s="35">
        <v>3.29</v>
      </c>
      <c r="E37" s="35">
        <f>Diário[[#This Row],[Anual]]/12</f>
        <v>100.07083333333333</v>
      </c>
      <c r="F37" s="35">
        <f>Diário[[#This Row],[Diário]]*365</f>
        <v>1200.8499999999999</v>
      </c>
    </row>
    <row r="38" spans="2:6" ht="30" customHeight="1" x14ac:dyDescent="0.25">
      <c r="B38" s="9" t="s">
        <v>28</v>
      </c>
      <c r="C38" s="8" t="s">
        <v>57</v>
      </c>
      <c r="D38" s="35">
        <v>1.64</v>
      </c>
      <c r="E38" s="35">
        <f>Diário[[#This Row],[Anual]]/12</f>
        <v>49.883333333333326</v>
      </c>
      <c r="F38" s="35">
        <f>Diário[[#This Row],[Diário]]*365</f>
        <v>598.59999999999991</v>
      </c>
    </row>
    <row r="39" spans="2:6" ht="30" customHeight="1" x14ac:dyDescent="0.25">
      <c r="B39" s="9" t="s">
        <v>28</v>
      </c>
      <c r="C39" s="8" t="s">
        <v>58</v>
      </c>
      <c r="D39" s="35">
        <v>6.16</v>
      </c>
      <c r="E39" s="35">
        <f>Diário[[#This Row],[Anual]]/12</f>
        <v>187.36666666666667</v>
      </c>
      <c r="F39" s="35">
        <f>Diário[[#This Row],[Diário]]*365</f>
        <v>2248.4</v>
      </c>
    </row>
    <row r="40" spans="2:6" ht="30" customHeight="1" x14ac:dyDescent="0.25">
      <c r="B40" s="9" t="s">
        <v>28</v>
      </c>
      <c r="C40" s="8" t="s">
        <v>59</v>
      </c>
      <c r="D40" s="35">
        <v>3.29</v>
      </c>
      <c r="E40" s="35">
        <f>Diário[[#This Row],[Anual]]/12</f>
        <v>100.07083333333333</v>
      </c>
      <c r="F40" s="35">
        <f>Diário[[#This Row],[Diário]]*365</f>
        <v>1200.8499999999999</v>
      </c>
    </row>
    <row r="41" spans="2:6" ht="30" customHeight="1" x14ac:dyDescent="0.25">
      <c r="B41" s="9" t="s">
        <v>28</v>
      </c>
      <c r="C41" s="8" t="s">
        <v>60</v>
      </c>
      <c r="D41" s="35">
        <v>0.82</v>
      </c>
      <c r="E41" s="35">
        <f>Diário[[#This Row],[Anual]]/12</f>
        <v>24.941666666666663</v>
      </c>
      <c r="F41" s="35">
        <f>Diário[[#This Row],[Diário]]*365</f>
        <v>299.29999999999995</v>
      </c>
    </row>
    <row r="42" spans="2:6" ht="30" customHeight="1" x14ac:dyDescent="0.25">
      <c r="B42" s="9" t="s">
        <v>28</v>
      </c>
      <c r="C42" s="8" t="s">
        <v>61</v>
      </c>
      <c r="D42" s="35">
        <v>5.48</v>
      </c>
      <c r="E42" s="35">
        <f>Diário[[#This Row],[Anual]]/12</f>
        <v>166.68333333333334</v>
      </c>
      <c r="F42" s="35">
        <f>Diário[[#This Row],[Diário]]*365</f>
        <v>2000.2</v>
      </c>
    </row>
    <row r="43" spans="2:6" ht="30" customHeight="1" x14ac:dyDescent="0.25">
      <c r="B43" s="9" t="s">
        <v>28</v>
      </c>
      <c r="C43" s="8" t="s">
        <v>62</v>
      </c>
      <c r="D43" s="35">
        <v>1.64</v>
      </c>
      <c r="E43" s="35">
        <f>Diário[[#This Row],[Anual]]/12</f>
        <v>49.883333333333326</v>
      </c>
      <c r="F43" s="35">
        <f>Diário[[#This Row],[Diário]]*365</f>
        <v>598.59999999999991</v>
      </c>
    </row>
    <row r="44" spans="2:6" ht="30" customHeight="1" x14ac:dyDescent="0.25">
      <c r="B44" s="9" t="s">
        <v>28</v>
      </c>
      <c r="C44" s="8" t="s">
        <v>63</v>
      </c>
      <c r="D44" s="35">
        <v>0.82</v>
      </c>
      <c r="E44" s="35">
        <f>Diário[[#This Row],[Anual]]/12</f>
        <v>24.941666666666663</v>
      </c>
      <c r="F44" s="35">
        <f>Diário[[#This Row],[Diário]]*365</f>
        <v>299.29999999999995</v>
      </c>
    </row>
    <row r="45" spans="2:6" ht="30" customHeight="1" x14ac:dyDescent="0.25">
      <c r="B45" s="9" t="s">
        <v>28</v>
      </c>
      <c r="C45" s="8" t="s">
        <v>64</v>
      </c>
      <c r="D45" s="35">
        <v>13.15</v>
      </c>
      <c r="E45" s="35">
        <f>Diário[[#This Row],[Anual]]/12</f>
        <v>399.97916666666669</v>
      </c>
      <c r="F45" s="35">
        <f>Diário[[#This Row],[Diário]]*365</f>
        <v>4799.75</v>
      </c>
    </row>
    <row r="46" spans="2:6" ht="30" customHeight="1" x14ac:dyDescent="0.25">
      <c r="B46" s="9" t="s">
        <v>28</v>
      </c>
      <c r="C46" s="8" t="s">
        <v>34</v>
      </c>
      <c r="D46" s="35">
        <v>0</v>
      </c>
      <c r="E46" s="35">
        <f>Diário[[#This Row],[Anual]]/12</f>
        <v>0</v>
      </c>
      <c r="F46" s="35">
        <f>Diário[[#This Row],[Diário]]*365</f>
        <v>0</v>
      </c>
    </row>
    <row r="47" spans="2:6" ht="30" customHeight="1" x14ac:dyDescent="0.25">
      <c r="B47" s="9" t="s">
        <v>28</v>
      </c>
      <c r="C47" s="8" t="s">
        <v>35</v>
      </c>
      <c r="D47" s="35">
        <v>0</v>
      </c>
      <c r="E47" s="35">
        <f>Diário[[#This Row],[Anual]]/12</f>
        <v>0</v>
      </c>
      <c r="F47" s="35">
        <f>Diário[[#This Row],[Diário]]*365</f>
        <v>0</v>
      </c>
    </row>
    <row r="48" spans="2:6" ht="30" customHeight="1" x14ac:dyDescent="0.25">
      <c r="B48" s="9" t="s">
        <v>29</v>
      </c>
      <c r="C48" s="8" t="s">
        <v>65</v>
      </c>
      <c r="D48" s="35">
        <v>13.7</v>
      </c>
      <c r="E48" s="35">
        <f>Diário[[#This Row],[Anual]]/12</f>
        <v>416.70833333333331</v>
      </c>
      <c r="F48" s="35">
        <f>Diário[[#This Row],[Diário]]*365</f>
        <v>5000.5</v>
      </c>
    </row>
    <row r="49" spans="2:6" ht="30" customHeight="1" x14ac:dyDescent="0.25">
      <c r="B49" s="9" t="s">
        <v>29</v>
      </c>
      <c r="C49" s="8" t="s">
        <v>66</v>
      </c>
      <c r="D49" s="35">
        <v>32.880000000000003</v>
      </c>
      <c r="E49" s="35">
        <f>Diário[[#This Row],[Anual]]/12</f>
        <v>1000.1</v>
      </c>
      <c r="F49" s="35">
        <f>Diário[[#This Row],[Diário]]*365</f>
        <v>12001.2</v>
      </c>
    </row>
    <row r="50" spans="2:6" ht="30" customHeight="1" x14ac:dyDescent="0.25">
      <c r="B50" s="9" t="s">
        <v>29</v>
      </c>
      <c r="C50" s="8" t="s">
        <v>67</v>
      </c>
      <c r="D50" s="35">
        <v>16.440000000000001</v>
      </c>
      <c r="E50" s="35">
        <f>Diário[[#This Row],[Anual]]/12</f>
        <v>500.05</v>
      </c>
      <c r="F50" s="35">
        <f>Diário[[#This Row],[Diário]]*365</f>
        <v>6000.6</v>
      </c>
    </row>
    <row r="51" spans="2:6" ht="30" customHeight="1" x14ac:dyDescent="0.25">
      <c r="B51" s="9" t="s">
        <v>29</v>
      </c>
      <c r="C51" s="8" t="s">
        <v>34</v>
      </c>
      <c r="D51" s="35">
        <v>0</v>
      </c>
      <c r="E51" s="35">
        <f>Diário[[#This Row],[Anual]]/12</f>
        <v>0</v>
      </c>
      <c r="F51" s="35">
        <f>Diário[[#This Row],[Diário]]*365</f>
        <v>0</v>
      </c>
    </row>
    <row r="52" spans="2:6" ht="30" customHeight="1" x14ac:dyDescent="0.25">
      <c r="B52" s="9" t="s">
        <v>29</v>
      </c>
      <c r="C52" s="8" t="s">
        <v>35</v>
      </c>
      <c r="D52" s="35">
        <v>0</v>
      </c>
      <c r="E52" s="35">
        <f>Diário[[#This Row],[Anual]]/12</f>
        <v>0</v>
      </c>
      <c r="F52" s="35">
        <f>Diário[[#This Row],[Diário]]*365</f>
        <v>0</v>
      </c>
    </row>
    <row r="53" spans="2:6" ht="30" customHeight="1" x14ac:dyDescent="0.25">
      <c r="B53" s="10" t="s">
        <v>30</v>
      </c>
      <c r="C53" s="33"/>
      <c r="D53" s="35">
        <f>SUMIF(Diário[Tipo],"Rendimentos",Diário[Diário])-SUMIF(Diário[Tipo],"&lt;&gt;Rendimentos",Diário[Diário])</f>
        <v>107.10000000000014</v>
      </c>
      <c r="E53" s="35">
        <f>SUMIF(Diário[Tipo],"Rendimentos",Diário[Mensal])-SUMIF(Diário[Tipo],"&lt;&gt;Rendimentos",Diário[Mensal])</f>
        <v>3257.625</v>
      </c>
      <c r="F53" s="35">
        <f>SUMIF(Diário[Tipo],"Rendimentos",Diário[Anual])-SUMIF(Diário[Tipo],"&lt;&gt;Rendimentos",Diário[Anual])</f>
        <v>39091.500000000015</v>
      </c>
    </row>
  </sheetData>
  <mergeCells count="4">
    <mergeCell ref="B1:E1"/>
    <mergeCell ref="D2:E2"/>
    <mergeCell ref="B2:C2"/>
    <mergeCell ref="F2:M2"/>
  </mergeCells>
  <conditionalFormatting sqref="D10:F53">
    <cfRule type="expression" dxfId="43" priority="1">
      <formula>(MOD(ROW(),2)=0)*($B10&lt;&gt;"Rendimentos")</formula>
    </cfRule>
    <cfRule type="expression" dxfId="42" priority="8">
      <formula>(MOD(ROW(),2)=0)*($B10="Rendimentos")</formula>
    </cfRule>
  </conditionalFormatting>
  <conditionalFormatting sqref="F10:F53">
    <cfRule type="expression" dxfId="41" priority="2">
      <formula>(MOD(ROW(),2)&lt;&gt;0)*($B10&lt;&gt;"Rendimentos")</formula>
    </cfRule>
    <cfRule type="expression" dxfId="40" priority="5">
      <formula>(MOD(ROW(),2)&lt;&gt;0)*($B10="Rendimentos")</formula>
    </cfRule>
  </conditionalFormatting>
  <conditionalFormatting sqref="E10:E53">
    <cfRule type="expression" dxfId="39" priority="3">
      <formula>(MOD(ROW(),2)&lt;&gt;0)*($B10&lt;&gt;"Rendimentos")</formula>
    </cfRule>
    <cfRule type="expression" dxfId="38" priority="6">
      <formula>(MOD(ROW(),2)&lt;&gt;0)*($B10="Rendimentos")</formula>
    </cfRule>
  </conditionalFormatting>
  <conditionalFormatting sqref="D10:D53">
    <cfRule type="expression" dxfId="37" priority="4">
      <formula>(MOD(ROW(),2)&lt;&gt;0)*($B10&lt;&gt;"Rendimentos")</formula>
    </cfRule>
    <cfRule type="expression" dxfId="36" priority="7">
      <formula>(MOD(ROW(),2)&lt;&gt;0)*($B10="Rendimentos")</formula>
    </cfRule>
  </conditionalFormatting>
  <conditionalFormatting sqref="B10:C53">
    <cfRule type="expression" dxfId="35" priority="9">
      <formula>(MOD(ROW(),2)&lt;&gt;0)*($B10="Rendimentos")</formula>
    </cfRule>
    <cfRule type="expression" dxfId="34" priority="10">
      <formula>(MOD(ROW(),2)=0)*($B10="Rendimentos")</formula>
    </cfRule>
  </conditionalFormatting>
  <dataValidations count="18">
    <dataValidation allowBlank="1" showInputMessage="1" showErrorMessage="1" prompt="Ligação de navegação para a folha de cálculo Finanças Mensais" sqref="G1" xr:uid="{00000000-0002-0000-0300-000000000000}"/>
    <dataValidation allowBlank="1" showInputMessage="1" showErrorMessage="1" prompt="Ligação de navegação para a folha de cálculo Guia" sqref="F1" xr:uid="{00000000-0002-0000-0300-000001000000}"/>
    <dataValidation allowBlank="1" showInputMessage="1" showErrorMessage="1" prompt="O Resumo Diário é atualizado automaticamente nas células abaixo" sqref="B3" xr:uid="{00000000-0002-0000-0300-000002000000}"/>
    <dataValidation allowBlank="1" showInputMessage="1" showErrorMessage="1" prompt="Crie um Resumo Diário nesta folha de cálculo. Introduza os detalhes na tabela Diário a partir da célula B9. Os totais são calculados automaticamente nas células C5 e E8. A sugestão está na célula G2" sqref="A1" xr:uid="{00000000-0002-0000-0300-000003000000}"/>
    <dataValidation allowBlank="1" showInputMessage="1" showErrorMessage="1" prompt="As finanças anuais são calculadas automaticamente nesta coluna, abaixo deste cabeçalho" sqref="F9" xr:uid="{00000000-0002-0000-0300-000004000000}"/>
    <dataValidation allowBlank="1" showInputMessage="1" showErrorMessage="1" prompt="As finanças mensais são calculadas automaticamente nesta coluna, abaixo deste cabeçalho" sqref="E9" xr:uid="{00000000-0002-0000-0300-000005000000}"/>
    <dataValidation allowBlank="1" showInputMessage="1" showErrorMessage="1" prompt="Introduza o valor Diário das finanças nesta coluna, abaixo deste cabeçalho" sqref="D9" xr:uid="{00000000-0002-0000-0300-000006000000}"/>
    <dataValidation allowBlank="1" showInputMessage="1" showErrorMessage="1" prompt="Introduza a Descrição nesta coluna, abaixo deste cabeçalho" sqref="C9" xr:uid="{00000000-0002-0000-0300-000007000000}"/>
    <dataValidation allowBlank="1" showInputMessage="1" showErrorMessage="1" prompt="Selecione o Tipo nesta coluna, abaixo deste cabeçalho. Prima Alt+Seta Para Baixo para obter opções e, em seguida, prima Seta Para Baixo+Enter para selecionar. Utilize os filtros de cabeçalho para encontrar entradas específicas" sqref="B9" xr:uid="{00000000-0002-0000-0300-000008000000}"/>
    <dataValidation type="list" errorStyle="warning" allowBlank="1" showInputMessage="1" showErrorMessage="1" error="Selecione o Tipo na lista. Selecione Cancelar, prima Alt+Seta Para Baixo para ver as opções e, em seguida, prima Seta Para Baixo+Enter para selecionar" sqref="B10:B52" xr:uid="{00000000-0002-0000-0300-000009000000}">
      <formula1>"Rendimentos,Despesas,Discricionário,Poupanças"</formula1>
    </dataValidation>
    <dataValidation allowBlank="1" showInputMessage="1" showErrorMessage="1" prompt="O título desta folha de cálculo está nesta célula e as ligações de navegação para outras folhas de cálculo estão nas células F1, G1 e I1. O Dinheiro Total Disponível é calculado automaticamente na célula D2" sqref="B1:E1" xr:uid="{00000000-0002-0000-0300-00000A000000}"/>
    <dataValidation allowBlank="1" showInputMessage="1" showErrorMessage="1" prompt="O Dinheiro Total Disponível é calculado automaticamente na célula à direita. A etiqueta Resumo Diário está na célula abaixo" sqref="B2:C2" xr:uid="{00000000-0002-0000-0300-00000B000000}"/>
    <dataValidation allowBlank="1" showInputMessage="1" showErrorMessage="1" prompt="O Dinheiro Total Disponível é calculado automaticamente nesta célula. A sugestão está na célula à direita e a etiqueta Resumo Diário na célula B3" sqref="D2:E2" xr:uid="{00000000-0002-0000-0300-00000C000000}"/>
    <dataValidation allowBlank="1" showInputMessage="1" showErrorMessage="1" prompt="Os itens para os quais os Totais são calculados estão nesta coluna, abaixo deste cabeçalho, das células B5 a B8" sqref="B4" xr:uid="{00000000-0002-0000-0300-00000D000000}"/>
    <dataValidation allowBlank="1" showInputMessage="1" showErrorMessage="1" prompt="Os montantes Diários são calculados automaticamente nesta coluna, abaixo deste cabeçalho, das células C5 a C8" sqref="C4" xr:uid="{00000000-0002-0000-0300-00000E000000}"/>
    <dataValidation allowBlank="1" showInputMessage="1" showErrorMessage="1" prompt="Os montantes Mensais são calculados automaticamente nesta coluna, abaixo deste cabeçalho, das células D5 a D8" sqref="D4" xr:uid="{00000000-0002-0000-0300-00000F000000}"/>
    <dataValidation allowBlank="1" showInputMessage="1" showErrorMessage="1" prompt="Os montantes Anuais são calculados automaticamente nesta coluna, abaixo deste cabeçalho, das células E5 a E8" sqref="E4" xr:uid="{00000000-0002-0000-0300-000010000000}"/>
    <dataValidation allowBlank="1" showInputMessage="1" showErrorMessage="1" prompt="Ligação de navegação para a folha de cálculo Rendimentos" sqref="I1" xr:uid="{00000000-0002-0000-0300-000011000000}"/>
  </dataValidations>
  <hyperlinks>
    <hyperlink ref="F1" location="Guia!A1" tooltip="Selecione para navegar para a folha de cálculo Guia" display="Navigation button for Guide worksheet is in this cell." xr:uid="{00000000-0004-0000-0300-000000000000}"/>
    <hyperlink ref="G1" location="'Finanças Mensais'!A1" tooltip="Selecione para navegar para a folha de cálculo Finanças Mensais" display="Navigation button for Monthly Cash Flow worksheet is in this cell. " xr:uid="{00000000-0004-0000-0300-000001000000}"/>
    <hyperlink ref="I1" location="Rendimentos!A1" tooltip="Selecione para navegar para a folha de cálculo Rendimentos" display="INCOME" xr:uid="{00000000-0004-0000-0300-000002000000}"/>
    <hyperlink ref="H1" location="'Resumo Diário'!A1" tooltip="Selecione para navegar para a célula A1 nesta folha de cálculo" display="DAILY SUMMARY" xr:uid="{F4C1E942-5462-4544-BDE1-CB917D4DDF69}"/>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autoPageBreaks="0" fitToPage="1"/>
  </sheetPr>
  <dimension ref="B1:K10"/>
  <sheetViews>
    <sheetView showGridLines="0" zoomScaleNormal="100" workbookViewId="0"/>
  </sheetViews>
  <sheetFormatPr defaultColWidth="16.5703125" defaultRowHeight="30" customHeight="1" x14ac:dyDescent="0.25"/>
  <cols>
    <col min="1" max="1" width="2.5703125" customWidth="1"/>
    <col min="2" max="2" width="29.28515625" customWidth="1"/>
    <col min="6" max="9" width="20" customWidth="1"/>
  </cols>
  <sheetData>
    <row r="1" spans="2:11" s="20" customFormat="1" ht="39" customHeight="1" thickBot="1" x14ac:dyDescent="0.3">
      <c r="B1" s="49" t="s">
        <v>0</v>
      </c>
      <c r="C1" s="49"/>
      <c r="D1" s="49"/>
      <c r="E1" s="49"/>
      <c r="F1" s="21" t="s">
        <v>8</v>
      </c>
      <c r="G1" s="22" t="s">
        <v>77</v>
      </c>
      <c r="H1" s="22" t="s">
        <v>9</v>
      </c>
      <c r="I1" s="22" t="s">
        <v>93</v>
      </c>
    </row>
    <row r="2" spans="2:11" ht="31.5" customHeight="1" x14ac:dyDescent="0.25">
      <c r="B2" s="56" t="s">
        <v>10</v>
      </c>
      <c r="C2" s="56"/>
      <c r="D2" s="57">
        <f>FinançasAnuaisAtéÀData</f>
        <v>39750</v>
      </c>
      <c r="E2" s="57"/>
      <c r="F2" s="55" t="s">
        <v>92</v>
      </c>
      <c r="G2" s="55"/>
      <c r="H2" s="55"/>
      <c r="I2" s="55"/>
      <c r="J2" s="55"/>
      <c r="K2" s="55"/>
    </row>
    <row r="3" spans="2:11" ht="50.1" customHeight="1" x14ac:dyDescent="0.25">
      <c r="B3" s="4" t="s">
        <v>26</v>
      </c>
      <c r="C3" s="3" t="s">
        <v>90</v>
      </c>
      <c r="D3" s="3" t="s">
        <v>91</v>
      </c>
      <c r="F3" s="55"/>
      <c r="G3" s="55"/>
      <c r="H3" s="55"/>
      <c r="I3" s="55"/>
      <c r="J3" s="55"/>
      <c r="K3" s="55"/>
    </row>
    <row r="4" spans="2:11" ht="30" customHeight="1" x14ac:dyDescent="0.25">
      <c r="B4" s="5" t="s">
        <v>32</v>
      </c>
      <c r="C4" s="34">
        <v>90000</v>
      </c>
      <c r="D4" s="34">
        <f>Rendimentos[[#This Row],[Anual  ]]/12</f>
        <v>7500</v>
      </c>
    </row>
    <row r="5" spans="2:11" ht="30" customHeight="1" x14ac:dyDescent="0.25">
      <c r="B5" s="5" t="s">
        <v>33</v>
      </c>
      <c r="C5" s="34">
        <v>5000</v>
      </c>
      <c r="D5" s="34">
        <f>Rendimentos[[#This Row],[Anual  ]]/12</f>
        <v>416.66666666666669</v>
      </c>
    </row>
    <row r="6" spans="2:11" ht="30" customHeight="1" x14ac:dyDescent="0.25">
      <c r="B6" s="5" t="s">
        <v>34</v>
      </c>
      <c r="C6" s="34">
        <v>30000</v>
      </c>
      <c r="D6" s="34">
        <f>Rendimentos[[#This Row],[Anual  ]]/12</f>
        <v>2500</v>
      </c>
    </row>
    <row r="7" spans="2:11" ht="30" customHeight="1" x14ac:dyDescent="0.25">
      <c r="B7" s="5" t="s">
        <v>35</v>
      </c>
      <c r="C7" s="34"/>
      <c r="D7" s="34">
        <f>Rendimentos[[#This Row],[Anual  ]]/12</f>
        <v>0</v>
      </c>
    </row>
    <row r="8" spans="2:11" ht="30" customHeight="1" x14ac:dyDescent="0.25">
      <c r="B8" s="5" t="s">
        <v>36</v>
      </c>
      <c r="C8" s="34"/>
      <c r="D8" s="34">
        <f>Rendimentos[[#This Row],[Anual  ]]/12</f>
        <v>0</v>
      </c>
    </row>
    <row r="9" spans="2:11" ht="30" customHeight="1" x14ac:dyDescent="0.25">
      <c r="B9" s="5" t="s">
        <v>37</v>
      </c>
      <c r="C9" s="34"/>
      <c r="D9" s="34">
        <f>Rendimentos[[#This Row],[Anual  ]]/12</f>
        <v>0</v>
      </c>
    </row>
    <row r="10" spans="2:11" ht="30" customHeight="1" x14ac:dyDescent="0.25">
      <c r="B10" s="5" t="s">
        <v>30</v>
      </c>
      <c r="C10" s="34">
        <f>SUBTOTAL(109,Rendimentos[[Anual  ]])</f>
        <v>125000</v>
      </c>
      <c r="D10" s="34">
        <f>SUBTOTAL(109,Rendimentos[[Mensal ]])</f>
        <v>10416.666666666668</v>
      </c>
    </row>
  </sheetData>
  <mergeCells count="4">
    <mergeCell ref="F2:K3"/>
    <mergeCell ref="B1:E1"/>
    <mergeCell ref="B2:C2"/>
    <mergeCell ref="D2:E2"/>
  </mergeCells>
  <dataValidations xWindow="999" yWindow="322" count="10">
    <dataValidation allowBlank="1" showInputMessage="1" showErrorMessage="1" prompt="Os rendimentos Mensais são calculados automaticamente nesta coluna, abaixo deste cabeçalho" sqref="D3" xr:uid="{00000000-0002-0000-0400-000000000000}"/>
    <dataValidation allowBlank="1" showInputMessage="1" showErrorMessage="1" prompt="Introduza os Rendimentos Anuais nesta coluna, abaixo deste cabeçalho" sqref="C3" xr:uid="{00000000-0002-0000-0400-000001000000}"/>
    <dataValidation allowBlank="1" showInputMessage="1" showErrorMessage="1" prompt="Introduza os itens de Rendimento nesta coluna, abaixo deste cabeçalho" sqref="B3" xr:uid="{00000000-0002-0000-0400-000002000000}"/>
    <dataValidation allowBlank="1" showInputMessage="1" showErrorMessage="1" prompt="Ligação de navegação para a folha de cálculo Despesas" sqref="I1" xr:uid="{00000000-0002-0000-0400-000003000000}"/>
    <dataValidation allowBlank="1" showInputMessage="1" showErrorMessage="1" prompt="Ligação de navegação para a folha de cálculo Guia" sqref="F1" xr:uid="{00000000-0002-0000-0400-000004000000}"/>
    <dataValidation allowBlank="1" showInputMessage="1" showErrorMessage="1" prompt="O título desta folha de cálculo está nesta célula e as Finanças Totais Até à Data estão na célula abaixo. Selecione as células à direita para navegar para as folhas de cálculo Guia, Resumo Diário e Despesas" sqref="B1:E1" xr:uid="{00000000-0002-0000-0400-000005000000}"/>
    <dataValidation allowBlank="1" showInputMessage="1" showErrorMessage="1" prompt="Introduza os detalhes na tabela Rendimentos nesta folha de cálculo. A sugestão está na célula F2. As Finanças Totais Até à Data são calculadas automaticamente na célula D2" sqref="A1" xr:uid="{00000000-0002-0000-0400-000006000000}"/>
    <dataValidation allowBlank="1" showInputMessage="1" showErrorMessage="1" prompt="As Finanças Totais Até à Data são calculadas automaticamente na célula à direita. Introduza os detalhes na tabela abaixo" sqref="B2:C2" xr:uid="{00000000-0002-0000-0400-000007000000}"/>
    <dataValidation allowBlank="1" showInputMessage="1" showErrorMessage="1" prompt="As Finanças Totais Até à Data são calculadas automaticamente nesta célula. A sugestão está na célula à direita" sqref="D2:E2" xr:uid="{00000000-0002-0000-0400-000008000000}"/>
    <dataValidation allowBlank="1" showInputMessage="1" showErrorMessage="1" prompt="Ligação de navegação para a folha de cálculo Resumo Diário" sqref="G1" xr:uid="{00000000-0002-0000-0400-000009000000}"/>
  </dataValidations>
  <hyperlinks>
    <hyperlink ref="I1" location="Despesas!A1" tooltip="Selecione para navegar para a folha de cálculo Despesas" display="EXPENSES" xr:uid="{00000000-0004-0000-0400-000000000000}"/>
    <hyperlink ref="F1" location="Guia!A1" tooltip="Selecione para navegar para a folha de cálculo Guia" display="Navigation button for Guide worksheet is in this cell." xr:uid="{00000000-0004-0000-0400-000001000000}"/>
    <hyperlink ref="G1" location="'Resumo Diário'!A1" tooltip="Selecione para navegar para a folha de cálculo Resumo Diário" display="DAILY SUMMARY" xr:uid="{00000000-0004-0000-0400-000002000000}"/>
    <hyperlink ref="H1" location="Rendimentos!A1" tooltip="Selecione para navegar para a célula A1 nesta folha de cálculo" display="INCOME" xr:uid="{ABD2D8B1-074B-41B3-B747-9B321E3D4D4D}"/>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7:D9" emptyCellReference="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autoPageBreaks="0" fitToPage="1"/>
  </sheetPr>
  <dimension ref="B1:K22"/>
  <sheetViews>
    <sheetView showGridLines="0" zoomScaleNormal="100" workbookViewId="0"/>
  </sheetViews>
  <sheetFormatPr defaultColWidth="16.5703125" defaultRowHeight="30" customHeight="1" x14ac:dyDescent="0.25"/>
  <cols>
    <col min="1" max="1" width="2.5703125" customWidth="1"/>
    <col min="2" max="2" width="29.28515625" customWidth="1"/>
    <col min="6" max="6" width="20" style="18" customWidth="1"/>
    <col min="7" max="9" width="20" customWidth="1"/>
  </cols>
  <sheetData>
    <row r="1" spans="2:11" s="20" customFormat="1" ht="39" customHeight="1" thickBot="1" x14ac:dyDescent="0.3">
      <c r="B1" s="49" t="s">
        <v>0</v>
      </c>
      <c r="C1" s="49"/>
      <c r="D1" s="49"/>
      <c r="E1" s="49"/>
      <c r="F1" s="21" t="s">
        <v>8</v>
      </c>
      <c r="G1" s="21" t="s">
        <v>9</v>
      </c>
      <c r="H1" s="22" t="s">
        <v>93</v>
      </c>
      <c r="I1" s="22" t="s">
        <v>95</v>
      </c>
    </row>
    <row r="2" spans="2:11" ht="31.5" customHeight="1" x14ac:dyDescent="0.25">
      <c r="B2" s="56" t="s">
        <v>10</v>
      </c>
      <c r="C2" s="56"/>
      <c r="D2" s="57">
        <f>FinançasAnuaisAtéÀData</f>
        <v>39750</v>
      </c>
      <c r="E2" s="57"/>
      <c r="F2" s="47" t="s">
        <v>92</v>
      </c>
      <c r="G2" s="47"/>
      <c r="H2" s="47"/>
      <c r="I2" s="47"/>
      <c r="J2" s="47"/>
      <c r="K2" s="47"/>
    </row>
    <row r="3" spans="2:11" ht="50.1" customHeight="1" x14ac:dyDescent="0.25">
      <c r="B3" s="4" t="s">
        <v>27</v>
      </c>
      <c r="C3" s="3" t="s">
        <v>90</v>
      </c>
      <c r="D3" s="3" t="s">
        <v>91</v>
      </c>
      <c r="F3" s="47"/>
      <c r="G3" s="47"/>
      <c r="H3" s="47"/>
      <c r="I3" s="47"/>
      <c r="J3" s="47"/>
      <c r="K3" s="47"/>
    </row>
    <row r="4" spans="2:11" ht="30" customHeight="1" x14ac:dyDescent="0.25">
      <c r="B4" s="5" t="s">
        <v>38</v>
      </c>
      <c r="C4" s="34">
        <v>15000</v>
      </c>
      <c r="D4" s="34">
        <f>Despesas[[#This Row],[Anual  ]]/12</f>
        <v>1250</v>
      </c>
    </row>
    <row r="5" spans="2:11" ht="30" customHeight="1" x14ac:dyDescent="0.25">
      <c r="B5" s="5" t="s">
        <v>39</v>
      </c>
      <c r="C5" s="34">
        <v>2500</v>
      </c>
      <c r="D5" s="34">
        <f>Despesas[[#This Row],[Anual  ]]/12</f>
        <v>208.33333333333334</v>
      </c>
    </row>
    <row r="6" spans="2:11" ht="30" customHeight="1" x14ac:dyDescent="0.25">
      <c r="B6" s="5" t="s">
        <v>40</v>
      </c>
      <c r="C6" s="34">
        <v>200</v>
      </c>
      <c r="D6" s="34">
        <f>Despesas[[#This Row],[Anual  ]]/12</f>
        <v>16.666666666666668</v>
      </c>
    </row>
    <row r="7" spans="2:11" ht="30" customHeight="1" x14ac:dyDescent="0.25">
      <c r="B7" s="5" t="s">
        <v>41</v>
      </c>
      <c r="C7" s="34">
        <v>4000</v>
      </c>
      <c r="D7" s="34">
        <f>Despesas[[#This Row],[Anual  ]]/12</f>
        <v>333.33333333333331</v>
      </c>
    </row>
    <row r="8" spans="2:11" ht="30" customHeight="1" x14ac:dyDescent="0.25">
      <c r="B8" s="5" t="s">
        <v>42</v>
      </c>
      <c r="C8" s="34">
        <v>15000</v>
      </c>
      <c r="D8" s="34">
        <f>Despesas[[#This Row],[Anual  ]]/12</f>
        <v>1250</v>
      </c>
    </row>
    <row r="9" spans="2:11" ht="30" customHeight="1" x14ac:dyDescent="0.25">
      <c r="B9" s="5" t="s">
        <v>43</v>
      </c>
      <c r="C9" s="34">
        <v>250</v>
      </c>
      <c r="D9" s="34">
        <f>Despesas[[#This Row],[Anual  ]]/12</f>
        <v>20.833333333333332</v>
      </c>
    </row>
    <row r="10" spans="2:11" ht="30" customHeight="1" x14ac:dyDescent="0.25">
      <c r="B10" s="5" t="s">
        <v>44</v>
      </c>
      <c r="C10" s="34">
        <v>1200</v>
      </c>
      <c r="D10" s="34">
        <f>Despesas[[#This Row],[Anual  ]]/12</f>
        <v>100</v>
      </c>
    </row>
    <row r="11" spans="2:11" ht="30" customHeight="1" x14ac:dyDescent="0.25">
      <c r="B11" s="5" t="s">
        <v>45</v>
      </c>
      <c r="C11" s="34">
        <v>600</v>
      </c>
      <c r="D11" s="34">
        <f>Despesas[[#This Row],[Anual  ]]/12</f>
        <v>50</v>
      </c>
    </row>
    <row r="12" spans="2:11" ht="30" customHeight="1" x14ac:dyDescent="0.25">
      <c r="B12" s="5" t="s">
        <v>94</v>
      </c>
      <c r="C12" s="34">
        <v>600</v>
      </c>
      <c r="D12" s="34">
        <f>Despesas[[#This Row],[Anual  ]]/12</f>
        <v>50</v>
      </c>
    </row>
    <row r="13" spans="2:11" ht="30" customHeight="1" x14ac:dyDescent="0.25">
      <c r="B13" s="5" t="s">
        <v>48</v>
      </c>
      <c r="C13" s="34">
        <v>150</v>
      </c>
      <c r="D13" s="34">
        <f>Despesas[[#This Row],[Anual  ]]/12</f>
        <v>12.5</v>
      </c>
    </row>
    <row r="14" spans="2:11" ht="30" customHeight="1" x14ac:dyDescent="0.25">
      <c r="B14" s="5" t="s">
        <v>49</v>
      </c>
      <c r="C14" s="34">
        <v>600</v>
      </c>
      <c r="D14" s="34">
        <f>Despesas[[#This Row],[Anual  ]]/12</f>
        <v>50</v>
      </c>
    </row>
    <row r="15" spans="2:11" ht="30" customHeight="1" x14ac:dyDescent="0.25">
      <c r="B15" s="5" t="s">
        <v>50</v>
      </c>
      <c r="C15" s="34">
        <v>600</v>
      </c>
      <c r="D15" s="34">
        <f>Despesas[[#This Row],[Anual  ]]/12</f>
        <v>50</v>
      </c>
    </row>
    <row r="16" spans="2:11" ht="30" customHeight="1" x14ac:dyDescent="0.25">
      <c r="B16" s="5" t="s">
        <v>51</v>
      </c>
      <c r="C16" s="34">
        <v>1500</v>
      </c>
      <c r="D16" s="34">
        <f>Despesas[[#This Row],[Anual  ]]/12</f>
        <v>125</v>
      </c>
    </row>
    <row r="17" spans="2:4" ht="30" customHeight="1" x14ac:dyDescent="0.25">
      <c r="B17" s="5" t="s">
        <v>52</v>
      </c>
      <c r="C17" s="34">
        <v>5000</v>
      </c>
      <c r="D17" s="34">
        <f>Despesas[[#This Row],[Anual  ]]/12</f>
        <v>416.66666666666669</v>
      </c>
    </row>
    <row r="18" spans="2:4" ht="30" customHeight="1" x14ac:dyDescent="0.25">
      <c r="B18" s="5" t="s">
        <v>53</v>
      </c>
      <c r="C18" s="34">
        <v>1200</v>
      </c>
      <c r="D18" s="34">
        <f>Despesas[[#This Row],[Anual  ]]/12</f>
        <v>100</v>
      </c>
    </row>
    <row r="19" spans="2:4" ht="30" customHeight="1" x14ac:dyDescent="0.25">
      <c r="B19" s="5" t="s">
        <v>54</v>
      </c>
      <c r="C19" s="34">
        <v>600</v>
      </c>
      <c r="D19" s="34">
        <f>Despesas[[#This Row],[Anual  ]]/12</f>
        <v>50</v>
      </c>
    </row>
    <row r="20" spans="2:4" ht="30" customHeight="1" x14ac:dyDescent="0.25">
      <c r="B20" s="5" t="s">
        <v>34</v>
      </c>
      <c r="C20" s="34"/>
      <c r="D20" s="34">
        <f>Despesas[[#This Row],[Anual  ]]/12</f>
        <v>0</v>
      </c>
    </row>
    <row r="21" spans="2:4" ht="30" customHeight="1" x14ac:dyDescent="0.25">
      <c r="B21" s="5" t="s">
        <v>35</v>
      </c>
      <c r="C21" s="34"/>
      <c r="D21" s="34">
        <f>Despesas[[#This Row],[Anual  ]]/12</f>
        <v>0</v>
      </c>
    </row>
    <row r="22" spans="2:4" ht="30" customHeight="1" x14ac:dyDescent="0.25">
      <c r="B22" s="5" t="s">
        <v>30</v>
      </c>
      <c r="C22" s="34">
        <f>SUBTOTAL(109,Despesas[[Anual  ]])</f>
        <v>49000</v>
      </c>
      <c r="D22" s="34">
        <f>SUBTOTAL(109,Despesas[[Mensal ]])</f>
        <v>4083.333333333333</v>
      </c>
    </row>
  </sheetData>
  <mergeCells count="4">
    <mergeCell ref="B1:E1"/>
    <mergeCell ref="B2:C2"/>
    <mergeCell ref="D2:E2"/>
    <mergeCell ref="F2:K3"/>
  </mergeCells>
  <dataValidations count="10">
    <dataValidation allowBlank="1" showInputMessage="1" showErrorMessage="1" prompt="As Despesas Mensais são calculadas automaticamente nesta coluna, abaixo deste cabeçalho" sqref="D3" xr:uid="{00000000-0002-0000-0500-000000000000}"/>
    <dataValidation allowBlank="1" showInputMessage="1" showErrorMessage="1" prompt="Introduza as Despesas Anuais nesta coluna, abaixo deste cabeçalho" sqref="C3" xr:uid="{00000000-0002-0000-0500-000001000000}"/>
    <dataValidation allowBlank="1" showInputMessage="1" showErrorMessage="1" prompt="Introduza os itens de Despesas nesta coluna, abaixo deste cabeçalho" sqref="B3" xr:uid="{00000000-0002-0000-0500-000002000000}"/>
    <dataValidation allowBlank="1" showInputMessage="1" showErrorMessage="1" prompt="Ligação de navegação para a folha de cálculo Guia" sqref="F1" xr:uid="{00000000-0002-0000-0500-000003000000}"/>
    <dataValidation allowBlank="1" showInputMessage="1" showErrorMessage="1" prompt="Introduza os detalhes na tabela Despesas nesta folha de cálculo. A sugestão está na célula F2. As Finanças Totais Até à Data são calculadas automaticamente na célula D2" sqref="A1" xr:uid="{00000000-0002-0000-0500-000004000000}"/>
    <dataValidation allowBlank="1" showInputMessage="1" showErrorMessage="1" prompt="Ligação de navegação para a folha de cálculo Discricionário" sqref="I1" xr:uid="{00000000-0002-0000-0500-000005000000}"/>
    <dataValidation allowBlank="1" showInputMessage="1" showErrorMessage="1" prompt="O título desta folha de cálculo está nesta célula. Selecione as células à direita para navegar para outras folhas de cálculo: F1 para navegar para a folha de cálculo Guia, G1 para Rendimentos e I1 para Discricionário" sqref="B1:E1" xr:uid="{00000000-0002-0000-0500-000006000000}"/>
    <dataValidation allowBlank="1" showInputMessage="1" showErrorMessage="1" prompt="As Finanças Totais Até à Data são calculadas automaticamente na célula à direita. Introduza os detalhes na tabela abaixo" sqref="B2:C2" xr:uid="{00000000-0002-0000-0500-000007000000}"/>
    <dataValidation allowBlank="1" showInputMessage="1" showErrorMessage="1" prompt="As Finanças Totais Até à Data são calculadas automaticamente nesta célula. A sugestão está na célula à direita" sqref="D2:E2" xr:uid="{00000000-0002-0000-0500-000008000000}"/>
    <dataValidation allowBlank="1" showInputMessage="1" showErrorMessage="1" prompt="Ligação de navegação para a folha de cálculo Rendimentos" sqref="G1" xr:uid="{00000000-0002-0000-0500-000009000000}"/>
  </dataValidations>
  <hyperlinks>
    <hyperlink ref="I1" location="Discricionário!A1" tooltip="Selecione para navegar para a folha de cálculo Discricionário" display="DISCRETIONARY" xr:uid="{00000000-0004-0000-0500-000000000000}"/>
    <hyperlink ref="G1" location="Rendimentos!A1" tooltip="Selecione para navegar para a folha de cálculo Rendimentos" display="INCOME" xr:uid="{00000000-0004-0000-0500-000001000000}"/>
    <hyperlink ref="F1" location="Guia!A1" tooltip="Selecione para navegar para a folha de cálculo Guia" display="Navigation button for Guide worksheet is in this cell." xr:uid="{00000000-0004-0000-0500-000002000000}"/>
    <hyperlink ref="H1" location="Despesas!A1" tooltip="Selecione para navegar para a célula A1 nesta folha de cálculo" display="EXPENSES" xr:uid="{1567EF5B-0762-4E71-9C4E-3F966413D801}"/>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20:D21" emptyCellReference="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pageSetUpPr autoPageBreaks="0" fitToPage="1"/>
  </sheetPr>
  <dimension ref="B1:K15"/>
  <sheetViews>
    <sheetView showGridLines="0" zoomScaleNormal="100" workbookViewId="0"/>
  </sheetViews>
  <sheetFormatPr defaultColWidth="16.5703125" defaultRowHeight="30" customHeight="1" x14ac:dyDescent="0.25"/>
  <cols>
    <col min="1" max="1" width="2.5703125" customWidth="1"/>
    <col min="2" max="2" width="29.28515625" customWidth="1"/>
    <col min="6" max="6" width="20" style="18" customWidth="1"/>
    <col min="7" max="9" width="20" customWidth="1"/>
  </cols>
  <sheetData>
    <row r="1" spans="2:11" s="20" customFormat="1" ht="39" customHeight="1" thickBot="1" x14ac:dyDescent="0.3">
      <c r="B1" s="49" t="s">
        <v>0</v>
      </c>
      <c r="C1" s="49"/>
      <c r="D1" s="49"/>
      <c r="E1" s="49"/>
      <c r="F1" s="21" t="s">
        <v>8</v>
      </c>
      <c r="G1" s="22" t="s">
        <v>93</v>
      </c>
      <c r="H1" s="22" t="s">
        <v>95</v>
      </c>
      <c r="I1" s="22" t="s">
        <v>97</v>
      </c>
    </row>
    <row r="2" spans="2:11" ht="31.5" customHeight="1" x14ac:dyDescent="0.25">
      <c r="B2" s="50" t="s">
        <v>10</v>
      </c>
      <c r="C2" s="50"/>
      <c r="D2" s="58">
        <f>FinançasAnuaisAtéÀData</f>
        <v>39750</v>
      </c>
      <c r="E2" s="58"/>
      <c r="F2" s="59" t="s">
        <v>92</v>
      </c>
      <c r="G2" s="59"/>
      <c r="H2" s="59"/>
      <c r="I2" s="59"/>
      <c r="J2" s="59"/>
      <c r="K2" s="59"/>
    </row>
    <row r="3" spans="2:11" ht="50.1" customHeight="1" x14ac:dyDescent="0.25">
      <c r="B3" s="4" t="s">
        <v>96</v>
      </c>
      <c r="C3" s="3" t="s">
        <v>90</v>
      </c>
      <c r="D3" s="3" t="s">
        <v>91</v>
      </c>
      <c r="F3" s="59"/>
      <c r="G3" s="59"/>
      <c r="H3" s="59"/>
      <c r="I3" s="59"/>
      <c r="J3" s="59"/>
      <c r="K3" s="59"/>
    </row>
    <row r="4" spans="2:11" ht="30" customHeight="1" x14ac:dyDescent="0.25">
      <c r="B4" s="5" t="s">
        <v>56</v>
      </c>
      <c r="C4" s="34">
        <v>1200</v>
      </c>
      <c r="D4" s="34">
        <f>Discricionário[[#This Row],[Anual  ]]/12</f>
        <v>100</v>
      </c>
    </row>
    <row r="5" spans="2:11" ht="30" customHeight="1" x14ac:dyDescent="0.25">
      <c r="B5" s="5" t="s">
        <v>57</v>
      </c>
      <c r="C5" s="34">
        <v>600</v>
      </c>
      <c r="D5" s="34">
        <f>Discricionário[[#This Row],[Anual  ]]/12</f>
        <v>50</v>
      </c>
    </row>
    <row r="6" spans="2:11" ht="30" customHeight="1" x14ac:dyDescent="0.25">
      <c r="B6" s="5" t="s">
        <v>58</v>
      </c>
      <c r="C6" s="34">
        <v>2250</v>
      </c>
      <c r="D6" s="34">
        <f>Discricionário[[#This Row],[Anual  ]]/12</f>
        <v>187.5</v>
      </c>
    </row>
    <row r="7" spans="2:11" ht="30" customHeight="1" x14ac:dyDescent="0.25">
      <c r="B7" s="5" t="s">
        <v>59</v>
      </c>
      <c r="C7" s="34">
        <v>1200</v>
      </c>
      <c r="D7" s="34">
        <f>Discricionário[[#This Row],[Anual  ]]/12</f>
        <v>100</v>
      </c>
    </row>
    <row r="8" spans="2:11" ht="30" customHeight="1" x14ac:dyDescent="0.25">
      <c r="B8" s="5" t="s">
        <v>60</v>
      </c>
      <c r="C8" s="34">
        <v>300</v>
      </c>
      <c r="D8" s="34">
        <f>Discricionário[[#This Row],[Anual  ]]/12</f>
        <v>25</v>
      </c>
    </row>
    <row r="9" spans="2:11" ht="30" customHeight="1" x14ac:dyDescent="0.25">
      <c r="B9" s="5" t="s">
        <v>61</v>
      </c>
      <c r="C9" s="34">
        <v>2000</v>
      </c>
      <c r="D9" s="34">
        <f>Discricionário[[#This Row],[Anual  ]]/12</f>
        <v>166.66666666666666</v>
      </c>
    </row>
    <row r="10" spans="2:11" ht="30" customHeight="1" x14ac:dyDescent="0.25">
      <c r="B10" s="5" t="s">
        <v>62</v>
      </c>
      <c r="C10" s="34">
        <v>600</v>
      </c>
      <c r="D10" s="34">
        <f>Discricionário[[#This Row],[Anual  ]]/12</f>
        <v>50</v>
      </c>
    </row>
    <row r="11" spans="2:11" ht="30" customHeight="1" x14ac:dyDescent="0.25">
      <c r="B11" s="5" t="s">
        <v>63</v>
      </c>
      <c r="C11" s="34">
        <v>300</v>
      </c>
      <c r="D11" s="34">
        <f>Discricionário[[#This Row],[Anual  ]]/12</f>
        <v>25</v>
      </c>
    </row>
    <row r="12" spans="2:11" ht="30" customHeight="1" x14ac:dyDescent="0.25">
      <c r="B12" s="5" t="s">
        <v>64</v>
      </c>
      <c r="C12" s="34">
        <v>4800</v>
      </c>
      <c r="D12" s="34">
        <f>Discricionário[[#This Row],[Anual  ]]/12</f>
        <v>400</v>
      </c>
    </row>
    <row r="13" spans="2:11" ht="30" customHeight="1" x14ac:dyDescent="0.25">
      <c r="B13" s="5" t="s">
        <v>34</v>
      </c>
      <c r="C13" s="34"/>
      <c r="D13" s="34">
        <f>Discricionário[[#This Row],[Anual  ]]/12</f>
        <v>0</v>
      </c>
    </row>
    <row r="14" spans="2:11" ht="30" customHeight="1" x14ac:dyDescent="0.25">
      <c r="B14" s="5" t="s">
        <v>35</v>
      </c>
      <c r="C14" s="34"/>
      <c r="D14" s="34">
        <f>Discricionário[[#This Row],[Anual  ]]/12</f>
        <v>0</v>
      </c>
    </row>
    <row r="15" spans="2:11" ht="30" customHeight="1" x14ac:dyDescent="0.25">
      <c r="B15" s="5" t="s">
        <v>30</v>
      </c>
      <c r="C15" s="34">
        <f>SUBTOTAL(109,Discricionário[[Anual  ]])</f>
        <v>13250</v>
      </c>
      <c r="D15" s="34">
        <f>SUBTOTAL(109,Discricionário[[Mensal ]])</f>
        <v>1104.1666666666665</v>
      </c>
    </row>
  </sheetData>
  <mergeCells count="4">
    <mergeCell ref="B1:E1"/>
    <mergeCell ref="D2:E2"/>
    <mergeCell ref="B2:C2"/>
    <mergeCell ref="F2:K3"/>
  </mergeCells>
  <dataValidations count="10">
    <dataValidation allowBlank="1" showInputMessage="1" showErrorMessage="1" prompt="As Despesas Discricionárias Mensais são calculadas automaticamente nesta coluna, abaixo deste cabeçalho" sqref="D3" xr:uid="{00000000-0002-0000-0600-000000000000}"/>
    <dataValidation allowBlank="1" showInputMessage="1" showErrorMessage="1" prompt="Introduza as Despesas Discricionárias Anuais nesta coluna, abaixo deste cabeçalho" sqref="C3" xr:uid="{00000000-0002-0000-0600-000001000000}"/>
    <dataValidation allowBlank="1" showInputMessage="1" showErrorMessage="1" prompt="Introduza os itens de Despesas Discricionárias nesta coluna, abaixo deste cabeçalho" sqref="B3" xr:uid="{00000000-0002-0000-0600-000002000000}"/>
    <dataValidation allowBlank="1" showInputMessage="1" showErrorMessage="1" prompt="Introduza os detalhes na tabela Discricionário nesta folha de cálculo. A sugestão está na célula F2. As Finanças Totais Até à Data são calculadas automaticamente na célula D2" sqref="A1" xr:uid="{00000000-0002-0000-0600-000003000000}"/>
    <dataValidation allowBlank="1" showInputMessage="1" showErrorMessage="1" prompt="Ligação de navegação para a folha de cálculo Despesas" sqref="G1" xr:uid="{00000000-0002-0000-0600-000004000000}"/>
    <dataValidation allowBlank="1" showInputMessage="1" showErrorMessage="1" prompt="Ligação de navegação para a folha de cálculo Poupanças" sqref="I1" xr:uid="{00000000-0002-0000-0600-000005000000}"/>
    <dataValidation allowBlank="1" showInputMessage="1" showErrorMessage="1" prompt="Ligação de navegação para a folha de cálculo Guia" sqref="F1" xr:uid="{00000000-0002-0000-0600-000006000000}"/>
    <dataValidation allowBlank="1" showInputMessage="1" showErrorMessage="1" prompt="O título desta folha de cálculo está nesta célula. Selecione as células à direita para navegar para outras folhas de cálculo: F1 para navegar para a folha de cálculo Guia, G1 para Despesas e I1 para Poupanças" sqref="B1:E1" xr:uid="{00000000-0002-0000-0600-000007000000}"/>
    <dataValidation allowBlank="1" showInputMessage="1" showErrorMessage="1" prompt="As Finanças Totais Até à Data são calculadas automaticamente na célula à direita. Introduza os detalhes na tabela abaixo" sqref="B2:C2" xr:uid="{00000000-0002-0000-0600-000008000000}"/>
    <dataValidation allowBlank="1" showInputMessage="1" showErrorMessage="1" prompt="As Finanças Totais Até à Data são calculadas automaticamente nesta célula. A sugestão está na célula à direita" sqref="D2:E2" xr:uid="{00000000-0002-0000-0600-000009000000}"/>
  </dataValidations>
  <hyperlinks>
    <hyperlink ref="I1" location="Poupanças!A1" tooltip="Selecione para navegar para a folha de cálculo Poupanças" display="SAVINGS" xr:uid="{00000000-0004-0000-0600-000000000000}"/>
    <hyperlink ref="G1" location="Despesas!A1" tooltip="Selecione para navegar para a folha de cálculo Despesas" display="EXPENSES" xr:uid="{00000000-0004-0000-0600-000001000000}"/>
    <hyperlink ref="F1" location="Guia!A1" tooltip="Selecione para navegar para a folha de cálculo Guia" display="Navigation button for Guide worksheet is in this cell." xr:uid="{00000000-0004-0000-0600-000002000000}"/>
    <hyperlink ref="H1" location="Discricionário!A1" tooltip="Selecione para navegar para a célula A1 nesta folha de cálculo" display="DISCRETIONARY" xr:uid="{881DB2F2-1DCE-4BBE-BA81-0F210CEB546C}"/>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13:D14" emptyCellReference="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autoPageBreaks="0" fitToPage="1"/>
  </sheetPr>
  <dimension ref="B1:K9"/>
  <sheetViews>
    <sheetView showGridLines="0" zoomScaleNormal="100" workbookViewId="0"/>
  </sheetViews>
  <sheetFormatPr defaultColWidth="16.5703125" defaultRowHeight="30" customHeight="1" x14ac:dyDescent="0.25"/>
  <cols>
    <col min="1" max="1" width="2.5703125" customWidth="1"/>
    <col min="2" max="2" width="29.28515625" customWidth="1"/>
    <col min="6" max="6" width="20" style="18" customWidth="1"/>
    <col min="7" max="9" width="20" customWidth="1"/>
  </cols>
  <sheetData>
    <row r="1" spans="2:11" s="20" customFormat="1" ht="39" customHeight="1" thickBot="1" x14ac:dyDescent="0.3">
      <c r="B1" s="49" t="s">
        <v>0</v>
      </c>
      <c r="C1" s="49"/>
      <c r="D1" s="49"/>
      <c r="E1" s="49"/>
      <c r="F1" s="21" t="s">
        <v>8</v>
      </c>
      <c r="G1" s="22" t="s">
        <v>95</v>
      </c>
      <c r="H1" s="22" t="s">
        <v>97</v>
      </c>
    </row>
    <row r="2" spans="2:11" ht="31.5" customHeight="1" x14ac:dyDescent="0.25">
      <c r="B2" s="50" t="s">
        <v>10</v>
      </c>
      <c r="C2" s="50"/>
      <c r="D2" s="58">
        <f>FinançasAnuaisAtéÀData</f>
        <v>39750</v>
      </c>
      <c r="E2" s="58"/>
      <c r="F2" s="47" t="s">
        <v>92</v>
      </c>
      <c r="G2" s="47"/>
      <c r="H2" s="47"/>
      <c r="I2" s="47"/>
      <c r="J2" s="47"/>
      <c r="K2" s="47"/>
    </row>
    <row r="3" spans="2:11" ht="50.1" customHeight="1" x14ac:dyDescent="0.25">
      <c r="B3" s="4" t="s">
        <v>29</v>
      </c>
      <c r="C3" s="3" t="s">
        <v>90</v>
      </c>
      <c r="D3" s="3" t="s">
        <v>91</v>
      </c>
      <c r="F3" s="47"/>
      <c r="G3" s="47"/>
      <c r="H3" s="47"/>
      <c r="I3" s="47"/>
      <c r="J3" s="47"/>
      <c r="K3" s="47"/>
    </row>
    <row r="4" spans="2:11" ht="30" customHeight="1" x14ac:dyDescent="0.25">
      <c r="B4" s="5" t="s">
        <v>65</v>
      </c>
      <c r="C4" s="34">
        <v>5000</v>
      </c>
      <c r="D4" s="34">
        <f>Poupanças[[#This Row],[Anual  ]]/12</f>
        <v>416.66666666666669</v>
      </c>
    </row>
    <row r="5" spans="2:11" ht="30" customHeight="1" x14ac:dyDescent="0.25">
      <c r="B5" s="5" t="s">
        <v>66</v>
      </c>
      <c r="C5" s="34">
        <v>12000</v>
      </c>
      <c r="D5" s="34">
        <f>Poupanças[[#This Row],[Anual  ]]/12</f>
        <v>1000</v>
      </c>
    </row>
    <row r="6" spans="2:11" ht="30" customHeight="1" x14ac:dyDescent="0.25">
      <c r="B6" s="5" t="s">
        <v>98</v>
      </c>
      <c r="C6" s="34">
        <v>6000</v>
      </c>
      <c r="D6" s="34">
        <f>Poupanças[[#This Row],[Anual  ]]/12</f>
        <v>500</v>
      </c>
    </row>
    <row r="7" spans="2:11" ht="30" customHeight="1" x14ac:dyDescent="0.25">
      <c r="B7" s="5" t="s">
        <v>34</v>
      </c>
      <c r="C7" s="34"/>
      <c r="D7" s="34">
        <f>Poupanças[[#This Row],[Anual  ]]/12</f>
        <v>0</v>
      </c>
    </row>
    <row r="8" spans="2:11" ht="30" customHeight="1" x14ac:dyDescent="0.25">
      <c r="B8" s="5" t="s">
        <v>35</v>
      </c>
      <c r="C8" s="34"/>
      <c r="D8" s="34">
        <f>Poupanças[[#This Row],[Anual  ]]/12</f>
        <v>0</v>
      </c>
    </row>
    <row r="9" spans="2:11" ht="30" customHeight="1" x14ac:dyDescent="0.25">
      <c r="B9" s="5" t="s">
        <v>30</v>
      </c>
      <c r="C9" s="34">
        <f>SUBTOTAL(109,Poupanças[[Anual  ]])</f>
        <v>23000</v>
      </c>
      <c r="D9" s="34">
        <f>SUBTOTAL(109,Poupanças[[Mensal ]])</f>
        <v>1916.6666666666667</v>
      </c>
    </row>
  </sheetData>
  <mergeCells count="4">
    <mergeCell ref="F2:K3"/>
    <mergeCell ref="B1:E1"/>
    <mergeCell ref="D2:E2"/>
    <mergeCell ref="B2:C2"/>
  </mergeCells>
  <dataValidations count="9">
    <dataValidation allowBlank="1" showInputMessage="1" showErrorMessage="1" prompt="As Poupanças Mensais são calculadas automaticamente nesta coluna, abaixo deste cabeçalho" sqref="D3" xr:uid="{00000000-0002-0000-0700-000000000000}"/>
    <dataValidation allowBlank="1" showInputMessage="1" showErrorMessage="1" prompt="Introduza as Poupanças Anuais nesta coluna, abaixo deste cabeçalho" sqref="C3" xr:uid="{00000000-0002-0000-0700-000001000000}"/>
    <dataValidation allowBlank="1" showInputMessage="1" showErrorMessage="1" prompt="Introduza os itens de Poupanças nesta coluna, abaixo deste cabeçalho" sqref="B3" xr:uid="{00000000-0002-0000-0700-000002000000}"/>
    <dataValidation allowBlank="1" showInputMessage="1" showErrorMessage="1" prompt="Introduza os detalhes na tabela Poupanças nesta folha de cálculo. A sugestão está na célula F2. As Finanças Totais Até à Data são calculadas automaticamente na célula D2" sqref="A1" xr:uid="{00000000-0002-0000-0700-000003000000}"/>
    <dataValidation allowBlank="1" showInputMessage="1" showErrorMessage="1" prompt="Ligação de navegação para a folha de cálculo Discricionário" sqref="G1" xr:uid="{00000000-0002-0000-0700-000004000000}"/>
    <dataValidation allowBlank="1" showInputMessage="1" showErrorMessage="1" prompt="Ligação de navegação para a folha de cálculo Guia" sqref="F1" xr:uid="{00000000-0002-0000-0700-000005000000}"/>
    <dataValidation allowBlank="1" showInputMessage="1" showErrorMessage="1" prompt="O título desta folha de cálculo está nesta célula. Selecione as células à direita para navegar para outras folhas de cálculo: F1 para navegar para a folha de cálculo Guia e G1 para Discricionário" sqref="B1:E1" xr:uid="{00000000-0002-0000-0700-000006000000}"/>
    <dataValidation allowBlank="1" showInputMessage="1" showErrorMessage="1" prompt="As Finanças Totais Até à Data são calculadas automaticamente na célula à direita. Introduza os detalhes na tabela abaixo" sqref="B2:C2" xr:uid="{00000000-0002-0000-0700-000007000000}"/>
    <dataValidation allowBlank="1" showInputMessage="1" showErrorMessage="1" prompt="As Finanças Totais Até à Data são calculadas automaticamente nesta célula. A sugestão está na célula à direita" sqref="D2:E2" xr:uid="{00000000-0002-0000-0700-000008000000}"/>
  </dataValidations>
  <hyperlinks>
    <hyperlink ref="G1" location="'Finanças Anuais'!A1" tooltip="Selecione para navegar para a folha de cálculo Finanças Anuais" display="Navigation button for Annual Cash Flow worksheet is in this cell." xr:uid="{00000000-0004-0000-0700-000000000000}"/>
    <hyperlink ref="G1" location="Discricionário!A1" tooltip="Selecione para navegar para a folha de cálculo Discricionário" display="DISCRETIONARY" xr:uid="{00000000-0004-0000-0700-000001000000}"/>
    <hyperlink ref="F1" location="Guia!A1" tooltip="Selecione para navegar para a folha de cálculo Guia" display="Navigation button for Guide worksheet is in this cell." xr:uid="{00000000-0004-0000-0700-000002000000}"/>
    <hyperlink ref="H1" location="Poupanças!A1" tooltip="Selecione para navegar para a célula A1 nesta folha de cálculo" display="SAVINGS" xr:uid="{B33078D2-FB4D-4F66-9D5A-CE5D5B056318}"/>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7:D8"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Guia</vt:lpstr>
      <vt:lpstr>Finanças Anuais</vt:lpstr>
      <vt:lpstr>Finanças Mensais</vt:lpstr>
      <vt:lpstr>Resumo Diário</vt:lpstr>
      <vt:lpstr>Rendimentos</vt:lpstr>
      <vt:lpstr>Despesas</vt:lpstr>
      <vt:lpstr>Discricionário</vt:lpstr>
      <vt:lpstr>Poupanças</vt:lpstr>
      <vt:lpstr>ÁreaDoTítuloDaColuna1..B6.1</vt:lpstr>
      <vt:lpstr>ÁreaDoTítuloDaColuna1..E8.4</vt:lpstr>
      <vt:lpstr>ÁreaDoTítuloDaColuna2..D6.1</vt:lpstr>
      <vt:lpstr>ÁreaDoTítuloDaColuna3..F6.1</vt:lpstr>
      <vt:lpstr>ÁreaDoTítuloDaLinha1..D2.2</vt:lpstr>
      <vt:lpstr>ÁreaDoTítuloDaLinha1..D2.3</vt:lpstr>
      <vt:lpstr>ÁreaDoTítuloDaLinha1..D2.4</vt:lpstr>
      <vt:lpstr>ÁreaDoTítuloDaLinha1..D2.5</vt:lpstr>
      <vt:lpstr>ÁreaDoTítuloDaLinha1..D2.6</vt:lpstr>
      <vt:lpstr>ÁreaDoTítuloDaLinha1..D2.7</vt:lpstr>
      <vt:lpstr>ÁreaDoTítuloDaLinha1..D2.8</vt:lpstr>
      <vt:lpstr>ÁreaDoTítuloDaLinha2..C4.2</vt:lpstr>
      <vt:lpstr>ÁreaDoTítuloDaLinha3..G4.2</vt:lpstr>
      <vt:lpstr>ÁreaDoTítuloDaLinha4..K4.2</vt:lpstr>
      <vt:lpstr>ÁreaDoTítuloDaLinha5..O4.2</vt:lpstr>
      <vt:lpstr>ÁreaDoTítuloDaLinha6..C6.2</vt:lpstr>
      <vt:lpstr>ÁreaDoTítuloDaLinha7..G6.2</vt:lpstr>
      <vt:lpstr>ÁreaDoTítuloDaLinha8..K6.2</vt:lpstr>
      <vt:lpstr>ÁreaDoTítuloDaLinha9..O6.2</vt:lpstr>
      <vt:lpstr>FinançasMensaisAtéÀData</vt:lpstr>
      <vt:lpstr>Despesas!Print_Titles</vt:lpstr>
      <vt:lpstr>Discricionário!Print_Titles</vt:lpstr>
      <vt:lpstr>'Finanças Mensais'!Print_Titles</vt:lpstr>
      <vt:lpstr>Poupanças!Print_Titles</vt:lpstr>
      <vt:lpstr>Rendimentos!Print_Titles</vt:lpstr>
      <vt:lpstr>'Resumo Diário'!Print_Titles</vt:lpstr>
      <vt:lpstr>Título3</vt:lpstr>
      <vt:lpstr>Título4</vt:lpstr>
      <vt:lpstr>Título5</vt:lpstr>
      <vt:lpstr>Título6</vt:lpstr>
      <vt:lpstr>Título7</vt:lpstr>
      <vt:lpstr>Título8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2018-11-09T08:39:29Z</dcterms:created>
  <dcterms:modified xsi:type="dcterms:W3CDTF">2018-11-09T08:39:29Z</dcterms:modified>
</cp:coreProperties>
</file>