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B29B5C9E-00BC-4311-BCE6-6E4C7E9A8A8F}" xr6:coauthVersionLast="31" xr6:coauthVersionMax="31" xr10:uidLastSave="{00000000-0000-0000-0000-000000000000}"/>
  <bookViews>
    <workbookView xWindow="930" yWindow="0" windowWidth="28800" windowHeight="10965" tabRatio="843" xr2:uid="{00000000-000D-0000-FFFF-FFFF00000000}"/>
  </bookViews>
  <sheets>
    <sheet name="Guide" sheetId="4" r:id="rId1"/>
    <sheet name="Annual Cash Flow" sheetId="10" r:id="rId2"/>
    <sheet name="Monthly Cash Flow" sheetId="2" r:id="rId3"/>
    <sheet name="Daily Summary" sheetId="9" r:id="rId4"/>
    <sheet name="Income" sheetId="5" r:id="rId5"/>
    <sheet name="Expenses" sheetId="6" r:id="rId6"/>
    <sheet name="Discretionary" sheetId="7" r:id="rId7"/>
    <sheet name="Savings" sheetId="8" r:id="rId8"/>
  </sheets>
  <definedNames>
    <definedName name="AnnualCashFlowToDate">Income[[#Totals],[Annual  ]]-Expenses[[#Totals],[Annual  ]]-Discretionary[[#Totals],[Annual  ]]-Savings[[#Totals],[Annual  ]]</definedName>
    <definedName name="ColumnTitleRegion1..B6.1">Guide!$B$5</definedName>
    <definedName name="ColumnTitleRegion1..E8.4">'Daily Summary'!$B$4</definedName>
    <definedName name="ColumnTitleRegion2..D6.1">Guide!$D$5</definedName>
    <definedName name="ColumnTitleRegion3..F6.1">Guide!$F$5</definedName>
    <definedName name="DailyCashFlow">SUM('Daily Summary'!$C$5:$C$8)</definedName>
    <definedName name="MonthlyCashFlowToDate">Monthly[[#Totals],[Total]]</definedName>
    <definedName name="_xlnm.Print_Titles" localSheetId="3">'Daily Summary'!$9:$9</definedName>
    <definedName name="_xlnm.Print_Titles" localSheetId="6">Discretionary!$2:$3</definedName>
    <definedName name="_xlnm.Print_Titles" localSheetId="5">Expenses!$2:$3</definedName>
    <definedName name="_xlnm.Print_Titles" localSheetId="4">Income!$2:$3</definedName>
    <definedName name="_xlnm.Print_Titles" localSheetId="2">'Monthly Cash Flow'!$3:$3</definedName>
    <definedName name="_xlnm.Print_Titles" localSheetId="7">Savings!$2:$3</definedName>
    <definedName name="RowTitleRegion1..D2.2">'Annual Cash Flow'!$B$2</definedName>
    <definedName name="RowTitleRegion1..D2.3">'Monthly Cash Flow'!$B$2</definedName>
    <definedName name="RowTitleRegion1..D2.4">'Daily Summary'!$B$2</definedName>
    <definedName name="RowTitleRegion1..D2.5">Income!$B$2</definedName>
    <definedName name="RowTitleRegion1..D2.6">Expenses!$B$2</definedName>
    <definedName name="RowTitleRegion1..D2.7">Discretionary!$B$2</definedName>
    <definedName name="RowTitleRegion1..D2.8">Savings!$B$2</definedName>
    <definedName name="RowTitleRegion2..C4.2">'Annual Cash Flow'!$B$4</definedName>
    <definedName name="RowTitleRegion3..G4.2">'Annual Cash Flow'!$F$4</definedName>
    <definedName name="RowTitleRegion4..K4.2">'Annual Cash Flow'!$J$4</definedName>
    <definedName name="RowTitleRegion5..O4.2">'Annual Cash Flow'!$N$4</definedName>
    <definedName name="RowTitleRegion6..C6.2">'Annual Cash Flow'!$B$6</definedName>
    <definedName name="RowTitleRegion7..G6.2">'Annual Cash Flow'!$F$6</definedName>
    <definedName name="RowTitleRegion8..K6.2">'Annual Cash Flow'!$J$6</definedName>
    <definedName name="RowTitleRegion9..O6.2">'Annual Cash Flow'!$N$6</definedName>
    <definedName name="Title3">Monthly[[#Headers],[Type]]</definedName>
    <definedName name="Title4">Daily[[#Headers],[Type]]</definedName>
    <definedName name="Title5">Income[[#Headers],[Income]]</definedName>
    <definedName name="Title6">Expenses[[#Headers],[Expenses]]</definedName>
    <definedName name="Title7">Discretionary[[#Headers],[Discretionary Expenses]]</definedName>
    <definedName name="Type8">Savings[[#Headers],[Savings]]</definedName>
  </definedNames>
  <calcPr calcId="179017"/>
</workbook>
</file>

<file path=xl/calcChain.xml><?xml version="1.0" encoding="utf-8"?>
<calcChain xmlns="http://schemas.openxmlformats.org/spreadsheetml/2006/main">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7" i="9" l="1"/>
  <c r="D2" i="9"/>
  <c r="D8" i="9"/>
  <c r="D6" i="9"/>
  <c r="E5" i="9"/>
  <c r="E6" i="9"/>
  <c r="E7" i="9"/>
  <c r="E8" i="9"/>
  <c r="F53" i="9"/>
  <c r="E11" i="9"/>
  <c r="C9" i="8"/>
  <c r="O4" i="10" s="1"/>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C4" i="10" s="1"/>
  <c r="D9" i="5"/>
  <c r="D8" i="5"/>
  <c r="D7" i="5"/>
  <c r="D6" i="5"/>
  <c r="D5" i="5"/>
  <c r="D4" i="5"/>
  <c r="G4" i="10" l="1"/>
  <c r="D2" i="10"/>
  <c r="E53" i="9"/>
  <c r="D5" i="9"/>
  <c r="D2" i="5"/>
  <c r="D9" i="8"/>
  <c r="O6" i="10" s="1"/>
  <c r="D2" i="7"/>
  <c r="D2" i="6"/>
  <c r="D2" i="8"/>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 r="D2" i="2" s="1"/>
</calcChain>
</file>

<file path=xl/sharedStrings.xml><?xml version="1.0" encoding="utf-8"?>
<sst xmlns="http://schemas.openxmlformats.org/spreadsheetml/2006/main" count="332" uniqueCount="99">
  <si>
    <t>PERSONAL CASH FLOW</t>
  </si>
  <si>
    <r>
      <t xml:space="preserve">This workbook has </t>
    </r>
    <r>
      <rPr>
        <b/>
        <sz val="14"/>
        <color theme="1" tint="0.34998626667073579"/>
        <rFont val="Calibri"/>
        <family val="2"/>
        <scheme val="minor"/>
      </rPr>
      <t>annual</t>
    </r>
    <r>
      <rPr>
        <sz val="14"/>
        <color theme="1" tint="0.34998626667073579"/>
        <rFont val="Calibri"/>
        <family val="2"/>
        <scheme val="minor"/>
      </rPr>
      <t xml:space="preserve">, </t>
    </r>
    <r>
      <rPr>
        <b/>
        <sz val="14"/>
        <color theme="1" tint="0.34998626667073579"/>
        <rFont val="Calibri"/>
        <family val="2"/>
        <scheme val="minor"/>
      </rPr>
      <t>monthly</t>
    </r>
    <r>
      <rPr>
        <sz val="14"/>
        <color theme="1" tint="0.34998626667073579"/>
        <rFont val="Calibri"/>
        <family val="2"/>
        <scheme val="minor"/>
      </rPr>
      <t xml:space="preserve"> and </t>
    </r>
    <r>
      <rPr>
        <b/>
        <sz val="14"/>
        <color theme="1" tint="0.34998626667073579"/>
        <rFont val="Calibri"/>
        <family val="2"/>
        <scheme val="minor"/>
      </rPr>
      <t>daily</t>
    </r>
    <r>
      <rPr>
        <sz val="14"/>
        <color theme="1" tint="0.34998626667073579"/>
        <rFont val="Calibri"/>
        <family val="2"/>
        <scheme val="minor"/>
      </rPr>
      <t xml:space="preserve"> cash flow worksheets.  Choose the cash flow type that works best for you or use them all to help gain insight on your personal cash flow.</t>
    </r>
  </si>
  <si>
    <t>Annual Cash Flow</t>
  </si>
  <si>
    <t>Enter an annual cash flow amount over various areas. See the monthly breakdown and how everything compares, and most importantly, what your bottom line is in both annual and monthly figures.</t>
  </si>
  <si>
    <t>Monthly Cash Flow</t>
  </si>
  <si>
    <t>Enter the monthly cash flow you experience monthly or estimate the remaining months to see the projected cash flow for the year for each month.</t>
  </si>
  <si>
    <t>Daily Cash Flow</t>
  </si>
  <si>
    <t>Enter an estimated amount of cash flow you experience daily and review the estimated monthly and annual totals.  Use this to get a sense of what your daily spending habits will look like over the course of a month or year.</t>
  </si>
  <si>
    <t>GUIDE</t>
  </si>
  <si>
    <t>INCOME</t>
  </si>
  <si>
    <t>Total Cash Flow to Date:</t>
  </si>
  <si>
    <t>INCOME SUMMARY</t>
  </si>
  <si>
    <t>Total Annual:</t>
  </si>
  <si>
    <t>Pie chart showing income from various sources is in this cell.</t>
  </si>
  <si>
    <t>Total Monthly:</t>
  </si>
  <si>
    <t>EXPENSES SUMMARY</t>
  </si>
  <si>
    <t>Pie chart showing expenses incurred is in this cell.</t>
  </si>
  <si>
    <t>This is an annual estimation.  Use this worksheet if you wish to view annual amounts with estimated monthly values. Use other worksheets to add daily items.</t>
  </si>
  <si>
    <t>ANNUAL CASH FLOW</t>
  </si>
  <si>
    <t>MONTHLY 
CASH FLOW</t>
  </si>
  <si>
    <t>DISCRETIONARY SUMMARY</t>
  </si>
  <si>
    <t>Pie chart showing discretionary expenses is in this cell.</t>
  </si>
  <si>
    <t>SAVINGS SUMMARY</t>
  </si>
  <si>
    <t>Pie chart showing savings and investments is in this cell.</t>
  </si>
  <si>
    <t>Total Monthly Cash Flow:</t>
  </si>
  <si>
    <t>Type</t>
  </si>
  <si>
    <t>Income</t>
  </si>
  <si>
    <t>Expenses</t>
  </si>
  <si>
    <t>Discretionary</t>
  </si>
  <si>
    <t>Savings</t>
  </si>
  <si>
    <t>Total</t>
  </si>
  <si>
    <t>Description</t>
  </si>
  <si>
    <t>Salary</t>
  </si>
  <si>
    <t>Commissions/bonus</t>
  </si>
  <si>
    <t>Other 1</t>
  </si>
  <si>
    <t>Other 2</t>
  </si>
  <si>
    <t>Other 3</t>
  </si>
  <si>
    <t>Other 4</t>
  </si>
  <si>
    <t>Income Tax</t>
  </si>
  <si>
    <t>Council Tax</t>
  </si>
  <si>
    <t>Vehicle Tax/Fees</t>
  </si>
  <si>
    <t>Vehicle Payments</t>
  </si>
  <si>
    <t>Mortgage/Rent</t>
  </si>
  <si>
    <t>Insurance</t>
  </si>
  <si>
    <t>Electricity</t>
  </si>
  <si>
    <t>Gas</t>
  </si>
  <si>
    <t>Water</t>
  </si>
  <si>
    <t>Plumbing</t>
  </si>
  <si>
    <t>Bins</t>
  </si>
  <si>
    <t>Phone</t>
  </si>
  <si>
    <t>Internet</t>
  </si>
  <si>
    <t>Life/Disability Premiums</t>
  </si>
  <si>
    <t>Food</t>
  </si>
  <si>
    <t>Clothing</t>
  </si>
  <si>
    <t>Medical/Dental</t>
  </si>
  <si>
    <t>Bus</t>
  </si>
  <si>
    <t>Dining</t>
  </si>
  <si>
    <t>Presents</t>
  </si>
  <si>
    <t>Travel</t>
  </si>
  <si>
    <t>Entertainment</t>
  </si>
  <si>
    <t>Personal Care</t>
  </si>
  <si>
    <t>Shopping</t>
  </si>
  <si>
    <t>Charity</t>
  </si>
  <si>
    <t>Club/Memberships</t>
  </si>
  <si>
    <t>Home Improvements</t>
  </si>
  <si>
    <t>Cash Reserves</t>
  </si>
  <si>
    <t>401(k)/etc.</t>
  </si>
  <si>
    <t>Savings/Investment Account</t>
  </si>
  <si>
    <t>Jan</t>
  </si>
  <si>
    <t>Feb</t>
  </si>
  <si>
    <t>NOTE: For daily items, estimate the monthly amount/value and place that value in the appropriate month column.</t>
  </si>
  <si>
    <t>Mar</t>
  </si>
  <si>
    <t>Apr</t>
  </si>
  <si>
    <t>May</t>
  </si>
  <si>
    <t>Jun</t>
  </si>
  <si>
    <t>MONTHLY CASH FLOW</t>
  </si>
  <si>
    <t>Jul</t>
  </si>
  <si>
    <t>DAILY SUMMARY</t>
  </si>
  <si>
    <t>Aug</t>
  </si>
  <si>
    <t>Sep</t>
  </si>
  <si>
    <t>Oct</t>
  </si>
  <si>
    <t>Nov</t>
  </si>
  <si>
    <t>Dec</t>
  </si>
  <si>
    <t>Total Available Cash:</t>
  </si>
  <si>
    <t>TOTALS</t>
  </si>
  <si>
    <t>Daily</t>
  </si>
  <si>
    <t>Monthly</t>
  </si>
  <si>
    <t xml:space="preserve">Annual </t>
  </si>
  <si>
    <t>NOTE: If you wish to add daily items to the Table, estimate their monthly amount/value and place value in the appropriate month column.</t>
  </si>
  <si>
    <t>Annual</t>
  </si>
  <si>
    <t xml:space="preserve">Annual  </t>
  </si>
  <si>
    <t xml:space="preserve">Monthly </t>
  </si>
  <si>
    <t>This is an annual estimation.  Use this worksheet if you wish to view annual amounts with estimated monthly values
If you wish to add daily items to the Tables, estimate their annual amount/value and place value in the Annual column.</t>
  </si>
  <si>
    <t>EXPENSES</t>
  </si>
  <si>
    <t>Water/Plumbing</t>
  </si>
  <si>
    <t>DISCRETIONARY</t>
  </si>
  <si>
    <t>Discretionary Expenses</t>
  </si>
  <si>
    <t>SAVINGS</t>
  </si>
  <si>
    <t>Savings/Investment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</si>
</sst>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quot;£&quot;#,##0.00;\-&quot;£&quot;#,##0.00"/>
    <numFmt numFmtId="165" formatCode="_ &quot;₹&quot;\ * #,##0_ ;_ &quot;₹&quot;\ * \-#,##0_ ;_ &quot;₹&quot;\ * &quot;-&quot;_ ;_ @_ "/>
    <numFmt numFmtId="166" formatCode="_ * #,##0_ ;_ * \-#,##0_ ;_ * &quot;-&quot;_ ;_ @_ "/>
    <numFmt numFmtId="167" formatCode="_ &quot;₹&quot;\ * #,##0.00_ ;_ &quot;₹&quot;\ * \-#,##0.00_ ;_ &quot;₹&quot;\ * &quot;-&quot;??_ ;_ @_ "/>
    <numFmt numFmtId="168" formatCode="_)@"/>
    <numFmt numFmtId="169" formatCode="&quot;£&quot;#,##0.00"/>
  </numFmts>
  <fonts count="31" x14ac:knownFonts="1">
    <font>
      <sz val="11"/>
      <name val="Calibri"/>
      <family val="2"/>
      <scheme val="minor"/>
    </font>
    <font>
      <sz val="11"/>
      <color theme="1"/>
      <name val="Calibri"/>
      <family val="2"/>
      <scheme val="minor"/>
    </font>
    <font>
      <b/>
      <sz val="14"/>
      <color theme="0"/>
      <name val="Calibri"/>
      <family val="2"/>
      <scheme val="major"/>
    </font>
    <font>
      <b/>
      <sz val="24"/>
      <color theme="5" tint="-0.24994659260841701"/>
      <name val="Calibri"/>
      <family val="2"/>
      <scheme val="major"/>
    </font>
    <font>
      <b/>
      <sz val="14"/>
      <color theme="3" tint="0.24994659260841701"/>
      <name val="Calibri"/>
      <family val="2"/>
      <scheme val="major"/>
    </font>
    <font>
      <b/>
      <sz val="11"/>
      <color theme="3" tint="0.24994659260841701"/>
      <name val="Calibri"/>
      <family val="2"/>
      <scheme val="major"/>
    </font>
    <font>
      <b/>
      <sz val="12"/>
      <color theme="3" tint="0.24994659260841701"/>
      <name val="Calibri"/>
      <family val="2"/>
      <scheme val="major"/>
    </font>
    <font>
      <sz val="36"/>
      <color theme="3" tint="0.24994659260841701"/>
      <name val="Calibri"/>
      <family val="2"/>
      <scheme val="major"/>
    </font>
    <font>
      <b/>
      <sz val="11"/>
      <color theme="1"/>
      <name val="Calibri"/>
      <family val="2"/>
      <scheme val="minor"/>
    </font>
    <font>
      <sz val="11"/>
      <name val="Calibri"/>
      <family val="2"/>
      <scheme val="minor"/>
    </font>
    <font>
      <i/>
      <sz val="11"/>
      <color theme="1" tint="0.34998626667073579"/>
      <name val="Calibri"/>
      <family val="2"/>
      <scheme val="minor"/>
    </font>
    <font>
      <b/>
      <sz val="16"/>
      <color theme="3" tint="0.89996032593768116"/>
      <name val="Calibri"/>
      <family val="2"/>
      <scheme val="minor"/>
    </font>
    <font>
      <sz val="14"/>
      <color theme="1" tint="0.34998626667073579"/>
      <name val="Calibri"/>
      <family val="2"/>
      <scheme val="minor"/>
    </font>
    <font>
      <b/>
      <sz val="14"/>
      <color theme="1" tint="0.34998626667073579"/>
      <name val="Calibri"/>
      <family val="2"/>
      <scheme val="minor"/>
    </font>
    <font>
      <sz val="11"/>
      <color theme="3" tint="9.9978637043366805E-2"/>
      <name val="Calibri"/>
      <family val="2"/>
      <scheme val="minor"/>
    </font>
    <font>
      <sz val="11"/>
      <color theme="3" tint="0.249977111117893"/>
      <name val="Calibri"/>
      <family val="2"/>
      <scheme val="minor"/>
    </font>
    <font>
      <sz val="11"/>
      <color theme="6" tint="0.79998168889431442"/>
      <name val="Calibri"/>
      <family val="2"/>
      <scheme val="minor"/>
    </font>
    <font>
      <b/>
      <sz val="12"/>
      <color theme="3" tint="0.89996032593768116"/>
      <name val="Calibri"/>
      <family val="2"/>
      <scheme val="minor"/>
    </font>
    <font>
      <b/>
      <sz val="16"/>
      <color rgb="FF57574D"/>
      <name val="Calibri"/>
      <family val="2"/>
      <scheme val="minor"/>
    </font>
    <font>
      <b/>
      <sz val="12"/>
      <color theme="3" tint="0.89992980742820516"/>
      <name val="Calibri"/>
      <family val="2"/>
      <scheme val="minor"/>
    </font>
    <font>
      <sz val="11"/>
      <color theme="3"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11" fillId="2" borderId="0" applyNumberFormat="0" applyProtection="0">
      <alignment vertical="center"/>
    </xf>
    <xf numFmtId="0" fontId="3" fillId="2" borderId="0" applyNumberFormat="0" applyFill="0" applyProtection="0">
      <alignment horizontal="left" vertical="center"/>
    </xf>
    <xf numFmtId="0" fontId="4" fillId="0" borderId="1" applyNumberFormat="0" applyFill="0" applyProtection="0"/>
    <xf numFmtId="0" fontId="5" fillId="0" borderId="4" applyNumberFormat="0" applyFill="0" applyProtection="0">
      <alignment vertical="center"/>
    </xf>
    <xf numFmtId="0" fontId="6" fillId="8" borderId="2" applyNumberFormat="0" applyProtection="0">
      <alignment horizontal="left"/>
    </xf>
    <xf numFmtId="0" fontId="7" fillId="5" borderId="0" applyNumberFormat="0" applyBorder="0" applyAlignment="0" applyProtection="0"/>
    <xf numFmtId="43" fontId="9" fillId="0" borderId="0" applyFill="0" applyBorder="0" applyAlignment="0" applyProtection="0"/>
    <xf numFmtId="166" fontId="9" fillId="0" borderId="0" applyFill="0" applyBorder="0" applyAlignment="0" applyProtection="0"/>
    <xf numFmtId="167" fontId="9" fillId="0" borderId="0" applyFill="0" applyBorder="0" applyAlignment="0" applyProtection="0"/>
    <xf numFmtId="165" fontId="9" fillId="0" borderId="0" applyFill="0" applyBorder="0" applyAlignment="0" applyProtection="0"/>
    <xf numFmtId="9" fontId="9" fillId="0" borderId="0" applyFill="0" applyBorder="0" applyAlignment="0" applyProtection="0"/>
    <xf numFmtId="0" fontId="9" fillId="9" borderId="3" applyNumberFormat="0" applyAlignment="0" applyProtection="0"/>
    <xf numFmtId="0" fontId="10" fillId="0" borderId="0" applyNumberFormat="0" applyFill="0" applyBorder="0" applyAlignment="0" applyProtection="0"/>
    <xf numFmtId="0" fontId="8" fillId="0" borderId="5" applyNumberFormat="0" applyFill="0" applyAlignment="0" applyProtection="0"/>
    <xf numFmtId="0" fontId="17" fillId="2" borderId="9" applyNumberFormat="0" applyProtection="0">
      <alignment horizontal="center" vertical="center" wrapText="1"/>
    </xf>
    <xf numFmtId="0" fontId="19" fillId="2" borderId="9" applyNumberFormat="0" applyProtection="0">
      <alignment horizontal="center" vertical="center" wrapText="1"/>
    </xf>
    <xf numFmtId="0" fontId="21"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2" applyNumberFormat="0" applyAlignment="0" applyProtection="0"/>
    <xf numFmtId="0" fontId="25" fillId="17" borderId="13" applyNumberFormat="0" applyAlignment="0" applyProtection="0"/>
    <xf numFmtId="0" fontId="26" fillId="17" borderId="12" applyNumberFormat="0" applyAlignment="0" applyProtection="0"/>
    <xf numFmtId="0" fontId="27" fillId="0" borderId="14" applyNumberFormat="0" applyFill="0" applyAlignment="0" applyProtection="0"/>
    <xf numFmtId="0" fontId="28" fillId="18" borderId="15" applyNumberFormat="0" applyAlignment="0" applyProtection="0"/>
    <xf numFmtId="0" fontId="29" fillId="0" borderId="0" applyNumberFormat="0" applyFill="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61">
    <xf numFmtId="0" fontId="0" fillId="5" borderId="0" xfId="0">
      <alignment vertical="center" wrapText="1"/>
    </xf>
    <xf numFmtId="0" fontId="5" fillId="4" borderId="4" xfId="4" applyFill="1">
      <alignment vertical="center"/>
    </xf>
    <xf numFmtId="0" fontId="5" fillId="4" borderId="4" xfId="4" applyFill="1" applyAlignment="1">
      <alignment horizontal="left" vertical="center" indent="1"/>
    </xf>
    <xf numFmtId="0" fontId="0" fillId="5" borderId="0" xfId="0" applyFont="1" applyFill="1" applyBorder="1" applyAlignment="1">
      <alignment horizontal="right"/>
    </xf>
    <xf numFmtId="168" fontId="0" fillId="5" borderId="0" xfId="0" applyNumberFormat="1" applyFont="1" applyFill="1" applyBorder="1" applyAlignment="1"/>
    <xf numFmtId="168" fontId="0" fillId="5" borderId="0" xfId="0" applyNumberFormat="1" applyFont="1" applyFill="1" applyBorder="1" applyAlignment="1">
      <alignment vertical="center"/>
    </xf>
    <xf numFmtId="0" fontId="5" fillId="4" borderId="4" xfId="4" applyNumberFormat="1" applyFill="1" applyAlignment="1">
      <alignment horizontal="left" vertical="center" indent="1"/>
    </xf>
    <xf numFmtId="168" fontId="0" fillId="5" borderId="0" xfId="0" applyNumberFormat="1" applyFont="1" applyFill="1" applyBorder="1">
      <alignment vertical="center" wrapText="1"/>
    </xf>
    <xf numFmtId="0" fontId="0" fillId="5" borderId="0" xfId="0" applyFont="1" applyFill="1" applyBorder="1">
      <alignment vertical="center" wrapText="1"/>
    </xf>
    <xf numFmtId="168" fontId="0" fillId="5" borderId="0" xfId="0" applyNumberFormat="1" applyFont="1" applyFill="1" applyBorder="1" applyAlignment="1">
      <alignment horizontal="left"/>
    </xf>
    <xf numFmtId="43" fontId="0" fillId="5" borderId="0" xfId="7" applyFont="1" applyFill="1" applyBorder="1" applyAlignment="1">
      <alignment horizontal="left"/>
    </xf>
    <xf numFmtId="0" fontId="2" fillId="10" borderId="0" xfId="0" applyFont="1" applyFill="1" applyAlignment="1">
      <alignment horizontal="left" vertical="center" indent="1"/>
    </xf>
    <xf numFmtId="0" fontId="2" fillId="11" borderId="0" xfId="0" applyFont="1" applyFill="1" applyAlignment="1">
      <alignment horizontal="left" vertical="center" indent="1"/>
    </xf>
    <xf numFmtId="0" fontId="0" fillId="5" borderId="0" xfId="0" applyFont="1" applyFill="1" applyBorder="1" applyAlignment="1"/>
    <xf numFmtId="0" fontId="14" fillId="3" borderId="0" xfId="0" applyFont="1" applyFill="1" applyAlignment="1">
      <alignment horizontal="left" vertical="top" wrapText="1" indent="1"/>
    </xf>
    <xf numFmtId="0" fontId="2" fillId="2" borderId="0" xfId="0" applyFont="1" applyFill="1" applyAlignment="1">
      <alignment horizontal="left" vertical="center" indent="1"/>
    </xf>
    <xf numFmtId="0" fontId="14" fillId="6" borderId="0" xfId="0" applyFont="1" applyFill="1" applyAlignment="1">
      <alignment horizontal="left" vertical="top" wrapText="1" indent="1"/>
    </xf>
    <xf numFmtId="0" fontId="14" fillId="7" borderId="0" xfId="0" applyFont="1" applyFill="1" applyAlignment="1">
      <alignment horizontal="left" vertical="top" wrapText="1" indent="1"/>
    </xf>
    <xf numFmtId="0" fontId="0" fillId="5" borderId="0" xfId="0">
      <alignment vertical="center" wrapText="1"/>
    </xf>
    <xf numFmtId="0" fontId="0" fillId="5" borderId="0" xfId="0">
      <alignment vertical="center" wrapText="1"/>
    </xf>
    <xf numFmtId="0" fontId="11" fillId="2" borderId="0" xfId="1">
      <alignment vertical="center"/>
    </xf>
    <xf numFmtId="0" fontId="17" fillId="2" borderId="9" xfId="15">
      <alignment horizontal="center" vertical="center" wrapText="1"/>
    </xf>
    <xf numFmtId="0" fontId="17" fillId="2" borderId="9" xfId="15" quotePrefix="1">
      <alignment horizontal="center" vertical="center" wrapText="1"/>
    </xf>
    <xf numFmtId="0" fontId="11" fillId="2" borderId="0" xfId="1" applyBorder="1">
      <alignment vertical="center"/>
    </xf>
    <xf numFmtId="168" fontId="4" fillId="5" borderId="1" xfId="3" applyNumberFormat="1" applyFill="1"/>
    <xf numFmtId="168" fontId="6" fillId="8" borderId="2" xfId="5" applyNumberFormat="1">
      <alignment horizontal="left"/>
    </xf>
    <xf numFmtId="0" fontId="15" fillId="5" borderId="0" xfId="0" applyFont="1" applyBorder="1" applyAlignment="1">
      <alignment horizontal="left" vertical="top" wrapText="1" indent="1"/>
    </xf>
    <xf numFmtId="168" fontId="20" fillId="8" borderId="0" xfId="0" applyNumberFormat="1" applyFont="1" applyFill="1" applyBorder="1" applyAlignment="1">
      <alignment horizontal="left" vertical="center"/>
    </xf>
    <xf numFmtId="168" fontId="20" fillId="8" borderId="6" xfId="0" applyNumberFormat="1" applyFont="1" applyFill="1" applyBorder="1" applyAlignment="1">
      <alignment horizontal="left" vertical="center"/>
    </xf>
    <xf numFmtId="168" fontId="15" fillId="8" borderId="0" xfId="0" applyNumberFormat="1" applyFont="1" applyFill="1" applyBorder="1" applyAlignment="1">
      <alignment horizontal="left" vertical="center"/>
    </xf>
    <xf numFmtId="0" fontId="15" fillId="8" borderId="11" xfId="0" applyFont="1" applyFill="1" applyBorder="1" applyAlignment="1">
      <alignment horizontal="right" vertical="center"/>
    </xf>
    <xf numFmtId="0" fontId="17" fillId="2" borderId="9" xfId="15" applyBorder="1">
      <alignment horizontal="center" vertical="center" wrapText="1"/>
    </xf>
    <xf numFmtId="0" fontId="17" fillId="2" borderId="9" xfId="15" quotePrefix="1" applyBorder="1">
      <alignment horizontal="center" vertical="center" wrapText="1"/>
    </xf>
    <xf numFmtId="169" fontId="0" fillId="5" borderId="0" xfId="0" applyNumberFormat="1" applyFont="1" applyFill="1" applyBorder="1">
      <alignment vertical="center" wrapText="1"/>
    </xf>
    <xf numFmtId="164" fontId="0" fillId="5" borderId="0" xfId="0" applyNumberFormat="1" applyFont="1" applyFill="1" applyBorder="1" applyAlignment="1">
      <alignment horizontal="right" vertical="center"/>
    </xf>
    <xf numFmtId="164" fontId="20" fillId="8" borderId="0" xfId="0" applyNumberFormat="1" applyFont="1" applyFill="1" applyBorder="1" applyAlignment="1">
      <alignment vertical="center"/>
    </xf>
    <xf numFmtId="164" fontId="0" fillId="5" borderId="0" xfId="0" applyNumberFormat="1" applyFont="1" applyFill="1" applyBorder="1">
      <alignment vertical="center" wrapText="1"/>
    </xf>
    <xf numFmtId="0" fontId="12" fillId="5" borderId="8" xfId="0" applyFont="1" applyBorder="1" applyAlignment="1">
      <alignment vertical="top" wrapText="1"/>
    </xf>
    <xf numFmtId="0" fontId="7" fillId="5" borderId="0" xfId="6" applyBorder="1"/>
    <xf numFmtId="0" fontId="11" fillId="2" borderId="0" xfId="1" applyBorder="1">
      <alignment vertical="center"/>
    </xf>
    <xf numFmtId="0" fontId="11" fillId="2" borderId="10" xfId="1" applyBorder="1">
      <alignment vertical="center"/>
    </xf>
    <xf numFmtId="0" fontId="4" fillId="4" borderId="1" xfId="3" applyFill="1"/>
    <xf numFmtId="169" fontId="5" fillId="4" borderId="4" xfId="4" applyNumberFormat="1" applyFill="1" applyAlignment="1">
      <alignment horizontal="right" vertical="center"/>
    </xf>
    <xf numFmtId="0" fontId="16" fillId="4" borderId="6" xfId="0" applyFont="1" applyFill="1" applyBorder="1" applyAlignment="1">
      <alignment horizontal="center" vertical="center" wrapText="1"/>
    </xf>
    <xf numFmtId="0" fontId="17" fillId="2" borderId="9" xfId="15" quotePrefix="1">
      <alignment horizontal="center" vertical="center" wrapText="1"/>
    </xf>
    <xf numFmtId="0" fontId="15" fillId="5" borderId="0" xfId="0" applyFont="1" applyBorder="1" applyAlignment="1">
      <alignment horizontal="left" vertical="center" wrapText="1" indent="1"/>
    </xf>
    <xf numFmtId="169" fontId="3" fillId="0" borderId="0" xfId="2" applyNumberFormat="1" applyFill="1" applyBorder="1" applyAlignment="1">
      <alignment horizontal="center" vertical="center"/>
    </xf>
    <xf numFmtId="0" fontId="18" fillId="0" borderId="0" xfId="0" applyFont="1" applyFill="1" applyBorder="1">
      <alignment vertical="center" wrapText="1"/>
    </xf>
    <xf numFmtId="0" fontId="0" fillId="5" borderId="0" xfId="0" applyAlignment="1">
      <alignment horizontal="center"/>
    </xf>
    <xf numFmtId="0" fontId="11" fillId="2" borderId="0" xfId="1">
      <alignment vertical="center"/>
    </xf>
    <xf numFmtId="0" fontId="18" fillId="12" borderId="7" xfId="0" applyFont="1" applyFill="1" applyBorder="1" applyAlignment="1">
      <alignment horizontal="left" vertical="center" wrapText="1"/>
    </xf>
    <xf numFmtId="169" fontId="3" fillId="12" borderId="7" xfId="2" applyNumberFormat="1" applyFill="1" applyBorder="1" applyAlignment="1">
      <alignment horizontal="left" vertical="center"/>
    </xf>
    <xf numFmtId="0" fontId="15" fillId="5" borderId="0" xfId="0" applyFont="1" applyBorder="1" applyAlignment="1">
      <alignment horizontal="left" vertical="top" wrapText="1" indent="1"/>
    </xf>
    <xf numFmtId="169" fontId="3" fillId="12" borderId="0" xfId="2" applyNumberFormat="1" applyFill="1" applyBorder="1" applyAlignment="1">
      <alignment horizontal="left" vertical="center"/>
    </xf>
    <xf numFmtId="0" fontId="18" fillId="12" borderId="0" xfId="0" applyFont="1" applyFill="1" applyBorder="1" applyAlignment="1">
      <alignment horizontal="left" vertical="center" wrapText="1"/>
    </xf>
    <xf numFmtId="0" fontId="15" fillId="5" borderId="0" xfId="0" applyFont="1" applyBorder="1" applyAlignment="1">
      <alignment horizontal="left" vertical="top" indent="1"/>
    </xf>
    <xf numFmtId="0" fontId="0" fillId="5" borderId="0" xfId="0" applyAlignment="1">
      <alignment horizontal="left" vertical="center" wrapText="1" indent="1"/>
    </xf>
    <xf numFmtId="0" fontId="18" fillId="0" borderId="7" xfId="0" applyFont="1" applyFill="1" applyBorder="1">
      <alignment vertical="center" wrapText="1"/>
    </xf>
    <xf numFmtId="169" fontId="3" fillId="0" borderId="7" xfId="2" applyNumberFormat="1" applyFill="1" applyBorder="1" applyAlignment="1">
      <alignment horizontal="center" vertical="center"/>
    </xf>
    <xf numFmtId="169" fontId="3" fillId="12" borderId="7" xfId="2" applyNumberFormat="1" applyFill="1" applyBorder="1" applyAlignment="1">
      <alignment horizontal="center" vertical="center"/>
    </xf>
    <xf numFmtId="0" fontId="15" fillId="5" borderId="0" xfId="0" applyFont="1" applyAlignment="1">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eading 5" xfId="5" xr:uid="{00000000-0005-0000-0000-000026000000}"/>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s>
  <dxfs count="93">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dxf>
    <dxf>
      <numFmt numFmtId="168" formatCode="_)@"/>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quot;#,##0.00;\-&quot;£&quot;#,##0.00"/>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9" formatCode="&quot;£&quot;#,##0.00"/>
      <fill>
        <patternFill patternType="solid">
          <fgColor indexed="64"/>
          <bgColor theme="2"/>
        </patternFill>
      </fill>
      <alignment horizontal="right" vertical="center" textRotation="0" wrapText="0" indent="0" justifyLastLine="0" shrinkToFit="0" readingOrder="0"/>
    </dxf>
    <dxf>
      <numFmt numFmtId="164" formatCode="&quot;£&quot;#,##0.00;\-&quot;£&quot;#,##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dxf>
    <dxf>
      <numFmt numFmtId="168" formatCode="_)@"/>
    </dxf>
    <dxf>
      <numFmt numFmtId="169" formatCode="&quot;£&quot;#,##0.00"/>
    </dxf>
    <dxf>
      <numFmt numFmtId="164" formatCode="&quot;£&quot;#,##0.00;\-&quot;£&quot;#,##0.00"/>
    </dxf>
    <dxf>
      <numFmt numFmtId="169" formatCode="&quot;£&quot;#,##0.00"/>
    </dxf>
    <dxf>
      <numFmt numFmtId="164" formatCode="&quot;£&quot;#,##0.00;\-&quot;£&quot;#,##0.00"/>
    </dxf>
    <dxf>
      <numFmt numFmtId="169" formatCode="&quot;£&quot;#,##0.00"/>
    </dxf>
    <dxf>
      <numFmt numFmtId="164" formatCode="&quot;£&quot;#,##0.00;\-&quot;£&quot;#,##0.00"/>
    </dxf>
    <dxf>
      <numFmt numFmtId="169" formatCode="&quot;£&quot;#,##0.00"/>
    </dxf>
    <dxf>
      <alignment horizontal="left" vertical="bottom" textRotation="0" wrapText="0" relativeIndent="-1" justifyLastLine="0" shrinkToFit="0" readingOrder="0"/>
    </dxf>
    <dxf>
      <numFmt numFmtId="168" formatCode="_)@"/>
      <alignment horizontal="left" vertical="bottom" textRotation="0" wrapText="0" relativeIndent="-1" justifyLastLine="0" shrinkToFit="0" readingOrder="0"/>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numFmt numFmtId="164" formatCode="&quot;£&quot;#,##0.00;\-&quot;£&quot;#,##0.00"/>
    </dxf>
    <dxf>
      <font>
        <b val="0"/>
        <i val="0"/>
        <strike val="0"/>
        <condense val="0"/>
        <extend val="0"/>
        <outline val="0"/>
        <shadow val="0"/>
        <u val="none"/>
        <vertAlign val="baseline"/>
        <sz val="11"/>
        <color auto="1"/>
        <name val="Calibri"/>
        <scheme val="minor"/>
      </font>
      <numFmt numFmtId="169" formatCode="&quot;£&quot;#,##0.00"/>
      <fill>
        <patternFill patternType="solid">
          <fgColor indexed="64"/>
          <bgColor theme="2"/>
        </patternFill>
      </fill>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TableStyle="Personal Cash Flow Statement" defaultPivotStyle="PivotStyleLight15">
    <tableStyle name="Daily Summary" pivot="0" count="5" xr9:uid="{00000000-0011-0000-FFFF-FFFF00000000}">
      <tableStyleElement type="wholeTable" dxfId="92"/>
      <tableStyleElement type="headerRow" dxfId="91"/>
      <tableStyleElement type="totalRow" dxfId="90"/>
      <tableStyleElement type="firstRowStripe" dxfId="89"/>
      <tableStyleElement type="secondRowStripe" dxfId="88"/>
    </tableStyle>
    <tableStyle name="Monthly Cash Flow" pivot="0" count="5" xr9:uid="{00000000-0011-0000-FFFF-FFFF01000000}">
      <tableStyleElement type="wholeTable" dxfId="87"/>
      <tableStyleElement type="headerRow" dxfId="86"/>
      <tableStyleElement type="totalRow" dxfId="85"/>
      <tableStyleElement type="firstRowStripe" dxfId="84"/>
      <tableStyleElement type="secondRowStripe" dxfId="83"/>
    </tableStyle>
    <tableStyle name="Personal Cash Flow Statement" pivot="0" count="9" xr9:uid="{00000000-0011-0000-FFFF-FFFF02000000}">
      <tableStyleElement type="wholeTable" dxfId="82"/>
      <tableStyleElement type="headerRow" dxfId="81"/>
      <tableStyleElement type="totalRow" dxfId="80"/>
      <tableStyleElement type="firstColumn" dxfId="79"/>
      <tableStyleElement type="lastColumn" dxfId="78"/>
      <tableStyleElement type="firstHeaderCell" dxfId="77"/>
      <tableStyleElement type="lastHeaderCell" dxfId="76"/>
      <tableStyleElement type="firstTotalCell" dxfId="75"/>
      <tableStyleElement type="lastTotalCell"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Income!$C$3</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Income!$B$4:$B$10</c:f>
              <c:strCache>
                <c:ptCount val="6"/>
                <c:pt idx="0">
                  <c:v> Salary</c:v>
                </c:pt>
                <c:pt idx="1">
                  <c:v> Commissions/bonus</c:v>
                </c:pt>
                <c:pt idx="2">
                  <c:v> Other 1</c:v>
                </c:pt>
                <c:pt idx="3">
                  <c:v> Other 2</c:v>
                </c:pt>
                <c:pt idx="4">
                  <c:v> Other 3</c:v>
                </c:pt>
                <c:pt idx="5">
                  <c:v> Other 4</c:v>
                </c:pt>
              </c:strCache>
            </c:strRef>
          </c:cat>
          <c:val>
            <c:numRef>
              <c:f>Income!$C$4:$C$10</c:f>
              <c:numCache>
                <c:formatCode>"£"#,##0.00;\-"£"#,##0.00</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Expenses!$C$3</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Expenses!$B$4:$B$22</c:f>
              <c:strCache>
                <c:ptCount val="18"/>
                <c:pt idx="0">
                  <c:v> Income Tax</c:v>
                </c:pt>
                <c:pt idx="1">
                  <c:v> Council Tax</c:v>
                </c:pt>
                <c:pt idx="2">
                  <c:v> Vehicle Tax/Fees</c:v>
                </c:pt>
                <c:pt idx="3">
                  <c:v> Vehicle Payments</c:v>
                </c:pt>
                <c:pt idx="4">
                  <c:v> Mortgage/Rent</c:v>
                </c:pt>
                <c:pt idx="5">
                  <c:v> Insurance</c:v>
                </c:pt>
                <c:pt idx="6">
                  <c:v> Electricity</c:v>
                </c:pt>
                <c:pt idx="7">
                  <c:v> Gas</c:v>
                </c:pt>
                <c:pt idx="8">
                  <c:v> Water/Plumbing</c:v>
                </c:pt>
                <c:pt idx="9">
                  <c:v> Bins</c:v>
                </c:pt>
                <c:pt idx="10">
                  <c:v> Phone</c:v>
                </c:pt>
                <c:pt idx="11">
                  <c:v> Internet</c:v>
                </c:pt>
                <c:pt idx="12">
                  <c:v> Life/Disability Premiums</c:v>
                </c:pt>
                <c:pt idx="13">
                  <c:v> Food</c:v>
                </c:pt>
                <c:pt idx="14">
                  <c:v> Clothing</c:v>
                </c:pt>
                <c:pt idx="15">
                  <c:v> Medical/Dental</c:v>
                </c:pt>
                <c:pt idx="16">
                  <c:v> Other 1</c:v>
                </c:pt>
                <c:pt idx="17">
                  <c:v> Other 2</c:v>
                </c:pt>
              </c:strCache>
            </c:strRef>
          </c:cat>
          <c:val>
            <c:numRef>
              <c:f>Expenses!$C$4:$C$22</c:f>
              <c:numCache>
                <c:formatCode>"£"#,##0.00;\-"£"#,##0.00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88551211800279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Discretionary!$C$3</c:f>
              <c:strCache>
                <c:ptCount val="1"/>
                <c:pt idx="0">
                  <c:v>Annual  </c:v>
                </c:pt>
              </c:strCache>
            </c:strRef>
          </c:tx>
          <c:spPr>
            <a:ln w="38100">
              <a:solidFill>
                <a:schemeClr val="accent5">
                  <a:lumMod val="20000"/>
                  <a:lumOff val="80000"/>
                </a:schemeClr>
              </a:solidFill>
            </a:ln>
          </c:spPr>
          <c:cat>
            <c:strRef>
              <c:f>Discretionary!$B$4:$B$15</c:f>
              <c:strCache>
                <c:ptCount val="11"/>
                <c:pt idx="0">
                  <c:v> Dining</c:v>
                </c:pt>
                <c:pt idx="1">
                  <c:v> Presents</c:v>
                </c:pt>
                <c:pt idx="2">
                  <c:v> Travel</c:v>
                </c:pt>
                <c:pt idx="3">
                  <c:v> Entertainment</c:v>
                </c:pt>
                <c:pt idx="4">
                  <c:v> Personal Care</c:v>
                </c:pt>
                <c:pt idx="5">
                  <c:v> Shopping</c:v>
                </c:pt>
                <c:pt idx="6">
                  <c:v> Charity</c:v>
                </c:pt>
                <c:pt idx="7">
                  <c:v> Club/Memberships</c:v>
                </c:pt>
                <c:pt idx="8">
                  <c:v> Home Improvements</c:v>
                </c:pt>
                <c:pt idx="9">
                  <c:v> Other 1</c:v>
                </c:pt>
                <c:pt idx="10">
                  <c:v> Other 2</c:v>
                </c:pt>
              </c:strCache>
            </c:strRef>
          </c:cat>
          <c:val>
            <c:numRef>
              <c:f>Discretionary!$C$4:$C$15</c:f>
              <c:numCache>
                <c:formatCode>"£"#,##0.00;\-"£"#,##0.00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Savings!$C$3</c:f>
              <c:strCache>
                <c:ptCount val="1"/>
                <c:pt idx="0">
                  <c:v>Annual  </c:v>
                </c:pt>
              </c:strCache>
            </c:strRef>
          </c:tx>
          <c:spPr>
            <a:ln w="38100">
              <a:solidFill>
                <a:schemeClr val="accent5">
                  <a:lumMod val="20000"/>
                  <a:lumOff val="80000"/>
                </a:schemeClr>
              </a:solidFill>
            </a:ln>
          </c:spPr>
          <c:cat>
            <c:strRef>
              <c:f>Savings!$B$4:$B$9</c:f>
              <c:strCache>
                <c:ptCount val="5"/>
                <c:pt idx="0">
                  <c:v> Cash Reserves</c:v>
                </c:pt>
                <c:pt idx="1">
                  <c:v> 401(k)/etc.</c:v>
                </c:pt>
                <c:pt idx="2">
                  <c:v> Savings/Investment</c:v>
                </c:pt>
                <c:pt idx="3">
                  <c:v> Other 1</c:v>
                </c:pt>
                <c:pt idx="4">
                  <c:v> Other 2</c:v>
                </c:pt>
              </c:strCache>
            </c:strRef>
          </c:cat>
          <c:val>
            <c:numRef>
              <c:f>Savings!$C$4:$C$9</c:f>
              <c:numCache>
                <c:formatCode>"£"#,##0.00;\-"£"#,##0.00</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Guide'!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Annual Cash Flow'!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Monthly Cash Flow'!A1"/></Relationships>
</file>

<file path=xl/drawings/_rels/drawing4.xml.rels><?xml version="1.0" encoding="UTF-8" standalone="yes"?>
<Relationships xmlns="http://schemas.openxmlformats.org/package/2006/relationships"><Relationship Id="rId1" Type="http://schemas.openxmlformats.org/officeDocument/2006/relationships/hyperlink" Target="#'Daily Summary'!A1"/></Relationships>
</file>

<file path=xl/drawings/_rels/drawing5.xml.rels><?xml version="1.0" encoding="UTF-8" standalone="yes"?>
<Relationships xmlns="http://schemas.openxmlformats.org/package/2006/relationships"><Relationship Id="rId1" Type="http://schemas.openxmlformats.org/officeDocument/2006/relationships/hyperlink" Target="#'Income'!A1"/></Relationships>
</file>

<file path=xl/drawings/_rels/drawing6.xml.rels><?xml version="1.0" encoding="UTF-8" standalone="yes"?>
<Relationships xmlns="http://schemas.openxmlformats.org/package/2006/relationships"><Relationship Id="rId1" Type="http://schemas.openxmlformats.org/officeDocument/2006/relationships/hyperlink" Target="#'Expenses'!A1"/></Relationships>
</file>

<file path=xl/drawings/_rels/drawing7.xml.rels><?xml version="1.0" encoding="UTF-8" standalone="yes"?>
<Relationships xmlns="http://schemas.openxmlformats.org/package/2006/relationships"><Relationship Id="rId1" Type="http://schemas.openxmlformats.org/officeDocument/2006/relationships/hyperlink" Target="#'Discretionary'!A1"/></Relationships>
</file>

<file path=xl/drawings/_rels/drawing8.xml.rels><?xml version="1.0" encoding="UTF-8" standalone="yes"?>
<Relationships xmlns="http://schemas.openxmlformats.org/package/2006/relationships"><Relationship Id="rId1" Type="http://schemas.openxmlformats.org/officeDocument/2006/relationships/hyperlink" Target="#'Savings'!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7</xdr:col>
      <xdr:colOff>0</xdr:colOff>
      <xdr:row>0</xdr:row>
      <xdr:rowOff>468000</xdr:rowOff>
    </xdr:to>
    <xdr:sp macro="" textlink="">
      <xdr:nvSpPr>
        <xdr:cNvPr id="12" name="Rectangle 11"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000-00000C000000}"/>
            </a:ext>
          </a:extLst>
        </xdr:cNvPr>
        <xdr:cNvSpPr/>
      </xdr:nvSpPr>
      <xdr:spPr>
        <a:xfrm>
          <a:off x="7962900" y="0"/>
          <a:ext cx="1108075"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GUIDE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3174</xdr:colOff>
      <xdr:row>0</xdr:row>
      <xdr:rowOff>469901</xdr:rowOff>
    </xdr:from>
    <xdr:to>
      <xdr:col>6</xdr:col>
      <xdr:colOff>6350</xdr:colOff>
      <xdr:row>2</xdr:row>
      <xdr:rowOff>19050</xdr:rowOff>
    </xdr:to>
    <xdr:sp macro="" textlink="">
      <xdr:nvSpPr>
        <xdr:cNvPr id="2" name="Round Same Side Corner Rectangle 18" descr="Rounded rectangle">
          <a:extLst>
            <a:ext uri="{FF2B5EF4-FFF2-40B4-BE49-F238E27FC236}">
              <a16:creationId xmlns:a16="http://schemas.microsoft.com/office/drawing/2014/main" id="{00000000-0008-0000-0100-000002000000}"/>
            </a:ext>
          </a:extLst>
        </xdr:cNvPr>
        <xdr:cNvSpPr/>
      </xdr:nvSpPr>
      <xdr:spPr>
        <a:xfrm>
          <a:off x="193674" y="469901"/>
          <a:ext cx="5254626"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1</xdr:col>
      <xdr:colOff>0</xdr:colOff>
      <xdr:row>4</xdr:row>
      <xdr:rowOff>0</xdr:rowOff>
    </xdr:from>
    <xdr:to>
      <xdr:col>4</xdr:col>
      <xdr:colOff>3175</xdr:colOff>
      <xdr:row>4</xdr:row>
      <xdr:rowOff>3909060</xdr:rowOff>
    </xdr:to>
    <xdr:graphicFrame macro="">
      <xdr:nvGraphicFramePr>
        <xdr:cNvPr id="3" name="Chart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0</xdr:row>
      <xdr:rowOff>0</xdr:rowOff>
    </xdr:from>
    <xdr:to>
      <xdr:col>8</xdr:col>
      <xdr:colOff>168275</xdr:colOff>
      <xdr:row>1</xdr:row>
      <xdr:rowOff>0</xdr:rowOff>
    </xdr:to>
    <xdr:sp macro="" textlink="">
      <xdr:nvSpPr>
        <xdr:cNvPr id="4" name="Rectangle 3" descr="Navigation button to Annual Cash Flow worksheet">
          <a:hlinkClick xmlns:r="http://schemas.openxmlformats.org/officeDocument/2006/relationships" r:id="rId2" tooltip="Select to navigate to cell A1 in this worksheet"/>
          <a:extLst>
            <a:ext uri="{FF2B5EF4-FFF2-40B4-BE49-F238E27FC236}">
              <a16:creationId xmlns:a16="http://schemas.microsoft.com/office/drawing/2014/main" id="{00000000-0008-0000-0100-000004000000}"/>
            </a:ext>
          </a:extLst>
        </xdr:cNvPr>
        <xdr:cNvSpPr/>
      </xdr:nvSpPr>
      <xdr:spPr>
        <a:xfrm>
          <a:off x="6623050" y="0"/>
          <a:ext cx="13208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ANNUAL </a:t>
          </a:r>
        </a:p>
        <a:p>
          <a:pPr algn="ctr" rtl="0"/>
          <a:r>
            <a:rPr lang="en-gb" sz="1200" b="1">
              <a:solidFill>
                <a:schemeClr val="accent1">
                  <a:lumMod val="40000"/>
                  <a:lumOff val="60000"/>
                </a:schemeClr>
              </a:solidFill>
              <a:latin typeface="Calibri" panose="020F0502020204030204" pitchFamily="34" charset="0"/>
            </a:rPr>
            <a:t>CASH FLOW</a:t>
          </a:r>
        </a:p>
      </xdr:txBody>
    </xdr:sp>
    <xdr:clientData/>
  </xdr:twoCellAnchor>
  <xdr:oneCellAnchor>
    <xdr:from>
      <xdr:col>5</xdr:col>
      <xdr:colOff>0</xdr:colOff>
      <xdr:row>4</xdr:row>
      <xdr:rowOff>0</xdr:rowOff>
    </xdr:from>
    <xdr:ext cx="3473450" cy="3909060"/>
    <xdr:graphicFrame macro="">
      <xdr:nvGraphicFramePr>
        <xdr:cNvPr id="5" name="Chart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18395</xdr:colOff>
      <xdr:row>3</xdr:row>
      <xdr:rowOff>203200</xdr:rowOff>
    </xdr:from>
    <xdr:ext cx="3461406" cy="3907882"/>
    <xdr:graphicFrame macro="">
      <xdr:nvGraphicFramePr>
        <xdr:cNvPr id="6" name="Chart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3473449" cy="3909060"/>
    <xdr:graphicFrame macro="">
      <xdr:nvGraphicFramePr>
        <xdr:cNvPr id="7" name="Chart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187324</xdr:colOff>
      <xdr:row>0</xdr:row>
      <xdr:rowOff>457201</xdr:rowOff>
    </xdr:from>
    <xdr:to>
      <xdr:col>4</xdr:col>
      <xdr:colOff>968375</xdr:colOff>
      <xdr:row>2</xdr:row>
      <xdr:rowOff>9907</xdr:rowOff>
    </xdr:to>
    <xdr:sp macro="" textlink="">
      <xdr:nvSpPr>
        <xdr:cNvPr id="6" name="Round Same Side Corner Rectangle 5" descr="Rounded rectangle">
          <a:extLst>
            <a:ext uri="{FF2B5EF4-FFF2-40B4-BE49-F238E27FC236}">
              <a16:creationId xmlns:a16="http://schemas.microsoft.com/office/drawing/2014/main" id="{00000000-0008-0000-0200-000006000000}"/>
            </a:ext>
          </a:extLst>
        </xdr:cNvPr>
        <xdr:cNvSpPr/>
      </xdr:nvSpPr>
      <xdr:spPr>
        <a:xfrm>
          <a:off x="187324" y="457201"/>
          <a:ext cx="4854576"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9</xdr:col>
      <xdr:colOff>22224</xdr:colOff>
      <xdr:row>0</xdr:row>
      <xdr:rowOff>0</xdr:rowOff>
    </xdr:from>
    <xdr:to>
      <xdr:col>10</xdr:col>
      <xdr:colOff>3174</xdr:colOff>
      <xdr:row>1</xdr:row>
      <xdr:rowOff>0</xdr:rowOff>
    </xdr:to>
    <xdr:sp macro="" textlink="">
      <xdr:nvSpPr>
        <xdr:cNvPr id="25" name="Rectangle 24"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200-000019000000}"/>
            </a:ext>
          </a:extLst>
        </xdr:cNvPr>
        <xdr:cNvSpPr/>
      </xdr:nvSpPr>
      <xdr:spPr>
        <a:xfrm>
          <a:off x="9159874" y="0"/>
          <a:ext cx="9810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ea typeface="+mn-ea"/>
              <a:cs typeface="+mn-cs"/>
            </a:rPr>
            <a:t>MONTHLY CASH</a:t>
          </a:r>
          <a:r>
            <a:rPr lang="en-gb" sz="1200" b="1" baseline="0">
              <a:solidFill>
                <a:schemeClr val="accent1">
                  <a:lumMod val="40000"/>
                  <a:lumOff val="60000"/>
                </a:schemeClr>
              </a:solidFill>
              <a:latin typeface="Calibri" panose="020F0502020204030204" pitchFamily="34" charset="0"/>
              <a:ea typeface="+mn-ea"/>
              <a:cs typeface="+mn-cs"/>
            </a:rPr>
            <a:t> FLOW</a:t>
          </a:r>
          <a:endParaRPr lang="en-US" sz="1200" b="1">
            <a:solidFill>
              <a:schemeClr val="accent1">
                <a:lumMod val="40000"/>
                <a:lumOff val="60000"/>
              </a:schemeClr>
            </a:solidFill>
            <a:latin typeface="Calibri" panose="020F050202020403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177800</xdr:colOff>
      <xdr:row>0</xdr:row>
      <xdr:rowOff>488949</xdr:rowOff>
    </xdr:from>
    <xdr:to>
      <xdr:col>5</xdr:col>
      <xdr:colOff>0</xdr:colOff>
      <xdr:row>1</xdr:row>
      <xdr:rowOff>390906</xdr:rowOff>
    </xdr:to>
    <xdr:sp macro="" textlink="">
      <xdr:nvSpPr>
        <xdr:cNvPr id="2" name="Round Same Side Corner Rectangle 5" descr="Rounded rectangle">
          <a:extLst>
            <a:ext uri="{FF2B5EF4-FFF2-40B4-BE49-F238E27FC236}">
              <a16:creationId xmlns:a16="http://schemas.microsoft.com/office/drawing/2014/main" id="{00000000-0008-0000-0300-000002000000}"/>
            </a:ext>
          </a:extLst>
        </xdr:cNvPr>
        <xdr:cNvSpPr/>
      </xdr:nvSpPr>
      <xdr:spPr>
        <a:xfrm>
          <a:off x="177800" y="488949"/>
          <a:ext cx="5143500"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31750</xdr:colOff>
      <xdr:row>0</xdr:row>
      <xdr:rowOff>0</xdr:rowOff>
    </xdr:from>
    <xdr:to>
      <xdr:col>8</xdr:col>
      <xdr:colOff>0</xdr:colOff>
      <xdr:row>1</xdr:row>
      <xdr:rowOff>0</xdr:rowOff>
    </xdr:to>
    <xdr:sp macro="" textlink="">
      <xdr:nvSpPr>
        <xdr:cNvPr id="9" name="Rectangle 8"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300-000009000000}"/>
            </a:ext>
          </a:extLst>
        </xdr:cNvPr>
        <xdr:cNvSpPr/>
      </xdr:nvSpPr>
      <xdr:spPr>
        <a:xfrm>
          <a:off x="8210550" y="0"/>
          <a:ext cx="11112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ea typeface="+mn-ea"/>
              <a:cs typeface="+mn-cs"/>
            </a:rPr>
            <a:t>DAILY SUMMARY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3174</xdr:colOff>
      <xdr:row>0</xdr:row>
      <xdr:rowOff>482600</xdr:rowOff>
    </xdr:from>
    <xdr:to>
      <xdr:col>4</xdr:col>
      <xdr:colOff>1039494</xdr:colOff>
      <xdr:row>2</xdr:row>
      <xdr:rowOff>19050</xdr:rowOff>
    </xdr:to>
    <xdr:sp macro="" textlink="">
      <xdr:nvSpPr>
        <xdr:cNvPr id="2" name="Round Same Side Corner Rectangle 18" descr="Rounded rectangle">
          <a:extLst>
            <a:ext uri="{FF2B5EF4-FFF2-40B4-BE49-F238E27FC236}">
              <a16:creationId xmlns:a16="http://schemas.microsoft.com/office/drawing/2014/main" id="{00000000-0008-0000-0400-000002000000}"/>
            </a:ext>
          </a:extLst>
        </xdr:cNvPr>
        <xdr:cNvSpPr/>
      </xdr:nvSpPr>
      <xdr:spPr>
        <a:xfrm>
          <a:off x="187324" y="482600"/>
          <a:ext cx="5074920"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7</xdr:col>
      <xdr:colOff>1101725</xdr:colOff>
      <xdr:row>1</xdr:row>
      <xdr:rowOff>0</xdr:rowOff>
    </xdr:to>
    <xdr:sp macro="" textlink="">
      <xdr:nvSpPr>
        <xdr:cNvPr id="10" name="Rectangle 9"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400-00000A000000}"/>
            </a:ext>
          </a:extLst>
        </xdr:cNvPr>
        <xdr:cNvSpPr/>
      </xdr:nvSpPr>
      <xdr:spPr>
        <a:xfrm>
          <a:off x="6438900" y="0"/>
          <a:ext cx="11303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INCOME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180974</xdr:colOff>
      <xdr:row>0</xdr:row>
      <xdr:rowOff>495299</xdr:rowOff>
    </xdr:from>
    <xdr:to>
      <xdr:col>4</xdr:col>
      <xdr:colOff>1033144</xdr:colOff>
      <xdr:row>2</xdr:row>
      <xdr:rowOff>16256</xdr:rowOff>
    </xdr:to>
    <xdr:sp macro="" textlink="">
      <xdr:nvSpPr>
        <xdr:cNvPr id="2" name="Round Same Side Corner Rectangle 18" descr="Rounded rectangle">
          <a:extLst>
            <a:ext uri="{FF2B5EF4-FFF2-40B4-BE49-F238E27FC236}">
              <a16:creationId xmlns:a16="http://schemas.microsoft.com/office/drawing/2014/main" id="{00000000-0008-0000-0500-000002000000}"/>
            </a:ext>
          </a:extLst>
        </xdr:cNvPr>
        <xdr:cNvSpPr/>
      </xdr:nvSpPr>
      <xdr:spPr>
        <a:xfrm>
          <a:off x="180974" y="495299"/>
          <a:ext cx="5074920"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8</xdr:col>
      <xdr:colOff>3175</xdr:colOff>
      <xdr:row>1</xdr:row>
      <xdr:rowOff>0</xdr:rowOff>
    </xdr:to>
    <xdr:sp macro="" textlink="">
      <xdr:nvSpPr>
        <xdr:cNvPr id="10" name="Rectangle 9"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500-00000A000000}"/>
            </a:ext>
          </a:extLst>
        </xdr:cNvPr>
        <xdr:cNvSpPr/>
      </xdr:nvSpPr>
      <xdr:spPr>
        <a:xfrm>
          <a:off x="6438900" y="0"/>
          <a:ext cx="11366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EXPENSES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182741</xdr:colOff>
      <xdr:row>0</xdr:row>
      <xdr:rowOff>467219</xdr:rowOff>
    </xdr:from>
    <xdr:to>
      <xdr:col>4</xdr:col>
      <xdr:colOff>1026073</xdr:colOff>
      <xdr:row>2</xdr:row>
      <xdr:rowOff>18419</xdr:rowOff>
    </xdr:to>
    <xdr:sp macro="" textlink="">
      <xdr:nvSpPr>
        <xdr:cNvPr id="2" name="Round Same Side Corner Rectangle 18" descr="Rounded rectangle">
          <a:extLst>
            <a:ext uri="{FF2B5EF4-FFF2-40B4-BE49-F238E27FC236}">
              <a16:creationId xmlns:a16="http://schemas.microsoft.com/office/drawing/2014/main" id="{00000000-0008-0000-0600-000002000000}"/>
            </a:ext>
          </a:extLst>
        </xdr:cNvPr>
        <xdr:cNvSpPr/>
      </xdr:nvSpPr>
      <xdr:spPr>
        <a:xfrm>
          <a:off x="182741" y="467219"/>
          <a:ext cx="5066082"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0</xdr:rowOff>
    </xdr:from>
    <xdr:to>
      <xdr:col>7</xdr:col>
      <xdr:colOff>1255749</xdr:colOff>
      <xdr:row>1</xdr:row>
      <xdr:rowOff>0</xdr:rowOff>
    </xdr:to>
    <xdr:sp macro="" textlink="">
      <xdr:nvSpPr>
        <xdr:cNvPr id="14" name="Rectangle 13"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600-00000E000000}"/>
            </a:ext>
          </a:extLst>
        </xdr:cNvPr>
        <xdr:cNvSpPr/>
      </xdr:nvSpPr>
      <xdr:spPr>
        <a:xfrm>
          <a:off x="7232649" y="0"/>
          <a:ext cx="122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DISCRETIONARY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177800</xdr:colOff>
      <xdr:row>0</xdr:row>
      <xdr:rowOff>463551</xdr:rowOff>
    </xdr:from>
    <xdr:to>
      <xdr:col>4</xdr:col>
      <xdr:colOff>1029970</xdr:colOff>
      <xdr:row>2</xdr:row>
      <xdr:rowOff>16257</xdr:rowOff>
    </xdr:to>
    <xdr:sp macro="" textlink="">
      <xdr:nvSpPr>
        <xdr:cNvPr id="2" name="Round Same Side Corner Rectangle 18" descr="Rounded rectangle">
          <a:extLst>
            <a:ext uri="{FF2B5EF4-FFF2-40B4-BE49-F238E27FC236}">
              <a16:creationId xmlns:a16="http://schemas.microsoft.com/office/drawing/2014/main" id="{00000000-0008-0000-0700-000002000000}"/>
            </a:ext>
          </a:extLst>
        </xdr:cNvPr>
        <xdr:cNvSpPr/>
      </xdr:nvSpPr>
      <xdr:spPr>
        <a:xfrm>
          <a:off x="177800" y="463551"/>
          <a:ext cx="5074920"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12701</xdr:colOff>
      <xdr:row>0</xdr:row>
      <xdr:rowOff>0</xdr:rowOff>
    </xdr:from>
    <xdr:to>
      <xdr:col>8</xdr:col>
      <xdr:colOff>0</xdr:colOff>
      <xdr:row>1</xdr:row>
      <xdr:rowOff>0</xdr:rowOff>
    </xdr:to>
    <xdr:sp macro="" textlink="">
      <xdr:nvSpPr>
        <xdr:cNvPr id="12" name="Rectangle 11" descr="Navigation button to cell A1 in this worksheet">
          <a:hlinkClick xmlns:r="http://schemas.openxmlformats.org/officeDocument/2006/relationships" r:id="rId1" tooltip="Select to navigate to cell A1 in this worksheet"/>
          <a:extLst>
            <a:ext uri="{FF2B5EF4-FFF2-40B4-BE49-F238E27FC236}">
              <a16:creationId xmlns:a16="http://schemas.microsoft.com/office/drawing/2014/main" id="{00000000-0008-0000-0700-00000C000000}"/>
            </a:ext>
          </a:extLst>
        </xdr:cNvPr>
        <xdr:cNvSpPr/>
      </xdr:nvSpPr>
      <xdr:spPr>
        <a:xfrm>
          <a:off x="7213601" y="0"/>
          <a:ext cx="1092199"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200" b="1">
              <a:solidFill>
                <a:schemeClr val="accent1">
                  <a:lumMod val="40000"/>
                  <a:lumOff val="60000"/>
                </a:schemeClr>
              </a:solidFill>
              <a:latin typeface="Calibri" panose="020F0502020204030204" pitchFamily="34" charset="0"/>
            </a:rPr>
            <a:t>SAVINGS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Monthly" displayName="Monthly" ref="B3:P47" totalsRowCount="1" headerRowCellStyle="Heading 3">
  <autoFilter ref="B3:P46" xr:uid="{00000000-0009-0000-0100-00000B000000}"/>
  <tableColumns count="15">
    <tableColumn id="1" xr3:uid="{00000000-0010-0000-0000-000001000000}" name="Type" totalsRowLabel="Total" totalsRowDxfId="71"/>
    <tableColumn id="2" xr3:uid="{00000000-0010-0000-0000-000002000000}" name="Description" totalsRowDxfId="70"/>
    <tableColumn id="3" xr3:uid="{00000000-0010-0000-0000-000003000000}" name="Jan" totalsRowFunction="custom" dataDxfId="69" totalsRowDxfId="68">
      <totalsRowFormula>SUMIF(Monthly[Type],"Income",Monthly[Jan])-SUMIF(Monthly[Type],"&lt;&gt;Income",Monthly[Jan])</totalsRowFormula>
    </tableColumn>
    <tableColumn id="4" xr3:uid="{00000000-0010-0000-0000-000004000000}" name="Feb" totalsRowFunction="custom" dataDxfId="67" totalsRowDxfId="66">
      <totalsRowFormula>SUMIF(Monthly[Type],"Income",Monthly[Feb])-SUMIF(Monthly[Type],"&lt;&gt;Income",Monthly[Feb])</totalsRowFormula>
    </tableColumn>
    <tableColumn id="5" xr3:uid="{00000000-0010-0000-0000-000005000000}" name="Mar" totalsRowFunction="custom" dataDxfId="65" totalsRowDxfId="64">
      <totalsRowFormula>SUMIF(Monthly[Type],"Income",Monthly[Mar])-SUMIF(Monthly[Type],"&lt;&gt;Income",Monthly[Mar])</totalsRowFormula>
    </tableColumn>
    <tableColumn id="6" xr3:uid="{00000000-0010-0000-0000-000006000000}" name="Apr" totalsRowFunction="custom" dataDxfId="63" totalsRowDxfId="62">
      <totalsRowFormula>SUMIF(Monthly[Type],"Income",Monthly[Apr])-SUMIF(Monthly[Type],"&lt;&gt;Income",Monthly[Apr])</totalsRowFormula>
    </tableColumn>
    <tableColumn id="7" xr3:uid="{00000000-0010-0000-0000-000007000000}" name="May" totalsRowFunction="custom" dataDxfId="61" totalsRowDxfId="60">
      <totalsRowFormula>SUMIF(Monthly[Type],"Income",Monthly[May])-SUMIF(Monthly[Type],"&lt;&gt;Income",Monthly[May])</totalsRowFormula>
    </tableColumn>
    <tableColumn id="8" xr3:uid="{00000000-0010-0000-0000-000008000000}" name="Jun" totalsRowFunction="custom" dataDxfId="59" totalsRowDxfId="58">
      <totalsRowFormula>SUMIF(Monthly[Type],"Income",Monthly[Jun])-SUMIF(Monthly[Type],"&lt;&gt;Income",Monthly[Jun])</totalsRowFormula>
    </tableColumn>
    <tableColumn id="9" xr3:uid="{00000000-0010-0000-0000-000009000000}" name="Jul" totalsRowFunction="custom" dataDxfId="57" totalsRowDxfId="56">
      <totalsRowFormula>SUMIF(Monthly[Type],"Income",Monthly[Jul])-SUMIF(Monthly[Type],"&lt;&gt;Income",Monthly[Jul])</totalsRowFormula>
    </tableColumn>
    <tableColumn id="10" xr3:uid="{00000000-0010-0000-0000-00000A000000}" name="Aug" totalsRowFunction="custom" dataDxfId="55" totalsRowDxfId="54">
      <totalsRowFormula>SUMIF(Monthly[Type],"Income",Monthly[Aug])-SUMIF(Monthly[Type],"&lt;&gt;Income",Monthly[Aug])</totalsRowFormula>
    </tableColumn>
    <tableColumn id="11" xr3:uid="{00000000-0010-0000-0000-00000B000000}" name="Sep" totalsRowFunction="custom" dataDxfId="53" totalsRowDxfId="52">
      <totalsRowFormula>SUMIF(Monthly[Type],"Income",Monthly[Sep])-SUMIF(Monthly[Type],"&lt;&gt;Income",Monthly[Sep])</totalsRowFormula>
    </tableColumn>
    <tableColumn id="12" xr3:uid="{00000000-0010-0000-0000-00000C000000}" name="Oct" totalsRowFunction="custom" dataDxfId="51" totalsRowDxfId="50">
      <totalsRowFormula>SUMIF(Monthly[Type],"Income",Monthly[Oct])-SUMIF(Monthly[Type],"&lt;&gt;Income",Monthly[Oct])</totalsRowFormula>
    </tableColumn>
    <tableColumn id="13" xr3:uid="{00000000-0010-0000-0000-00000D000000}" name="Nov" totalsRowFunction="custom" dataDxfId="49" totalsRowDxfId="48">
      <totalsRowFormula>SUMIF(Monthly[Type],"Income",Monthly[Nov])-SUMIF(Monthly[Type],"&lt;&gt;Income",Monthly[Nov])</totalsRowFormula>
    </tableColumn>
    <tableColumn id="14" xr3:uid="{00000000-0010-0000-0000-00000E000000}" name="Dec" totalsRowFunction="custom" dataDxfId="47" totalsRowDxfId="46">
      <totalsRowFormula>SUMIF(Monthly[Type],"Income",Monthly[Dec])-SUMIF(Monthly[Type],"&lt;&gt;Income",Monthly[Dec])</totalsRowFormula>
    </tableColumn>
    <tableColumn id="15" xr3:uid="{00000000-0010-0000-0000-00000F000000}" name="Total" totalsRowFunction="custom" dataDxfId="45" totalsRowDxfId="44">
      <calculatedColumnFormula>SUM(Monthly[[#This Row],[Jan]:[Dec]])</calculatedColumnFormula>
      <totalsRowFormula>SUMIF(Monthly[Type],"Income",Monthly[Total])-SUMIF(Monthly[Type],"&lt;&gt;Income",Monthly[Total])</totalsRowFormula>
    </tableColumn>
  </tableColumns>
  <tableStyleInfo name="Monthly Cash Flow" showFirstColumn="0" showLastColumn="0" showRowStripes="1" showColumnStripes="0"/>
  <extLst>
    <ext xmlns:x14="http://schemas.microsoft.com/office/spreadsheetml/2009/9/main" uri="{504A1905-F514-4f6f-8877-14C23A59335A}">
      <x14:table altTextSummary="Select Type and enter Description and cash flow for each month in this table. Total and sparklines are automatically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Daily" displayName="Daily" ref="B9:F53" totalsRowCount="1" headerRowDxfId="33">
  <autoFilter ref="B9:F52" xr:uid="{00000000-0009-0000-0100-00000C000000}"/>
  <tableColumns count="5">
    <tableColumn id="1" xr3:uid="{00000000-0010-0000-0100-000001000000}" name="Type" totalsRowLabel="Total" dataDxfId="32" totalsRowDxfId="31" dataCellStyle="Comma"/>
    <tableColumn id="2" xr3:uid="{00000000-0010-0000-0100-000002000000}" name="Description" totalsRowDxfId="30"/>
    <tableColumn id="3" xr3:uid="{00000000-0010-0000-0100-000003000000}" name="Daily" totalsRowFunction="custom" dataDxfId="29" totalsRowDxfId="28">
      <totalsRowFormula>SUMIF(Daily[Type],"Income",Daily[Daily])-SUMIF(Daily[Type],"&lt;&gt;Income",Daily[Daily])</totalsRowFormula>
    </tableColumn>
    <tableColumn id="14" xr3:uid="{00000000-0010-0000-0100-00000E000000}" name="Monthly" totalsRowFunction="custom" dataDxfId="27" totalsRowDxfId="26">
      <calculatedColumnFormula>Daily[[#This Row],[Annual]]/12</calculatedColumnFormula>
      <totalsRowFormula>SUMIF(Daily[Type],"Income",Daily[Monthly])-SUMIF(Daily[Type],"&lt;&gt;Income",Daily[Monthly])</totalsRowFormula>
    </tableColumn>
    <tableColumn id="15" xr3:uid="{00000000-0010-0000-0100-00000F000000}" name="Annual" totalsRowFunction="custom" dataDxfId="25" totalsRowDxfId="24">
      <calculatedColumnFormula>Daily[[#This Row],[Daily]]*365</calculatedColumnFormula>
      <totalsRowFormula>SUMIF(Daily[Type],"Income",Daily[Annual])-SUMIF(Daily[Type],"&lt;&gt;Income",Daily[Annual])</totalsRowFormula>
    </tableColumn>
  </tableColumns>
  <tableStyleInfo name="Daily Summary" showFirstColumn="0" showLastColumn="0" showRowStripes="1" showColumnStripes="0"/>
  <extLst>
    <ext xmlns:x14="http://schemas.microsoft.com/office/spreadsheetml/2009/9/main" uri="{504A1905-F514-4f6f-8877-14C23A59335A}">
      <x14:table altTextSummary="Select Type, enter description and daily cash, and Monthly and Annual cash flows are automatically calculated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come" displayName="Income" ref="B3:D10" totalsRowCount="1">
  <tableColumns count="3">
    <tableColumn id="1" xr3:uid="{00000000-0010-0000-0200-000001000000}" name="Income" totalsRowLabel="Total" dataDxfId="23" totalsRowDxfId="22"/>
    <tableColumn id="2" xr3:uid="{00000000-0010-0000-0200-000002000000}" name="Annual  " totalsRowFunction="sum" dataDxfId="21" totalsRowDxfId="20"/>
    <tableColumn id="3" xr3:uid="{00000000-0010-0000-0200-000003000000}" name="Monthly " totalsRowFunction="sum" dataDxfId="19" totalsRowDxfId="18">
      <calculatedColumnFormula>Income[[#This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Income items and Annual income in this table. Monthly income is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Expenses" displayName="Expenses" ref="B3:D22" totalsRowCount="1">
  <tableColumns count="3">
    <tableColumn id="1" xr3:uid="{00000000-0010-0000-0300-000001000000}" name="Expenses" totalsRowLabel="Total" dataDxfId="17" totalsRowDxfId="16"/>
    <tableColumn id="2" xr3:uid="{00000000-0010-0000-0300-000002000000}" name="Annual  " totalsRowFunction="sum" dataDxfId="15" totalsRowDxfId="14"/>
    <tableColumn id="3" xr3:uid="{00000000-0010-0000-0300-000003000000}" name="Monthly " totalsRowFunction="sum" dataDxfId="13" totalsRowDxfId="12">
      <calculatedColumnFormula>Expenses[[#This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Expense items and Annual expenses in this table. Monthly expense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Discretionary" displayName="Discretionary" ref="B3:D15" totalsRowCount="1">
  <tableColumns count="3">
    <tableColumn id="1" xr3:uid="{00000000-0010-0000-0400-000001000000}" name="Discretionary Expenses" totalsRowLabel="Total" dataDxfId="11" totalsRowDxfId="10"/>
    <tableColumn id="2" xr3:uid="{00000000-0010-0000-0400-000002000000}" name="Annual  " totalsRowFunction="sum" dataDxfId="9" totalsRowDxfId="8"/>
    <tableColumn id="3" xr3:uid="{00000000-0010-0000-0400-000003000000}" name="Monthly " totalsRowFunction="sum" dataDxfId="7" totalsRowDxfId="6">
      <calculatedColumnFormula>Discretionary[[#This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Discretionary Expense items and Annual discretionary expenses in this table. Monthly discretionary expense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Savings" displayName="Savings" ref="B3:D9" totalsRowCount="1">
  <tableColumns count="3">
    <tableColumn id="1" xr3:uid="{00000000-0010-0000-0500-000001000000}" name="Savings" totalsRowLabel="Total" dataDxfId="5" totalsRowDxfId="4"/>
    <tableColumn id="2" xr3:uid="{00000000-0010-0000-0500-000002000000}" name="Annual  " totalsRowFunction="sum" dataDxfId="3" totalsRowDxfId="2"/>
    <tableColumn id="3" xr3:uid="{00000000-0010-0000-0500-000003000000}" name="Monthly " totalsRowFunction="sum" dataDxfId="1" totalsRowDxfId="0">
      <calculatedColumnFormula>Savings[[#This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Savings items and Annual savings in this table. Monthly savings are automatically calculated"/>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B1:H6"/>
  <sheetViews>
    <sheetView showGridLines="0" tabSelected="1" zoomScaleNormal="100" workbookViewId="0"/>
  </sheetViews>
  <sheetFormatPr defaultRowHeight="15" x14ac:dyDescent="0.25"/>
  <cols>
    <col min="1" max="1" width="2.5703125" customWidth="1"/>
    <col min="2" max="2" width="34.5703125" customWidth="1"/>
    <col min="3" max="3" width="3.5703125" customWidth="1"/>
    <col min="4" max="4" width="34.5703125" customWidth="1"/>
    <col min="5" max="5" width="3.5703125" customWidth="1"/>
    <col min="6" max="6" width="34.5703125" customWidth="1"/>
    <col min="7" max="8" width="16.5703125" customWidth="1"/>
  </cols>
  <sheetData>
    <row r="1" spans="2:8" s="20" customFormat="1" ht="39" customHeight="1" x14ac:dyDescent="0.25">
      <c r="B1" s="39"/>
      <c r="C1" s="39"/>
      <c r="D1" s="39"/>
      <c r="E1" s="39"/>
      <c r="F1" s="40"/>
      <c r="G1" s="21" t="s">
        <v>8</v>
      </c>
      <c r="H1" s="22" t="s">
        <v>9</v>
      </c>
    </row>
    <row r="2" spans="2:8" ht="75.599999999999994" customHeight="1" x14ac:dyDescent="0.7">
      <c r="B2" s="38" t="s">
        <v>0</v>
      </c>
      <c r="C2" s="38"/>
      <c r="D2" s="38"/>
      <c r="E2" s="38"/>
      <c r="F2" s="38"/>
    </row>
    <row r="3" spans="2:8" ht="47.45" customHeight="1" x14ac:dyDescent="0.25">
      <c r="B3" s="37" t="s">
        <v>1</v>
      </c>
      <c r="C3" s="37"/>
      <c r="D3" s="37"/>
      <c r="E3" s="37"/>
      <c r="F3" s="37"/>
    </row>
    <row r="5" spans="2:8" ht="33.75" customHeight="1" x14ac:dyDescent="0.25">
      <c r="B5" s="11" t="s">
        <v>2</v>
      </c>
      <c r="D5" s="12" t="s">
        <v>4</v>
      </c>
      <c r="F5" s="15" t="s">
        <v>6</v>
      </c>
    </row>
    <row r="6" spans="2:8" ht="120.75" customHeight="1" x14ac:dyDescent="0.25">
      <c r="B6" s="16" t="s">
        <v>3</v>
      </c>
      <c r="D6" s="17" t="s">
        <v>5</v>
      </c>
      <c r="F6" s="14" t="s">
        <v>7</v>
      </c>
    </row>
  </sheetData>
  <mergeCells count="3">
    <mergeCell ref="B3:F3"/>
    <mergeCell ref="B2:F2"/>
    <mergeCell ref="B1:F1"/>
  </mergeCells>
  <dataValidations count="6">
    <dataValidation allowBlank="1" showInputMessage="1" showErrorMessage="1" prompt="Create a Simple Personal Cash Flow Statement in this workbook. Use this Guide worksheet to know about various cash flows. Select cell H1 to navigate to Income worksheet" sqref="A1" xr:uid="{00000000-0002-0000-0000-000000000000}"/>
    <dataValidation allowBlank="1" showInputMessage="1" showErrorMessage="1" prompt="Navigation link to Income worksheet" sqref="H1" xr:uid="{00000000-0002-0000-0000-000001000000}"/>
    <dataValidation allowBlank="1" showInputMessage="1" showErrorMessage="1" prompt="Title of this worksheet is in this cell. Tip is in cell below, and instructions on Annual Cash Flow, Monthly Cash Flow and Daily Cash Flow are in row 5" sqref="B2:F2" xr:uid="{00000000-0002-0000-0000-000002000000}"/>
    <dataValidation allowBlank="1" showInputMessage="1" showErrorMessage="1" prompt="Instructions on how to create an Annual Cash Flow are in cell below" sqref="B5" xr:uid="{00000000-0002-0000-0000-000003000000}"/>
    <dataValidation allowBlank="1" showInputMessage="1" showErrorMessage="1" prompt="Instructions on how to create a Monthly Cash Flow are in cell below" sqref="D5" xr:uid="{00000000-0002-0000-0000-000004000000}"/>
    <dataValidation allowBlank="1" showInputMessage="1" showErrorMessage="1" prompt="Instructions on how to create a Daily Cash Flow are in cell below" sqref="F5" xr:uid="{00000000-0002-0000-0000-000005000000}"/>
  </dataValidations>
  <hyperlinks>
    <hyperlink ref="H1" location="Income!A1" tooltip="Select to navigate to Income worksheet" display="INCOME" xr:uid="{00000000-0004-0000-0000-000000000000}"/>
    <hyperlink ref="G1" location="Guide!A1" tooltip="Select to navigate to cell A1 in this worksheet" display="GUIDE" xr:uid="{00000000-0004-0000-0000-000001000000}"/>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P6"/>
  <sheetViews>
    <sheetView showGridLines="0" zoomScaleNormal="100" workbookViewId="0"/>
  </sheetViews>
  <sheetFormatPr defaultColWidth="8.7109375" defaultRowHeight="30" customHeight="1" x14ac:dyDescent="0.25"/>
  <cols>
    <col min="1" max="1" width="2.7109375" style="19" customWidth="1"/>
    <col min="2" max="2" width="22.5703125" style="19" customWidth="1"/>
    <col min="3" max="4" width="16.5703125" style="19" customWidth="1"/>
    <col min="5" max="5" width="2.5703125" style="19" customWidth="1"/>
    <col min="6" max="8" width="16.5703125" style="19" customWidth="1"/>
    <col min="9" max="9" width="2.5703125" style="19" customWidth="1"/>
    <col min="10" max="12" width="16.5703125" style="19" customWidth="1"/>
    <col min="13" max="13" width="2.5703125" style="19" customWidth="1"/>
    <col min="14" max="16" width="16.5703125" style="19" customWidth="1"/>
    <col min="17" max="17" width="2.5703125" style="19" customWidth="1"/>
    <col min="18" max="16384" width="8.7109375" style="19"/>
  </cols>
  <sheetData>
    <row r="1" spans="2:16" s="20" customFormat="1" ht="39" customHeight="1" x14ac:dyDescent="0.25">
      <c r="B1" s="39" t="s">
        <v>0</v>
      </c>
      <c r="C1" s="39"/>
      <c r="D1" s="39"/>
      <c r="E1" s="39"/>
      <c r="F1" s="40"/>
      <c r="G1" s="31" t="s">
        <v>8</v>
      </c>
      <c r="H1" s="44" t="s">
        <v>18</v>
      </c>
      <c r="I1" s="44"/>
      <c r="J1" s="22" t="s">
        <v>19</v>
      </c>
    </row>
    <row r="2" spans="2:16" ht="31.5" customHeight="1" x14ac:dyDescent="0.25">
      <c r="B2" s="47" t="s">
        <v>10</v>
      </c>
      <c r="C2" s="47"/>
      <c r="D2" s="46">
        <f>AnnualCashFlowToDate</f>
        <v>39750</v>
      </c>
      <c r="E2" s="46"/>
      <c r="F2" s="46"/>
      <c r="G2" s="45" t="s">
        <v>17</v>
      </c>
      <c r="H2" s="45"/>
      <c r="I2" s="45"/>
      <c r="J2" s="45"/>
      <c r="K2" s="45"/>
      <c r="L2" s="45"/>
      <c r="M2" s="45"/>
      <c r="N2" s="45"/>
      <c r="O2" s="45"/>
      <c r="P2" s="45"/>
    </row>
    <row r="3" spans="2:16" ht="50.1" customHeight="1" x14ac:dyDescent="0.3">
      <c r="B3" s="41" t="s">
        <v>11</v>
      </c>
      <c r="C3" s="41"/>
      <c r="D3" s="41"/>
      <c r="F3" s="41" t="s">
        <v>15</v>
      </c>
      <c r="G3" s="41"/>
      <c r="H3" s="41"/>
      <c r="J3" s="41" t="s">
        <v>20</v>
      </c>
      <c r="K3" s="41"/>
      <c r="L3" s="41"/>
      <c r="N3" s="41" t="s">
        <v>22</v>
      </c>
      <c r="O3" s="41"/>
      <c r="P3" s="41"/>
    </row>
    <row r="4" spans="2:16" ht="16.5" customHeight="1" x14ac:dyDescent="0.25">
      <c r="B4" s="6" t="s">
        <v>12</v>
      </c>
      <c r="C4" s="42">
        <f>Income!C10</f>
        <v>125000</v>
      </c>
      <c r="D4" s="42"/>
      <c r="F4" s="6" t="s">
        <v>12</v>
      </c>
      <c r="G4" s="42">
        <f>Expenses[[#Totals],[Annual  ]]</f>
        <v>49000</v>
      </c>
      <c r="H4" s="42"/>
      <c r="J4" s="6" t="s">
        <v>12</v>
      </c>
      <c r="K4" s="42">
        <f>Discretionary[[#Totals],[Annual  ]]</f>
        <v>13250</v>
      </c>
      <c r="L4" s="42"/>
      <c r="N4" s="2" t="s">
        <v>12</v>
      </c>
      <c r="O4" s="42">
        <f>Savings[[#Totals],[Annual  ]]</f>
        <v>23000</v>
      </c>
      <c r="P4" s="42"/>
    </row>
    <row r="5" spans="2:16" ht="323.10000000000002" customHeight="1" x14ac:dyDescent="0.25">
      <c r="B5" s="43" t="s">
        <v>13</v>
      </c>
      <c r="C5" s="43"/>
      <c r="D5" s="43"/>
      <c r="F5" s="43" t="s">
        <v>16</v>
      </c>
      <c r="G5" s="43"/>
      <c r="H5" s="43"/>
      <c r="J5" s="43" t="s">
        <v>21</v>
      </c>
      <c r="K5" s="43"/>
      <c r="L5" s="43"/>
      <c r="N5" s="43" t="s">
        <v>23</v>
      </c>
      <c r="O5" s="43"/>
      <c r="P5" s="43"/>
    </row>
    <row r="6" spans="2:16" ht="16.5" customHeight="1" x14ac:dyDescent="0.25">
      <c r="B6" s="6" t="s">
        <v>14</v>
      </c>
      <c r="C6" s="42">
        <f>Income!D10</f>
        <v>10416.666666666668</v>
      </c>
      <c r="D6" s="42"/>
      <c r="F6" s="6" t="s">
        <v>14</v>
      </c>
      <c r="G6" s="42">
        <f>Expenses[[#Totals],[Monthly ]]</f>
        <v>4083.333333333333</v>
      </c>
      <c r="H6" s="42"/>
      <c r="J6" s="6" t="s">
        <v>14</v>
      </c>
      <c r="K6" s="42">
        <f>Discretionary[[#Totals],[Monthly ]]</f>
        <v>1104.1666666666665</v>
      </c>
      <c r="L6" s="42"/>
      <c r="N6" s="1" t="s">
        <v>14</v>
      </c>
      <c r="O6" s="42">
        <f>Savings!D9</f>
        <v>1916.6666666666667</v>
      </c>
      <c r="P6" s="42"/>
    </row>
  </sheetData>
  <mergeCells count="21">
    <mergeCell ref="C6:D6"/>
    <mergeCell ref="F5:H5"/>
    <mergeCell ref="G6:H6"/>
    <mergeCell ref="G4:H4"/>
    <mergeCell ref="K6:L6"/>
    <mergeCell ref="K4:L4"/>
    <mergeCell ref="J5:L5"/>
    <mergeCell ref="C4:D4"/>
    <mergeCell ref="B5:D5"/>
    <mergeCell ref="D2:F2"/>
    <mergeCell ref="B1:F1"/>
    <mergeCell ref="B3:D3"/>
    <mergeCell ref="F3:H3"/>
    <mergeCell ref="J3:L3"/>
    <mergeCell ref="B2:C2"/>
    <mergeCell ref="N3:P3"/>
    <mergeCell ref="O6:P6"/>
    <mergeCell ref="O4:P4"/>
    <mergeCell ref="N5:P5"/>
    <mergeCell ref="H1:I1"/>
    <mergeCell ref="G2:P2"/>
  </mergeCells>
  <dataValidations count="26">
    <dataValidation allowBlank="1" showInputMessage="1" showErrorMessage="1" prompt="Create an Annual Cash Flow statement in this worksheet. Total annual income, expenses, discretionary expenses, savings and charts are automatically updated. Tip is in cell G2" sqref="A1" xr:uid="{00000000-0002-0000-0100-000000000000}"/>
    <dataValidation allowBlank="1" showInputMessage="1" showErrorMessage="1" prompt="Navigation link to Guide worksheet" sqref="G1" xr:uid="{00000000-0002-0000-0100-000001000000}"/>
    <dataValidation allowBlank="1" showInputMessage="1" showErrorMessage="1" prompt="Total Annual Income is automatically calculated in cell to the right" sqref="B4" xr:uid="{00000000-0002-0000-0100-000002000000}"/>
    <dataValidation allowBlank="1" showInputMessage="1" showErrorMessage="1" prompt="Total Annual Income is automatically calculated in this cell" sqref="C4:D4" xr:uid="{00000000-0002-0000-0100-000003000000}"/>
    <dataValidation allowBlank="1" showInputMessage="1" showErrorMessage="1" prompt="Total Monthly Income is automatically calculated in cell to the right" sqref="B6" xr:uid="{00000000-0002-0000-0100-000004000000}"/>
    <dataValidation allowBlank="1" showInputMessage="1" showErrorMessage="1" prompt="Total Monthly Income is automatically calculated in this cell" sqref="C6:D6" xr:uid="{00000000-0002-0000-0100-000005000000}"/>
    <dataValidation allowBlank="1" showInputMessage="1" showErrorMessage="1" prompt="Total Annual Expenses are automatically calculated in cell to the right" sqref="F4" xr:uid="{00000000-0002-0000-0100-000006000000}"/>
    <dataValidation allowBlank="1" showInputMessage="1" showErrorMessage="1" prompt="Total Annual Expenses are automatically calculated in this cell" sqref="G4:H4" xr:uid="{00000000-0002-0000-0100-000007000000}"/>
    <dataValidation allowBlank="1" showInputMessage="1" showErrorMessage="1" prompt="Total Monthly Expenses are automatically calculated in cell to the right" sqref="F6" xr:uid="{00000000-0002-0000-0100-000008000000}"/>
    <dataValidation allowBlank="1" showInputMessage="1" showErrorMessage="1" prompt="Total Monthly Expenses are automatically calculated in this cell" sqref="G6:H6" xr:uid="{00000000-0002-0000-0100-000009000000}"/>
    <dataValidation allowBlank="1" showInputMessage="1" showErrorMessage="1" prompt="Total Annual Discretionary Expenses are automatically calculated in cell to the right" sqref="J4" xr:uid="{00000000-0002-0000-0100-00000A000000}"/>
    <dataValidation allowBlank="1" showInputMessage="1" showErrorMessage="1" prompt="Total Annual Discretionary Expenses are automatically calculated in this cell" sqref="K4:L4" xr:uid="{00000000-0002-0000-0100-00000B000000}"/>
    <dataValidation allowBlank="1" showInputMessage="1" showErrorMessage="1" prompt="Total Monthly Discretionary Expenses are automatically calculated in cell to the right" sqref="J6" xr:uid="{00000000-0002-0000-0100-00000C000000}"/>
    <dataValidation allowBlank="1" showInputMessage="1" showErrorMessage="1" prompt="Total Monthly Discretionary Expenses are automatically calculated in this cell" sqref="K6:L6" xr:uid="{00000000-0002-0000-0100-00000D000000}"/>
    <dataValidation allowBlank="1" showInputMessage="1" showErrorMessage="1" prompt="Total Annual Savings are automatically calculated in cell to the right" sqref="N4" xr:uid="{00000000-0002-0000-0100-00000E000000}"/>
    <dataValidation allowBlank="1" showInputMessage="1" showErrorMessage="1" prompt="Total Annual Savings are automatically calculated in this cell" sqref="O4:P4" xr:uid="{00000000-0002-0000-0100-00000F000000}"/>
    <dataValidation allowBlank="1" showInputMessage="1" showErrorMessage="1" prompt="Total Monthly Savings are automatically calculated in cell to the right" sqref="N6" xr:uid="{00000000-0002-0000-0100-000010000000}"/>
    <dataValidation allowBlank="1" showInputMessage="1" showErrorMessage="1" prompt="Total Monthly Savings are automatically calculated in this cell" sqref="O6:P6" xr:uid="{00000000-0002-0000-0100-000011000000}"/>
    <dataValidation allowBlank="1" showInputMessage="1" showErrorMessage="1" prompt="Navigation link to Monthly Cash Flow worksheet" sqref="J1" xr:uid="{00000000-0002-0000-0100-000012000000}"/>
    <dataValidation allowBlank="1" showInputMessage="1" showErrorMessage="1" prompt="Total Cash Flow to Date is automatically calculated in this cell and charts are updated in cells B5, F5, J5 and N5. Tip is in cell to the right, and summary labels in cells B3, F3, J3 and N3" sqref="D2:F2" xr:uid="{00000000-0002-0000-0100-000013000000}"/>
    <dataValidation allowBlank="1" showInputMessage="1" showErrorMessage="1" prompt="Title of this worksheet is in this cell and navigation links to other worksheets in cells to the right, cell G1 and J1. Total Cash Flow to Date is automatically calculated in cell D2" sqref="B1:F1" xr:uid="{00000000-0002-0000-0100-000014000000}"/>
    <dataValidation allowBlank="1" showInputMessage="1" showErrorMessage="1" prompt="Total Cash Flow to Date is automatically calculated in cell to the right. Income Summary label is in cell below" sqref="B2:C2" xr:uid="{00000000-0002-0000-0100-000015000000}"/>
    <dataValidation allowBlank="1" showInputMessage="1" showErrorMessage="1" prompt="Total Annual income is automatically calculated in cell C4 and Monthly income in cell C6. Pie chart is in cell B5" sqref="B3:D3" xr:uid="{00000000-0002-0000-0100-000016000000}"/>
    <dataValidation allowBlank="1" showInputMessage="1" showErrorMessage="1" prompt="Total Annual expenses are automatically calculated in cell G4 and Monthly expenses in cell G6. Pie chart is in cell F5" sqref="F3:H3" xr:uid="{00000000-0002-0000-0100-000017000000}"/>
    <dataValidation allowBlank="1" showInputMessage="1" showErrorMessage="1" prompt="Total Annual discretionary expenses are automatically calculated in cell K4 and Monthly expenses in cell K6. Pie chart is in cell J5" sqref="J3:L3" xr:uid="{00000000-0002-0000-0100-000018000000}"/>
    <dataValidation allowBlank="1" showInputMessage="1" showErrorMessage="1" prompt="Total Annual savings are automatically calculated in cell O4 and Monthly savings in cell O6. Pie chart is in cell N5" sqref="N3:P3" xr:uid="{00000000-0002-0000-0100-000019000000}"/>
  </dataValidations>
  <hyperlinks>
    <hyperlink ref="G1" location="Guide!A1" tooltip="Select to navigate to Guide worksheet" display="Navigation button for Guide worksheet is in this cell." xr:uid="{00000000-0004-0000-0100-000000000000}"/>
    <hyperlink ref="J1" location="'Monthly Cash Flow'!A1" tooltip="Select to navigate to Monthly Cash Flow worksheet" display="'Monthly Cash Flow'!A1" xr:uid="{00000000-0004-0000-0100-000001000000}"/>
    <hyperlink ref="H1:I1" location="'Annual Cash Flow'!A1" tooltip="Select to navigate to cell A1 in this worksheet" display="ANNUAL CASH FLOW" xr:uid="{00000000-0004-0000-0100-000002000000}"/>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B1:P48"/>
  <sheetViews>
    <sheetView showGridLines="0" zoomScaleNormal="100" workbookViewId="0"/>
  </sheetViews>
  <sheetFormatPr defaultRowHeight="30" customHeight="1" x14ac:dyDescent="0.25"/>
  <cols>
    <col min="1" max="1" width="2.7109375" customWidth="1"/>
    <col min="2" max="2" width="14.5703125" customWidth="1"/>
    <col min="3" max="3" width="25.5703125" customWidth="1"/>
    <col min="4" max="16" width="14.5703125" customWidth="1"/>
    <col min="17" max="17" width="16.5703125" customWidth="1"/>
  </cols>
  <sheetData>
    <row r="1" spans="2:16" s="20" customFormat="1" ht="39" customHeight="1" thickBot="1" x14ac:dyDescent="0.3">
      <c r="B1" s="49" t="s">
        <v>0</v>
      </c>
      <c r="C1" s="49"/>
      <c r="D1" s="49"/>
      <c r="E1" s="49"/>
      <c r="F1" s="49"/>
      <c r="G1" s="49"/>
      <c r="H1" s="21" t="s">
        <v>8</v>
      </c>
      <c r="I1" s="22" t="s">
        <v>18</v>
      </c>
      <c r="J1" s="22" t="s">
        <v>75</v>
      </c>
      <c r="K1" s="22" t="s">
        <v>77</v>
      </c>
    </row>
    <row r="2" spans="2:16" ht="31.5" customHeight="1" x14ac:dyDescent="0.25">
      <c r="B2" s="50" t="s">
        <v>24</v>
      </c>
      <c r="C2" s="50"/>
      <c r="D2" s="51">
        <f>MonthlyCashFlowToDate</f>
        <v>18380</v>
      </c>
      <c r="E2" s="51"/>
      <c r="F2" s="52" t="s">
        <v>70</v>
      </c>
      <c r="G2" s="52"/>
      <c r="H2" s="52"/>
      <c r="I2" s="52"/>
      <c r="J2" s="52"/>
      <c r="K2" s="52"/>
      <c r="L2" s="52"/>
      <c r="M2" s="52"/>
      <c r="N2" s="52"/>
      <c r="O2" s="52"/>
      <c r="P2" s="52"/>
    </row>
    <row r="3" spans="2:16" ht="50.1" customHeight="1" x14ac:dyDescent="0.3">
      <c r="B3" s="24" t="s">
        <v>25</v>
      </c>
      <c r="C3" s="24" t="s">
        <v>31</v>
      </c>
      <c r="D3" s="24" t="s">
        <v>68</v>
      </c>
      <c r="E3" s="24" t="s">
        <v>69</v>
      </c>
      <c r="F3" s="24" t="s">
        <v>71</v>
      </c>
      <c r="G3" s="24" t="s">
        <v>72</v>
      </c>
      <c r="H3" s="24" t="s">
        <v>73</v>
      </c>
      <c r="I3" s="24" t="s">
        <v>74</v>
      </c>
      <c r="J3" s="24" t="s">
        <v>76</v>
      </c>
      <c r="K3" s="24" t="s">
        <v>78</v>
      </c>
      <c r="L3" s="24" t="s">
        <v>79</v>
      </c>
      <c r="M3" s="24" t="s">
        <v>80</v>
      </c>
      <c r="N3" s="24" t="s">
        <v>81</v>
      </c>
      <c r="O3" s="24" t="s">
        <v>82</v>
      </c>
      <c r="P3" s="24" t="s">
        <v>30</v>
      </c>
    </row>
    <row r="4" spans="2:16" ht="30" customHeight="1" x14ac:dyDescent="0.25">
      <c r="B4" s="7" t="s">
        <v>26</v>
      </c>
      <c r="C4" s="7" t="s">
        <v>32</v>
      </c>
      <c r="D4" s="36">
        <v>7500</v>
      </c>
      <c r="E4" s="36">
        <v>7500</v>
      </c>
      <c r="F4" s="36">
        <v>7500</v>
      </c>
      <c r="G4" s="36">
        <v>7500</v>
      </c>
      <c r="H4" s="36">
        <v>7500</v>
      </c>
      <c r="I4" s="36">
        <v>7500</v>
      </c>
      <c r="J4" s="36"/>
      <c r="K4" s="36"/>
      <c r="L4" s="36"/>
      <c r="M4" s="36"/>
      <c r="N4" s="36"/>
      <c r="O4" s="36"/>
      <c r="P4" s="36">
        <f>SUM(Monthly[[#This Row],[Jan]:[Dec]])</f>
        <v>45000</v>
      </c>
    </row>
    <row r="5" spans="2:16" ht="30" customHeight="1" x14ac:dyDescent="0.25">
      <c r="B5" s="7" t="s">
        <v>26</v>
      </c>
      <c r="C5" s="7" t="s">
        <v>33</v>
      </c>
      <c r="D5" s="36">
        <v>400</v>
      </c>
      <c r="E5" s="36">
        <v>400</v>
      </c>
      <c r="F5" s="36">
        <v>500</v>
      </c>
      <c r="G5" s="36">
        <v>200</v>
      </c>
      <c r="H5" s="36">
        <v>0</v>
      </c>
      <c r="I5" s="36">
        <v>600</v>
      </c>
      <c r="J5" s="36"/>
      <c r="K5" s="36"/>
      <c r="L5" s="36"/>
      <c r="M5" s="36"/>
      <c r="N5" s="36"/>
      <c r="O5" s="36"/>
      <c r="P5" s="36">
        <f>SUM(Monthly[[#This Row],[Jan]:[Dec]])</f>
        <v>2100</v>
      </c>
    </row>
    <row r="6" spans="2:16" ht="30" customHeight="1" x14ac:dyDescent="0.25">
      <c r="B6" s="7" t="s">
        <v>26</v>
      </c>
      <c r="C6" s="7" t="s">
        <v>34</v>
      </c>
      <c r="D6" s="36">
        <v>2500</v>
      </c>
      <c r="E6" s="36">
        <v>2500</v>
      </c>
      <c r="F6" s="36">
        <v>2500</v>
      </c>
      <c r="G6" s="36">
        <v>2500</v>
      </c>
      <c r="H6" s="36">
        <v>2500</v>
      </c>
      <c r="I6" s="36">
        <v>2500</v>
      </c>
      <c r="J6" s="36"/>
      <c r="K6" s="36"/>
      <c r="L6" s="36"/>
      <c r="M6" s="36"/>
      <c r="N6" s="36"/>
      <c r="O6" s="36"/>
      <c r="P6" s="36">
        <f>SUM(Monthly[[#This Row],[Jan]:[Dec]])</f>
        <v>15000</v>
      </c>
    </row>
    <row r="7" spans="2:16" ht="30" customHeight="1" x14ac:dyDescent="0.25">
      <c r="B7" s="7" t="s">
        <v>26</v>
      </c>
      <c r="C7" s="7" t="s">
        <v>35</v>
      </c>
      <c r="D7" s="36">
        <v>0</v>
      </c>
      <c r="E7" s="36">
        <v>0</v>
      </c>
      <c r="F7" s="36">
        <v>0</v>
      </c>
      <c r="G7" s="36">
        <v>0</v>
      </c>
      <c r="H7" s="36">
        <v>0</v>
      </c>
      <c r="I7" s="36">
        <v>0</v>
      </c>
      <c r="J7" s="36"/>
      <c r="K7" s="36"/>
      <c r="L7" s="36"/>
      <c r="M7" s="36"/>
      <c r="N7" s="36"/>
      <c r="O7" s="36"/>
      <c r="P7" s="36">
        <f>SUM(Monthly[[#This Row],[Jan]:[Dec]])</f>
        <v>0</v>
      </c>
    </row>
    <row r="8" spans="2:16" ht="30" customHeight="1" x14ac:dyDescent="0.25">
      <c r="B8" s="7" t="s">
        <v>26</v>
      </c>
      <c r="C8" s="7" t="s">
        <v>36</v>
      </c>
      <c r="D8" s="36">
        <v>0</v>
      </c>
      <c r="E8" s="36">
        <v>0</v>
      </c>
      <c r="F8" s="36">
        <v>0</v>
      </c>
      <c r="G8" s="36">
        <v>0</v>
      </c>
      <c r="H8" s="36">
        <v>0</v>
      </c>
      <c r="I8" s="36">
        <v>0</v>
      </c>
      <c r="J8" s="36"/>
      <c r="K8" s="36"/>
      <c r="L8" s="36"/>
      <c r="M8" s="36"/>
      <c r="N8" s="36"/>
      <c r="O8" s="36"/>
      <c r="P8" s="36">
        <f>SUM(Monthly[[#This Row],[Jan]:[Dec]])</f>
        <v>0</v>
      </c>
    </row>
    <row r="9" spans="2:16" ht="30" customHeight="1" x14ac:dyDescent="0.25">
      <c r="B9" s="7" t="s">
        <v>26</v>
      </c>
      <c r="C9" s="7" t="s">
        <v>37</v>
      </c>
      <c r="D9" s="36">
        <v>0</v>
      </c>
      <c r="E9" s="36">
        <v>0</v>
      </c>
      <c r="F9" s="36">
        <v>0</v>
      </c>
      <c r="G9" s="36">
        <v>0</v>
      </c>
      <c r="H9" s="36">
        <v>0</v>
      </c>
      <c r="I9" s="36">
        <v>0</v>
      </c>
      <c r="J9" s="36"/>
      <c r="K9" s="36"/>
      <c r="L9" s="36"/>
      <c r="M9" s="36"/>
      <c r="N9" s="36"/>
      <c r="O9" s="36"/>
      <c r="P9" s="36">
        <f>SUM(Monthly[[#This Row],[Jan]:[Dec]])</f>
        <v>0</v>
      </c>
    </row>
    <row r="10" spans="2:16" ht="30" customHeight="1" x14ac:dyDescent="0.25">
      <c r="B10" s="7" t="s">
        <v>27</v>
      </c>
      <c r="C10" s="7" t="s">
        <v>38</v>
      </c>
      <c r="D10" s="36">
        <v>1250</v>
      </c>
      <c r="E10" s="36">
        <v>1250</v>
      </c>
      <c r="F10" s="36">
        <v>1250</v>
      </c>
      <c r="G10" s="36">
        <v>1250</v>
      </c>
      <c r="H10" s="36">
        <v>1250</v>
      </c>
      <c r="I10" s="36">
        <v>1250</v>
      </c>
      <c r="J10" s="36"/>
      <c r="K10" s="36"/>
      <c r="L10" s="36"/>
      <c r="M10" s="36"/>
      <c r="N10" s="36"/>
      <c r="O10" s="36"/>
      <c r="P10" s="36">
        <f>SUM(Monthly[[#This Row],[Jan]:[Dec]])</f>
        <v>7500</v>
      </c>
    </row>
    <row r="11" spans="2:16" ht="30" customHeight="1" x14ac:dyDescent="0.25">
      <c r="B11" s="7" t="s">
        <v>27</v>
      </c>
      <c r="C11" s="7" t="s">
        <v>39</v>
      </c>
      <c r="D11" s="36">
        <v>208.33333333333334</v>
      </c>
      <c r="E11" s="36">
        <v>208.33333333333334</v>
      </c>
      <c r="F11" s="36">
        <v>208.33333333333334</v>
      </c>
      <c r="G11" s="36">
        <v>208.33333333333334</v>
      </c>
      <c r="H11" s="36">
        <v>208.33333333333334</v>
      </c>
      <c r="I11" s="36">
        <v>208.33333333333334</v>
      </c>
      <c r="J11" s="36"/>
      <c r="K11" s="36"/>
      <c r="L11" s="36"/>
      <c r="M11" s="36"/>
      <c r="N11" s="36"/>
      <c r="O11" s="36"/>
      <c r="P11" s="36">
        <f>SUM(Monthly[[#This Row],[Jan]:[Dec]])</f>
        <v>1250</v>
      </c>
    </row>
    <row r="12" spans="2:16" ht="30" customHeight="1" x14ac:dyDescent="0.25">
      <c r="B12" s="7" t="s">
        <v>27</v>
      </c>
      <c r="C12" s="7" t="s">
        <v>40</v>
      </c>
      <c r="D12" s="36">
        <v>16.666666666666668</v>
      </c>
      <c r="E12" s="36">
        <v>16.666666666666668</v>
      </c>
      <c r="F12" s="36">
        <v>16.666666666666668</v>
      </c>
      <c r="G12" s="36">
        <v>16.666666666666668</v>
      </c>
      <c r="H12" s="36">
        <v>16.666666666666668</v>
      </c>
      <c r="I12" s="36">
        <v>16.666666666666668</v>
      </c>
      <c r="J12" s="36"/>
      <c r="K12" s="36"/>
      <c r="L12" s="36"/>
      <c r="M12" s="36"/>
      <c r="N12" s="36"/>
      <c r="O12" s="36"/>
      <c r="P12" s="36">
        <f>SUM(Monthly[[#This Row],[Jan]:[Dec]])</f>
        <v>100.00000000000001</v>
      </c>
    </row>
    <row r="13" spans="2:16" ht="30" customHeight="1" x14ac:dyDescent="0.25">
      <c r="B13" s="7" t="s">
        <v>27</v>
      </c>
      <c r="C13" s="7" t="s">
        <v>41</v>
      </c>
      <c r="D13" s="36">
        <v>333.33333333333331</v>
      </c>
      <c r="E13" s="36">
        <v>333.33333333333331</v>
      </c>
      <c r="F13" s="36">
        <v>333.33333333333331</v>
      </c>
      <c r="G13" s="36">
        <v>333.33333333333331</v>
      </c>
      <c r="H13" s="36">
        <v>333.33333333333331</v>
      </c>
      <c r="I13" s="36">
        <v>333.33333333333331</v>
      </c>
      <c r="J13" s="36"/>
      <c r="K13" s="36"/>
      <c r="L13" s="36"/>
      <c r="M13" s="36"/>
      <c r="N13" s="36"/>
      <c r="O13" s="36"/>
      <c r="P13" s="36">
        <f>SUM(Monthly[[#This Row],[Jan]:[Dec]])</f>
        <v>1999.9999999999998</v>
      </c>
    </row>
    <row r="14" spans="2:16" ht="30" customHeight="1" x14ac:dyDescent="0.25">
      <c r="B14" s="7" t="s">
        <v>27</v>
      </c>
      <c r="C14" s="7" t="s">
        <v>42</v>
      </c>
      <c r="D14" s="36">
        <v>1250</v>
      </c>
      <c r="E14" s="36">
        <v>1250</v>
      </c>
      <c r="F14" s="36">
        <v>1250</v>
      </c>
      <c r="G14" s="36">
        <v>1250</v>
      </c>
      <c r="H14" s="36">
        <v>1250</v>
      </c>
      <c r="I14" s="36">
        <v>1250</v>
      </c>
      <c r="J14" s="36"/>
      <c r="K14" s="36"/>
      <c r="L14" s="36"/>
      <c r="M14" s="36"/>
      <c r="N14" s="36"/>
      <c r="O14" s="36"/>
      <c r="P14" s="36">
        <f>SUM(Monthly[[#This Row],[Jan]:[Dec]])</f>
        <v>7500</v>
      </c>
    </row>
    <row r="15" spans="2:16" ht="30" customHeight="1" x14ac:dyDescent="0.25">
      <c r="B15" s="7" t="s">
        <v>27</v>
      </c>
      <c r="C15" s="7" t="s">
        <v>43</v>
      </c>
      <c r="D15" s="36">
        <v>25</v>
      </c>
      <c r="E15" s="36">
        <v>25</v>
      </c>
      <c r="F15" s="36">
        <v>25</v>
      </c>
      <c r="G15" s="36">
        <v>25</v>
      </c>
      <c r="H15" s="36">
        <v>25</v>
      </c>
      <c r="I15" s="36">
        <v>25</v>
      </c>
      <c r="J15" s="36"/>
      <c r="K15" s="36"/>
      <c r="L15" s="36"/>
      <c r="M15" s="36"/>
      <c r="N15" s="36"/>
      <c r="O15" s="36"/>
      <c r="P15" s="36">
        <f>SUM(Monthly[[#This Row],[Jan]:[Dec]])</f>
        <v>150</v>
      </c>
    </row>
    <row r="16" spans="2:16" ht="30" customHeight="1" x14ac:dyDescent="0.25">
      <c r="B16" s="7" t="s">
        <v>27</v>
      </c>
      <c r="C16" s="7" t="s">
        <v>44</v>
      </c>
      <c r="D16" s="36">
        <v>100</v>
      </c>
      <c r="E16" s="36">
        <v>100</v>
      </c>
      <c r="F16" s="36">
        <v>100</v>
      </c>
      <c r="G16" s="36">
        <v>100</v>
      </c>
      <c r="H16" s="36">
        <v>100</v>
      </c>
      <c r="I16" s="36">
        <v>100</v>
      </c>
      <c r="J16" s="36"/>
      <c r="K16" s="36"/>
      <c r="L16" s="36"/>
      <c r="M16" s="36"/>
      <c r="N16" s="36"/>
      <c r="O16" s="36"/>
      <c r="P16" s="36">
        <f>SUM(Monthly[[#This Row],[Jan]:[Dec]])</f>
        <v>600</v>
      </c>
    </row>
    <row r="17" spans="2:16" ht="30" customHeight="1" x14ac:dyDescent="0.25">
      <c r="B17" s="7" t="s">
        <v>27</v>
      </c>
      <c r="C17" s="7" t="s">
        <v>45</v>
      </c>
      <c r="D17" s="36">
        <v>50</v>
      </c>
      <c r="E17" s="36">
        <v>50</v>
      </c>
      <c r="F17" s="36">
        <v>50</v>
      </c>
      <c r="G17" s="36">
        <v>50</v>
      </c>
      <c r="H17" s="36">
        <v>50</v>
      </c>
      <c r="I17" s="36">
        <v>50</v>
      </c>
      <c r="J17" s="36"/>
      <c r="K17" s="36"/>
      <c r="L17" s="36"/>
      <c r="M17" s="36"/>
      <c r="N17" s="36"/>
      <c r="O17" s="36"/>
      <c r="P17" s="36">
        <f>SUM(Monthly[[#This Row],[Jan]:[Dec]])</f>
        <v>300</v>
      </c>
    </row>
    <row r="18" spans="2:16" ht="30" customHeight="1" x14ac:dyDescent="0.25">
      <c r="B18" s="7" t="s">
        <v>27</v>
      </c>
      <c r="C18" s="7" t="s">
        <v>46</v>
      </c>
      <c r="D18" s="36">
        <v>50</v>
      </c>
      <c r="E18" s="36">
        <v>50</v>
      </c>
      <c r="F18" s="36">
        <v>50</v>
      </c>
      <c r="G18" s="36">
        <v>50</v>
      </c>
      <c r="H18" s="36">
        <v>50</v>
      </c>
      <c r="I18" s="36">
        <v>50</v>
      </c>
      <c r="J18" s="36"/>
      <c r="K18" s="36"/>
      <c r="L18" s="36"/>
      <c r="M18" s="36"/>
      <c r="N18" s="36"/>
      <c r="O18" s="36"/>
      <c r="P18" s="36">
        <f>SUM(Monthly[[#This Row],[Jan]:[Dec]])</f>
        <v>300</v>
      </c>
    </row>
    <row r="19" spans="2:16" ht="30" customHeight="1" x14ac:dyDescent="0.25">
      <c r="B19" s="7" t="s">
        <v>27</v>
      </c>
      <c r="C19" s="7" t="s">
        <v>47</v>
      </c>
      <c r="D19" s="36">
        <v>25</v>
      </c>
      <c r="E19" s="36">
        <v>25</v>
      </c>
      <c r="F19" s="36">
        <v>25</v>
      </c>
      <c r="G19" s="36">
        <v>25</v>
      </c>
      <c r="H19" s="36">
        <v>25</v>
      </c>
      <c r="I19" s="36">
        <v>25</v>
      </c>
      <c r="J19" s="36"/>
      <c r="K19" s="36"/>
      <c r="L19" s="36"/>
      <c r="M19" s="36"/>
      <c r="N19" s="36"/>
      <c r="O19" s="36"/>
      <c r="P19" s="36">
        <f>SUM(Monthly[[#This Row],[Jan]:[Dec]])</f>
        <v>150</v>
      </c>
    </row>
    <row r="20" spans="2:16" ht="30" customHeight="1" x14ac:dyDescent="0.25">
      <c r="B20" s="7" t="s">
        <v>27</v>
      </c>
      <c r="C20" s="7" t="s">
        <v>48</v>
      </c>
      <c r="D20" s="36">
        <v>12.5</v>
      </c>
      <c r="E20" s="36">
        <v>12.5</v>
      </c>
      <c r="F20" s="36">
        <v>12.5</v>
      </c>
      <c r="G20" s="36">
        <v>12.5</v>
      </c>
      <c r="H20" s="36">
        <v>12.5</v>
      </c>
      <c r="I20" s="36">
        <v>12.5</v>
      </c>
      <c r="J20" s="36"/>
      <c r="K20" s="36"/>
      <c r="L20" s="36"/>
      <c r="M20" s="36"/>
      <c r="N20" s="36"/>
      <c r="O20" s="36"/>
      <c r="P20" s="36">
        <f>SUM(Monthly[[#This Row],[Jan]:[Dec]])</f>
        <v>75</v>
      </c>
    </row>
    <row r="21" spans="2:16" ht="30" customHeight="1" x14ac:dyDescent="0.25">
      <c r="B21" s="7" t="s">
        <v>27</v>
      </c>
      <c r="C21" s="7" t="s">
        <v>49</v>
      </c>
      <c r="D21" s="36">
        <v>50</v>
      </c>
      <c r="E21" s="36">
        <v>50</v>
      </c>
      <c r="F21" s="36">
        <v>50</v>
      </c>
      <c r="G21" s="36">
        <v>50</v>
      </c>
      <c r="H21" s="36">
        <v>50</v>
      </c>
      <c r="I21" s="36">
        <v>50</v>
      </c>
      <c r="J21" s="36"/>
      <c r="K21" s="36"/>
      <c r="L21" s="36"/>
      <c r="M21" s="36"/>
      <c r="N21" s="36"/>
      <c r="O21" s="36"/>
      <c r="P21" s="36">
        <f>SUM(Monthly[[#This Row],[Jan]:[Dec]])</f>
        <v>300</v>
      </c>
    </row>
    <row r="22" spans="2:16" ht="30" customHeight="1" x14ac:dyDescent="0.25">
      <c r="B22" s="7" t="s">
        <v>27</v>
      </c>
      <c r="C22" s="7" t="s">
        <v>50</v>
      </c>
      <c r="D22" s="36">
        <v>50</v>
      </c>
      <c r="E22" s="36">
        <v>50</v>
      </c>
      <c r="F22" s="36">
        <v>50</v>
      </c>
      <c r="G22" s="36">
        <v>50</v>
      </c>
      <c r="H22" s="36">
        <v>50</v>
      </c>
      <c r="I22" s="36">
        <v>50</v>
      </c>
      <c r="J22" s="36"/>
      <c r="K22" s="36"/>
      <c r="L22" s="36"/>
      <c r="M22" s="36"/>
      <c r="N22" s="36"/>
      <c r="O22" s="36"/>
      <c r="P22" s="36">
        <f>SUM(Monthly[[#This Row],[Jan]:[Dec]])</f>
        <v>300</v>
      </c>
    </row>
    <row r="23" spans="2:16" ht="30" customHeight="1" x14ac:dyDescent="0.25">
      <c r="B23" s="7" t="s">
        <v>27</v>
      </c>
      <c r="C23" s="7" t="s">
        <v>51</v>
      </c>
      <c r="D23" s="36">
        <v>125</v>
      </c>
      <c r="E23" s="36">
        <v>125</v>
      </c>
      <c r="F23" s="36">
        <v>125</v>
      </c>
      <c r="G23" s="36">
        <v>125</v>
      </c>
      <c r="H23" s="36">
        <v>125</v>
      </c>
      <c r="I23" s="36">
        <v>125</v>
      </c>
      <c r="J23" s="36"/>
      <c r="K23" s="36"/>
      <c r="L23" s="36"/>
      <c r="M23" s="36"/>
      <c r="N23" s="36"/>
      <c r="O23" s="36"/>
      <c r="P23" s="36">
        <f>SUM(Monthly[[#This Row],[Jan]:[Dec]])</f>
        <v>750</v>
      </c>
    </row>
    <row r="24" spans="2:16" ht="30" customHeight="1" x14ac:dyDescent="0.25">
      <c r="B24" s="7" t="s">
        <v>27</v>
      </c>
      <c r="C24" s="7" t="s">
        <v>52</v>
      </c>
      <c r="D24" s="36">
        <v>400</v>
      </c>
      <c r="E24" s="36">
        <v>500</v>
      </c>
      <c r="F24" s="36">
        <v>450</v>
      </c>
      <c r="G24" s="36">
        <v>400</v>
      </c>
      <c r="H24" s="36">
        <v>450</v>
      </c>
      <c r="I24" s="36">
        <v>425</v>
      </c>
      <c r="J24" s="36"/>
      <c r="K24" s="36"/>
      <c r="L24" s="36"/>
      <c r="M24" s="36"/>
      <c r="N24" s="36"/>
      <c r="O24" s="36"/>
      <c r="P24" s="36">
        <f>SUM(Monthly[[#This Row],[Jan]:[Dec]])</f>
        <v>2625</v>
      </c>
    </row>
    <row r="25" spans="2:16" ht="30" customHeight="1" x14ac:dyDescent="0.25">
      <c r="B25" s="7" t="s">
        <v>27</v>
      </c>
      <c r="C25" s="7" t="s">
        <v>53</v>
      </c>
      <c r="D25" s="36">
        <v>50</v>
      </c>
      <c r="E25" s="36">
        <v>75</v>
      </c>
      <c r="F25" s="36">
        <v>100</v>
      </c>
      <c r="G25" s="36">
        <v>75</v>
      </c>
      <c r="H25" s="36">
        <v>125</v>
      </c>
      <c r="I25" s="36">
        <v>75</v>
      </c>
      <c r="J25" s="36"/>
      <c r="K25" s="36"/>
      <c r="L25" s="36"/>
      <c r="M25" s="36"/>
      <c r="N25" s="36"/>
      <c r="O25" s="36"/>
      <c r="P25" s="36">
        <f>SUM(Monthly[[#This Row],[Jan]:[Dec]])</f>
        <v>500</v>
      </c>
    </row>
    <row r="26" spans="2:16" ht="30" customHeight="1" x14ac:dyDescent="0.25">
      <c r="B26" s="7" t="s">
        <v>27</v>
      </c>
      <c r="C26" s="7" t="s">
        <v>54</v>
      </c>
      <c r="D26" s="36">
        <v>50</v>
      </c>
      <c r="E26" s="36">
        <v>10</v>
      </c>
      <c r="F26" s="36">
        <v>25</v>
      </c>
      <c r="G26" s="36">
        <v>25</v>
      </c>
      <c r="H26" s="36">
        <v>20</v>
      </c>
      <c r="I26" s="36">
        <v>70</v>
      </c>
      <c r="J26" s="36"/>
      <c r="K26" s="36"/>
      <c r="L26" s="36"/>
      <c r="M26" s="36"/>
      <c r="N26" s="36"/>
      <c r="O26" s="36"/>
      <c r="P26" s="36">
        <f>SUM(Monthly[[#This Row],[Jan]:[Dec]])</f>
        <v>200</v>
      </c>
    </row>
    <row r="27" spans="2:16" ht="30" customHeight="1" x14ac:dyDescent="0.25">
      <c r="B27" s="7" t="s">
        <v>27</v>
      </c>
      <c r="C27" s="7" t="s">
        <v>55</v>
      </c>
      <c r="D27" s="36">
        <v>30</v>
      </c>
      <c r="E27" s="36">
        <v>30</v>
      </c>
      <c r="F27" s="36">
        <v>30</v>
      </c>
      <c r="G27" s="36">
        <v>20</v>
      </c>
      <c r="H27" s="36">
        <v>30</v>
      </c>
      <c r="I27" s="36">
        <v>30</v>
      </c>
      <c r="J27" s="36"/>
      <c r="K27" s="36"/>
      <c r="L27" s="36"/>
      <c r="M27" s="36"/>
      <c r="N27" s="36"/>
      <c r="O27" s="36"/>
      <c r="P27" s="36">
        <f>SUM(Monthly[[#This Row],[Jan]:[Dec]])</f>
        <v>170</v>
      </c>
    </row>
    <row r="28" spans="2:16" ht="30" customHeight="1" x14ac:dyDescent="0.25">
      <c r="B28" s="7" t="s">
        <v>27</v>
      </c>
      <c r="C28" s="7" t="s">
        <v>35</v>
      </c>
      <c r="D28" s="36">
        <v>0</v>
      </c>
      <c r="E28" s="36">
        <v>0</v>
      </c>
      <c r="F28" s="36">
        <v>0</v>
      </c>
      <c r="G28" s="36">
        <v>0</v>
      </c>
      <c r="H28" s="36">
        <v>0</v>
      </c>
      <c r="I28" s="36">
        <v>0</v>
      </c>
      <c r="J28" s="36"/>
      <c r="K28" s="36"/>
      <c r="L28" s="36"/>
      <c r="M28" s="36"/>
      <c r="N28" s="36"/>
      <c r="O28" s="36"/>
      <c r="P28" s="36">
        <f>SUM(Monthly[[#This Row],[Jan]:[Dec]])</f>
        <v>0</v>
      </c>
    </row>
    <row r="29" spans="2:16" ht="30" customHeight="1" x14ac:dyDescent="0.25">
      <c r="B29" s="7" t="s">
        <v>27</v>
      </c>
      <c r="C29" s="7" t="s">
        <v>36</v>
      </c>
      <c r="D29" s="36">
        <v>0</v>
      </c>
      <c r="E29" s="36">
        <v>0</v>
      </c>
      <c r="F29" s="36">
        <v>0</v>
      </c>
      <c r="G29" s="36">
        <v>0</v>
      </c>
      <c r="H29" s="36">
        <v>0</v>
      </c>
      <c r="I29" s="36">
        <v>0</v>
      </c>
      <c r="J29" s="36"/>
      <c r="K29" s="36"/>
      <c r="L29" s="36"/>
      <c r="M29" s="36"/>
      <c r="N29" s="36"/>
      <c r="O29" s="36"/>
      <c r="P29" s="36">
        <f>SUM(Monthly[[#This Row],[Jan]:[Dec]])</f>
        <v>0</v>
      </c>
    </row>
    <row r="30" spans="2:16" ht="30" customHeight="1" x14ac:dyDescent="0.25">
      <c r="B30" s="7" t="s">
        <v>27</v>
      </c>
      <c r="C30" s="7" t="s">
        <v>37</v>
      </c>
      <c r="D30" s="36">
        <v>0</v>
      </c>
      <c r="E30" s="36">
        <v>0</v>
      </c>
      <c r="F30" s="36">
        <v>0</v>
      </c>
      <c r="G30" s="36">
        <v>0</v>
      </c>
      <c r="H30" s="36">
        <v>0</v>
      </c>
      <c r="I30" s="36">
        <v>0</v>
      </c>
      <c r="J30" s="36"/>
      <c r="K30" s="36"/>
      <c r="L30" s="36"/>
      <c r="M30" s="36"/>
      <c r="N30" s="36"/>
      <c r="O30" s="36"/>
      <c r="P30" s="36">
        <f>SUM(Monthly[[#This Row],[Jan]:[Dec]])</f>
        <v>0</v>
      </c>
    </row>
    <row r="31" spans="2:16" ht="30" customHeight="1" x14ac:dyDescent="0.25">
      <c r="B31" s="7" t="s">
        <v>28</v>
      </c>
      <c r="C31" s="7" t="s">
        <v>56</v>
      </c>
      <c r="D31" s="36">
        <v>50</v>
      </c>
      <c r="E31" s="36">
        <v>150</v>
      </c>
      <c r="F31" s="36">
        <v>100</v>
      </c>
      <c r="G31" s="36">
        <v>50</v>
      </c>
      <c r="H31" s="36">
        <v>150</v>
      </c>
      <c r="I31" s="36">
        <v>100</v>
      </c>
      <c r="J31" s="36"/>
      <c r="K31" s="36"/>
      <c r="L31" s="36"/>
      <c r="M31" s="36"/>
      <c r="N31" s="36"/>
      <c r="O31" s="36"/>
      <c r="P31" s="36">
        <f>SUM(Monthly[[#This Row],[Jan]:[Dec]])</f>
        <v>600</v>
      </c>
    </row>
    <row r="32" spans="2:16" ht="30" customHeight="1" x14ac:dyDescent="0.25">
      <c r="B32" s="7" t="s">
        <v>28</v>
      </c>
      <c r="C32" s="7" t="s">
        <v>57</v>
      </c>
      <c r="D32" s="36">
        <v>25</v>
      </c>
      <c r="E32" s="36">
        <v>75</v>
      </c>
      <c r="F32" s="36">
        <v>50</v>
      </c>
      <c r="G32" s="36">
        <v>25</v>
      </c>
      <c r="H32" s="36">
        <v>75</v>
      </c>
      <c r="I32" s="36">
        <v>50</v>
      </c>
      <c r="J32" s="36"/>
      <c r="K32" s="36"/>
      <c r="L32" s="36"/>
      <c r="M32" s="36"/>
      <c r="N32" s="36"/>
      <c r="O32" s="36"/>
      <c r="P32" s="36">
        <f>SUM(Monthly[[#This Row],[Jan]:[Dec]])</f>
        <v>300</v>
      </c>
    </row>
    <row r="33" spans="2:16" ht="30" customHeight="1" x14ac:dyDescent="0.25">
      <c r="B33" s="7" t="s">
        <v>28</v>
      </c>
      <c r="C33" s="7" t="s">
        <v>58</v>
      </c>
      <c r="D33" s="36">
        <v>0</v>
      </c>
      <c r="E33" s="36">
        <v>0</v>
      </c>
      <c r="F33" s="36">
        <v>1000</v>
      </c>
      <c r="G33" s="36">
        <v>0</v>
      </c>
      <c r="H33" s="36">
        <v>0</v>
      </c>
      <c r="I33" s="36">
        <v>1000</v>
      </c>
      <c r="J33" s="36"/>
      <c r="K33" s="36"/>
      <c r="L33" s="36"/>
      <c r="M33" s="36"/>
      <c r="N33" s="36"/>
      <c r="O33" s="36"/>
      <c r="P33" s="36">
        <f>SUM(Monthly[[#This Row],[Jan]:[Dec]])</f>
        <v>2000</v>
      </c>
    </row>
    <row r="34" spans="2:16" ht="30" customHeight="1" x14ac:dyDescent="0.25">
      <c r="B34" s="7" t="s">
        <v>28</v>
      </c>
      <c r="C34" s="7" t="s">
        <v>59</v>
      </c>
      <c r="D34" s="36">
        <v>50</v>
      </c>
      <c r="E34" s="36">
        <v>150</v>
      </c>
      <c r="F34" s="36">
        <v>100</v>
      </c>
      <c r="G34" s="36">
        <v>50</v>
      </c>
      <c r="H34" s="36">
        <v>150</v>
      </c>
      <c r="I34" s="36">
        <v>100</v>
      </c>
      <c r="J34" s="36"/>
      <c r="K34" s="36"/>
      <c r="L34" s="36"/>
      <c r="M34" s="36"/>
      <c r="N34" s="36"/>
      <c r="O34" s="36"/>
      <c r="P34" s="36">
        <f>SUM(Monthly[[#This Row],[Jan]:[Dec]])</f>
        <v>600</v>
      </c>
    </row>
    <row r="35" spans="2:16" ht="30" customHeight="1" x14ac:dyDescent="0.25">
      <c r="B35" s="7" t="s">
        <v>28</v>
      </c>
      <c r="C35" s="7" t="s">
        <v>60</v>
      </c>
      <c r="D35" s="36">
        <v>15</v>
      </c>
      <c r="E35" s="36">
        <v>25</v>
      </c>
      <c r="F35" s="36">
        <v>35</v>
      </c>
      <c r="G35" s="36">
        <v>15</v>
      </c>
      <c r="H35" s="36">
        <v>25</v>
      </c>
      <c r="I35" s="36">
        <v>35</v>
      </c>
      <c r="J35" s="36"/>
      <c r="K35" s="36"/>
      <c r="L35" s="36"/>
      <c r="M35" s="36"/>
      <c r="N35" s="36"/>
      <c r="O35" s="36"/>
      <c r="P35" s="36">
        <f>SUM(Monthly[[#This Row],[Jan]:[Dec]])</f>
        <v>150</v>
      </c>
    </row>
    <row r="36" spans="2:16" ht="30" customHeight="1" x14ac:dyDescent="0.25">
      <c r="B36" s="7" t="s">
        <v>28</v>
      </c>
      <c r="C36" s="7" t="s">
        <v>61</v>
      </c>
      <c r="D36" s="36">
        <v>100</v>
      </c>
      <c r="E36" s="36">
        <v>200</v>
      </c>
      <c r="F36" s="36">
        <v>150</v>
      </c>
      <c r="G36" s="36">
        <v>175</v>
      </c>
      <c r="H36" s="36">
        <v>150</v>
      </c>
      <c r="I36" s="36">
        <v>175</v>
      </c>
      <c r="J36" s="36"/>
      <c r="K36" s="36"/>
      <c r="L36" s="36"/>
      <c r="M36" s="36"/>
      <c r="N36" s="36"/>
      <c r="O36" s="36"/>
      <c r="P36" s="36">
        <f>SUM(Monthly[[#This Row],[Jan]:[Dec]])</f>
        <v>950</v>
      </c>
    </row>
    <row r="37" spans="2:16" ht="30" customHeight="1" x14ac:dyDescent="0.25">
      <c r="B37" s="7" t="s">
        <v>28</v>
      </c>
      <c r="C37" s="7" t="s">
        <v>62</v>
      </c>
      <c r="D37" s="36">
        <v>50</v>
      </c>
      <c r="E37" s="36">
        <v>50</v>
      </c>
      <c r="F37" s="36">
        <v>50</v>
      </c>
      <c r="G37" s="36">
        <v>50</v>
      </c>
      <c r="H37" s="36">
        <v>50</v>
      </c>
      <c r="I37" s="36">
        <v>50</v>
      </c>
      <c r="J37" s="36"/>
      <c r="K37" s="36"/>
      <c r="L37" s="36"/>
      <c r="M37" s="36"/>
      <c r="N37" s="36"/>
      <c r="O37" s="36"/>
      <c r="P37" s="36">
        <f>SUM(Monthly[[#This Row],[Jan]:[Dec]])</f>
        <v>300</v>
      </c>
    </row>
    <row r="38" spans="2:16" ht="30" customHeight="1" x14ac:dyDescent="0.25">
      <c r="B38" s="7" t="s">
        <v>28</v>
      </c>
      <c r="C38" s="7" t="s">
        <v>63</v>
      </c>
      <c r="D38" s="36">
        <v>25</v>
      </c>
      <c r="E38" s="36">
        <v>25</v>
      </c>
      <c r="F38" s="36">
        <v>25</v>
      </c>
      <c r="G38" s="36">
        <v>25</v>
      </c>
      <c r="H38" s="36">
        <v>25</v>
      </c>
      <c r="I38" s="36">
        <v>25</v>
      </c>
      <c r="J38" s="36"/>
      <c r="K38" s="36"/>
      <c r="L38" s="36"/>
      <c r="M38" s="36"/>
      <c r="N38" s="36"/>
      <c r="O38" s="36"/>
      <c r="P38" s="36">
        <f>SUM(Monthly[[#This Row],[Jan]:[Dec]])</f>
        <v>150</v>
      </c>
    </row>
    <row r="39" spans="2:16" ht="30" customHeight="1" x14ac:dyDescent="0.25">
      <c r="B39" s="7" t="s">
        <v>28</v>
      </c>
      <c r="C39" s="7" t="s">
        <v>64</v>
      </c>
      <c r="D39" s="36">
        <v>400</v>
      </c>
      <c r="E39" s="36">
        <v>400</v>
      </c>
      <c r="F39" s="36">
        <v>400</v>
      </c>
      <c r="G39" s="36">
        <v>400</v>
      </c>
      <c r="H39" s="36">
        <v>400</v>
      </c>
      <c r="I39" s="36">
        <v>400</v>
      </c>
      <c r="J39" s="36"/>
      <c r="K39" s="36"/>
      <c r="L39" s="36"/>
      <c r="M39" s="36"/>
      <c r="N39" s="36"/>
      <c r="O39" s="36"/>
      <c r="P39" s="36">
        <f>SUM(Monthly[[#This Row],[Jan]:[Dec]])</f>
        <v>2400</v>
      </c>
    </row>
    <row r="40" spans="2:16" ht="30" customHeight="1" x14ac:dyDescent="0.25">
      <c r="B40" s="7" t="s">
        <v>28</v>
      </c>
      <c r="C40" s="7" t="s">
        <v>34</v>
      </c>
      <c r="D40" s="36">
        <v>0</v>
      </c>
      <c r="E40" s="36">
        <v>0</v>
      </c>
      <c r="F40" s="36">
        <v>0</v>
      </c>
      <c r="G40" s="36">
        <v>0</v>
      </c>
      <c r="H40" s="36">
        <v>0</v>
      </c>
      <c r="I40" s="36">
        <v>0</v>
      </c>
      <c r="J40" s="36"/>
      <c r="K40" s="36"/>
      <c r="L40" s="36"/>
      <c r="M40" s="36"/>
      <c r="N40" s="36"/>
      <c r="O40" s="36"/>
      <c r="P40" s="36">
        <f>SUM(Monthly[[#This Row],[Jan]:[Dec]])</f>
        <v>0</v>
      </c>
    </row>
    <row r="41" spans="2:16" ht="30" customHeight="1" x14ac:dyDescent="0.25">
      <c r="B41" s="7" t="s">
        <v>28</v>
      </c>
      <c r="C41" s="7" t="s">
        <v>35</v>
      </c>
      <c r="D41" s="36">
        <v>0</v>
      </c>
      <c r="E41" s="36">
        <v>0</v>
      </c>
      <c r="F41" s="36">
        <v>0</v>
      </c>
      <c r="G41" s="36">
        <v>0</v>
      </c>
      <c r="H41" s="36">
        <v>0</v>
      </c>
      <c r="I41" s="36">
        <v>0</v>
      </c>
      <c r="J41" s="36"/>
      <c r="K41" s="36"/>
      <c r="L41" s="36"/>
      <c r="M41" s="36"/>
      <c r="N41" s="36"/>
      <c r="O41" s="36"/>
      <c r="P41" s="36">
        <f>SUM(Monthly[[#This Row],[Jan]:[Dec]])</f>
        <v>0</v>
      </c>
    </row>
    <row r="42" spans="2:16" ht="30" customHeight="1" x14ac:dyDescent="0.25">
      <c r="B42" s="7" t="s">
        <v>29</v>
      </c>
      <c r="C42" s="7" t="s">
        <v>65</v>
      </c>
      <c r="D42" s="36">
        <v>416.66666666666669</v>
      </c>
      <c r="E42" s="36">
        <v>416.66666666666669</v>
      </c>
      <c r="F42" s="36">
        <v>416.66666666666669</v>
      </c>
      <c r="G42" s="36">
        <v>416.66666666666669</v>
      </c>
      <c r="H42" s="36">
        <v>416.66666666666669</v>
      </c>
      <c r="I42" s="36">
        <v>416.66666666666669</v>
      </c>
      <c r="J42" s="36"/>
      <c r="K42" s="36"/>
      <c r="L42" s="36"/>
      <c r="M42" s="36"/>
      <c r="N42" s="36"/>
      <c r="O42" s="36"/>
      <c r="P42" s="36">
        <f>SUM(Monthly[[#This Row],[Jan]:[Dec]])</f>
        <v>2500</v>
      </c>
    </row>
    <row r="43" spans="2:16" ht="30" customHeight="1" x14ac:dyDescent="0.25">
      <c r="B43" s="7" t="s">
        <v>29</v>
      </c>
      <c r="C43" s="7" t="s">
        <v>66</v>
      </c>
      <c r="D43" s="36">
        <v>1000</v>
      </c>
      <c r="E43" s="36">
        <v>1000</v>
      </c>
      <c r="F43" s="36">
        <v>1000</v>
      </c>
      <c r="G43" s="36">
        <v>1000</v>
      </c>
      <c r="H43" s="36">
        <v>1000</v>
      </c>
      <c r="I43" s="36">
        <v>1000</v>
      </c>
      <c r="J43" s="36"/>
      <c r="K43" s="36"/>
      <c r="L43" s="36"/>
      <c r="M43" s="36"/>
      <c r="N43" s="36"/>
      <c r="O43" s="36"/>
      <c r="P43" s="36">
        <f>SUM(Monthly[[#This Row],[Jan]:[Dec]])</f>
        <v>6000</v>
      </c>
    </row>
    <row r="44" spans="2:16" ht="30" customHeight="1" x14ac:dyDescent="0.25">
      <c r="B44" s="7" t="s">
        <v>29</v>
      </c>
      <c r="C44" s="7" t="s">
        <v>67</v>
      </c>
      <c r="D44" s="36">
        <v>500</v>
      </c>
      <c r="E44" s="36">
        <v>500</v>
      </c>
      <c r="F44" s="36">
        <v>500</v>
      </c>
      <c r="G44" s="36">
        <v>500</v>
      </c>
      <c r="H44" s="36">
        <v>500</v>
      </c>
      <c r="I44" s="36">
        <v>500</v>
      </c>
      <c r="J44" s="36"/>
      <c r="K44" s="36"/>
      <c r="L44" s="36"/>
      <c r="M44" s="36"/>
      <c r="N44" s="36"/>
      <c r="O44" s="36"/>
      <c r="P44" s="36">
        <f>SUM(Monthly[[#This Row],[Jan]:[Dec]])</f>
        <v>3000</v>
      </c>
    </row>
    <row r="45" spans="2:16" ht="30" customHeight="1" x14ac:dyDescent="0.25">
      <c r="B45" s="7" t="s">
        <v>29</v>
      </c>
      <c r="C45" s="7" t="s">
        <v>34</v>
      </c>
      <c r="D45" s="36">
        <v>0</v>
      </c>
      <c r="E45" s="36">
        <v>0</v>
      </c>
      <c r="F45" s="36">
        <v>0</v>
      </c>
      <c r="G45" s="36">
        <v>0</v>
      </c>
      <c r="H45" s="36">
        <v>0</v>
      </c>
      <c r="I45" s="36">
        <v>0</v>
      </c>
      <c r="J45" s="36"/>
      <c r="K45" s="36"/>
      <c r="L45" s="36"/>
      <c r="M45" s="36"/>
      <c r="N45" s="36"/>
      <c r="O45" s="36"/>
      <c r="P45" s="36">
        <f>SUM(Monthly[[#This Row],[Jan]:[Dec]])</f>
        <v>0</v>
      </c>
    </row>
    <row r="46" spans="2:16" ht="30" customHeight="1" x14ac:dyDescent="0.25">
      <c r="B46" s="7" t="s">
        <v>29</v>
      </c>
      <c r="C46" s="7" t="s">
        <v>35</v>
      </c>
      <c r="D46" s="36">
        <v>0</v>
      </c>
      <c r="E46" s="36">
        <v>0</v>
      </c>
      <c r="F46" s="36">
        <v>0</v>
      </c>
      <c r="G46" s="36">
        <v>0</v>
      </c>
      <c r="H46" s="36">
        <v>0</v>
      </c>
      <c r="I46" s="36">
        <v>0</v>
      </c>
      <c r="J46" s="36"/>
      <c r="K46" s="36"/>
      <c r="L46" s="36"/>
      <c r="M46" s="36"/>
      <c r="N46" s="36"/>
      <c r="O46" s="36"/>
      <c r="P46" s="36">
        <f>SUM(Monthly[[#This Row],[Jan]:[Dec]])</f>
        <v>0</v>
      </c>
    </row>
    <row r="47" spans="2:16" ht="30" customHeight="1" x14ac:dyDescent="0.25">
      <c r="B47" s="7" t="s">
        <v>30</v>
      </c>
      <c r="C47" s="33"/>
      <c r="D47" s="36">
        <f>SUMIF(Monthly[Type],"Income",Monthly[Jan])-SUMIF(Monthly[Type],"&lt;&gt;Income",Monthly[Jan])</f>
        <v>3692.5</v>
      </c>
      <c r="E47" s="36">
        <f>SUMIF(Monthly[Type],"Income",Monthly[Feb])-SUMIF(Monthly[Type],"&lt;&gt;Income",Monthly[Feb])</f>
        <v>3247.5</v>
      </c>
      <c r="F47" s="36">
        <f>SUMIF(Monthly[Type],"Income",Monthly[Mar])-SUMIF(Monthly[Type],"&lt;&gt;Income",Monthly[Mar])</f>
        <v>2522.5</v>
      </c>
      <c r="G47" s="36">
        <f>SUMIF(Monthly[Type],"Income",Monthly[Apr])-SUMIF(Monthly[Type],"&lt;&gt;Income",Monthly[Apr])</f>
        <v>3427.5</v>
      </c>
      <c r="H47" s="36">
        <f>SUMIF(Monthly[Type],"Income",Monthly[May])-SUMIF(Monthly[Type],"&lt;&gt;Income",Monthly[May])</f>
        <v>2887.5</v>
      </c>
      <c r="I47" s="36">
        <f>SUMIF(Monthly[Type],"Income",Monthly[Jun])-SUMIF(Monthly[Type],"&lt;&gt;Income",Monthly[Jun])</f>
        <v>2602.5</v>
      </c>
      <c r="J47" s="36">
        <f>SUMIF(Monthly[Type],"Income",Monthly[Jul])-SUMIF(Monthly[Type],"&lt;&gt;Income",Monthly[Jul])</f>
        <v>0</v>
      </c>
      <c r="K47" s="36">
        <f>SUMIF(Monthly[Type],"Income",Monthly[Aug])-SUMIF(Monthly[Type],"&lt;&gt;Income",Monthly[Aug])</f>
        <v>0</v>
      </c>
      <c r="L47" s="36">
        <f>SUMIF(Monthly[Type],"Income",Monthly[Sep])-SUMIF(Monthly[Type],"&lt;&gt;Income",Monthly[Sep])</f>
        <v>0</v>
      </c>
      <c r="M47" s="36">
        <f>SUMIF(Monthly[Type],"Income",Monthly[Oct])-SUMIF(Monthly[Type],"&lt;&gt;Income",Monthly[Oct])</f>
        <v>0</v>
      </c>
      <c r="N47" s="36">
        <f>SUMIF(Monthly[Type],"Income",Monthly[Nov])-SUMIF(Monthly[Type],"&lt;&gt;Income",Monthly[Nov])</f>
        <v>0</v>
      </c>
      <c r="O47" s="36">
        <f>SUMIF(Monthly[Type],"Income",Monthly[Dec])-SUMIF(Monthly[Type],"&lt;&gt;Income",Monthly[Dec])</f>
        <v>0</v>
      </c>
      <c r="P47" s="36">
        <f>SUMIF(Monthly[Type],"Income",Monthly[Total])-SUMIF(Monthly[Type],"&lt;&gt;Income",Monthly[Total])</f>
        <v>18380</v>
      </c>
    </row>
    <row r="48" spans="2:16" ht="30" customHeight="1" x14ac:dyDescent="0.25">
      <c r="B48" s="48"/>
      <c r="C48" s="48"/>
      <c r="D48" s="48"/>
      <c r="E48" s="48"/>
      <c r="F48" s="48"/>
      <c r="G48" s="48"/>
      <c r="H48" s="48"/>
      <c r="I48" s="48"/>
      <c r="J48" s="48"/>
      <c r="K48" s="48"/>
      <c r="L48" s="48"/>
      <c r="M48" s="48"/>
      <c r="N48" s="48"/>
      <c r="O48" s="48"/>
      <c r="P48" s="48"/>
    </row>
  </sheetData>
  <mergeCells count="5">
    <mergeCell ref="B48:P48"/>
    <mergeCell ref="B1:G1"/>
    <mergeCell ref="B2:C2"/>
    <mergeCell ref="D2:E2"/>
    <mergeCell ref="F2:P2"/>
  </mergeCells>
  <conditionalFormatting sqref="B4:P46">
    <cfRule type="expression" dxfId="73" priority="1">
      <formula>(MOD(ROW(),2)&lt;&gt;0)*($B4="Income")</formula>
    </cfRule>
    <cfRule type="expression" dxfId="72" priority="2">
      <formula>(MOD(ROW(),2)=0)*($B4="Income")</formula>
    </cfRule>
  </conditionalFormatting>
  <dataValidations count="13">
    <dataValidation type="list" errorStyle="warning" allowBlank="1" showInputMessage="1" showErrorMessage="1" error="Select Type from the list. Select CANCEL, press ALT+DOWN ARROW for options, then DOWN ARROW and ENTER to make selection" sqref="B4:B46" xr:uid="{00000000-0002-0000-0200-000000000000}">
      <formula1>"Income,Expenses,Discretionary,Savings"</formula1>
    </dataValidation>
    <dataValidation allowBlank="1" showInputMessage="1" showErrorMessage="1" prompt="Create Monthly Cash Flow Statement in this worksheet. Enter details in Monthly table. Total Monthly Cash flow is automatically calculated in cell D2. Tip is in cell F2" sqref="A1" xr:uid="{00000000-0002-0000-0200-000001000000}"/>
    <dataValidation allowBlank="1" showInputMessage="1" showErrorMessage="1" prompt="Title of this worksheet is in this cell. Total Monthly Cash Flow is automatically calculated in cell below" sqref="B1" xr:uid="{00000000-0002-0000-0200-000002000000}"/>
    <dataValidation allowBlank="1" showInputMessage="1" showErrorMessage="1" prompt="Navigation link to Guide worksheet" sqref="H1" xr:uid="{00000000-0002-0000-0200-000003000000}"/>
    <dataValidation allowBlank="1" showInputMessage="1" showErrorMessage="1" prompt="Navigation link to Annual Cash Flow worksheet " sqref="I1" xr:uid="{00000000-0002-0000-0200-000004000000}"/>
    <dataValidation allowBlank="1" showInputMessage="1" showErrorMessage="1" prompt="Navigation link to Daily Summary worksheet" sqref="K1" xr:uid="{00000000-0002-0000-0200-000005000000}"/>
    <dataValidation allowBlank="1" showInputMessage="1" showErrorMessage="1" prompt="Select Type in this column under this heading. Press ALT+DOWN ARROW for options, then DOWN ARROW and ENTER to make selection. Use heading filters to find specific entries" sqref="B3" xr:uid="{00000000-0002-0000-0200-000006000000}"/>
    <dataValidation allowBlank="1" showInputMessage="1" showErrorMessage="1" prompt="Enter Description in this column under this heading" sqref="C3" xr:uid="{00000000-0002-0000-0200-000007000000}"/>
    <dataValidation allowBlank="1" showInputMessage="1" showErrorMessage="1" prompt="Enter Value for this month in this column under this heading" sqref="D3 E3:O3" xr:uid="{00000000-0002-0000-0200-000008000000}"/>
    <dataValidation allowBlank="1" showInputMessage="1" showErrorMessage="1" prompt="Total is automatically calculated in this column under this heading" sqref="P3" xr:uid="{00000000-0002-0000-0200-000009000000}"/>
    <dataValidation allowBlank="1" showInputMessage="1" showErrorMessage="1" prompt="Sparklines are automatically updated in this column under this heading" sqref="Q3" xr:uid="{00000000-0002-0000-0200-00000A000000}"/>
    <dataValidation allowBlank="1" showInputMessage="1" showErrorMessage="1" prompt="Total Monthly Cash Flow is automatically calculated in this cell. Select cells H1, I1 and K1 to navigate to other worksheets. Enter details in table starting in cell B3" sqref="D2:E2" xr:uid="{00000000-0002-0000-0200-00000B000000}"/>
    <dataValidation allowBlank="1" showInputMessage="1" showErrorMessage="1" prompt="Total Monthly Cash Flow is automatically calculated in cell to the right" sqref="B2:C2" xr:uid="{00000000-0002-0000-0200-00000C000000}"/>
  </dataValidations>
  <hyperlinks>
    <hyperlink ref="H1" location="Guide!A1" tooltip="Select to navigate to Guide worksheet" display="Navigation button for Guide worksheet is in this cell." xr:uid="{00000000-0004-0000-0200-000000000000}"/>
    <hyperlink ref="K1" location="'Daily Summary'!A1" tooltip="Select to navigate to Daily Summary worksheet" display="DAILY SUMMARY" xr:uid="{00000000-0004-0000-0200-000001000000}"/>
    <hyperlink ref="I1" location="'Annual Cash Flow'!A1" tooltip="Select to navigate to Annual Cash Flow worksheet" display="ANNUAL CASH FLOW" xr:uid="{00000000-0004-0000-0200-000002000000}"/>
    <hyperlink ref="J1" location="'Monthly Cash Flow'!A1" tooltip="Select to navigate to cell A1 in this worksheet" display="MONTHLY CASH FLOW" xr:uid="{00000000-0004-0000-0200-000003000000}"/>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'Monthly Cash Flow'!D4:O4</xm:f>
              <xm:sqref>Q4</xm:sqref>
            </x14:sparkline>
            <x14:sparkline>
              <xm:f>'Monthly Cash Flow'!D5:O5</xm:f>
              <xm:sqref>Q5</xm:sqref>
            </x14:sparkline>
            <x14:sparkline>
              <xm:f>'Monthly Cash Flow'!D6:O6</xm:f>
              <xm:sqref>Q6</xm:sqref>
            </x14:sparkline>
            <x14:sparkline>
              <xm:f>'Monthly Cash Flow'!D7:O7</xm:f>
              <xm:sqref>Q7</xm:sqref>
            </x14:sparkline>
            <x14:sparkline>
              <xm:f>'Monthly Cash Flow'!D8:O8</xm:f>
              <xm:sqref>Q8</xm:sqref>
            </x14:sparkline>
            <x14:sparkline>
              <xm:f>'Monthly Cash Flow'!D9:O9</xm:f>
              <xm:sqref>Q9</xm:sqref>
            </x14:sparkline>
            <x14:sparkline>
              <xm:f>'Monthly Cash Flow'!D10:O10</xm:f>
              <xm:sqref>Q10</xm:sqref>
            </x14:sparkline>
            <x14:sparkline>
              <xm:f>'Monthly Cash Flow'!D11:O11</xm:f>
              <xm:sqref>Q11</xm:sqref>
            </x14:sparkline>
            <x14:sparkline>
              <xm:f>'Monthly Cash Flow'!D12:O12</xm:f>
              <xm:sqref>Q12</xm:sqref>
            </x14:sparkline>
            <x14:sparkline>
              <xm:f>'Monthly Cash Flow'!D13:O13</xm:f>
              <xm:sqref>Q13</xm:sqref>
            </x14:sparkline>
            <x14:sparkline>
              <xm:f>'Monthly Cash Flow'!D14:O14</xm:f>
              <xm:sqref>Q14</xm:sqref>
            </x14:sparkline>
            <x14:sparkline>
              <xm:f>'Monthly Cash Flow'!D15:O15</xm:f>
              <xm:sqref>Q15</xm:sqref>
            </x14:sparkline>
            <x14:sparkline>
              <xm:f>'Monthly Cash Flow'!D16:O16</xm:f>
              <xm:sqref>Q16</xm:sqref>
            </x14:sparkline>
            <x14:sparkline>
              <xm:f>'Monthly Cash Flow'!D17:O17</xm:f>
              <xm:sqref>Q17</xm:sqref>
            </x14:sparkline>
            <x14:sparkline>
              <xm:f>'Monthly Cash Flow'!D18:O18</xm:f>
              <xm:sqref>Q18</xm:sqref>
            </x14:sparkline>
            <x14:sparkline>
              <xm:f>'Monthly Cash Flow'!D19:O19</xm:f>
              <xm:sqref>Q19</xm:sqref>
            </x14:sparkline>
            <x14:sparkline>
              <xm:f>'Monthly Cash Flow'!D20:O20</xm:f>
              <xm:sqref>Q20</xm:sqref>
            </x14:sparkline>
            <x14:sparkline>
              <xm:f>'Monthly Cash Flow'!D21:O21</xm:f>
              <xm:sqref>Q21</xm:sqref>
            </x14:sparkline>
            <x14:sparkline>
              <xm:f>'Monthly Cash Flow'!D22:O22</xm:f>
              <xm:sqref>Q22</xm:sqref>
            </x14:sparkline>
            <x14:sparkline>
              <xm:f>'Monthly Cash Flow'!D23:O23</xm:f>
              <xm:sqref>Q23</xm:sqref>
            </x14:sparkline>
            <x14:sparkline>
              <xm:f>'Monthly Cash Flow'!D24:O24</xm:f>
              <xm:sqref>Q24</xm:sqref>
            </x14:sparkline>
            <x14:sparkline>
              <xm:f>'Monthly Cash Flow'!D25:O25</xm:f>
              <xm:sqref>Q25</xm:sqref>
            </x14:sparkline>
            <x14:sparkline>
              <xm:f>'Monthly Cash Flow'!D26:O26</xm:f>
              <xm:sqref>Q26</xm:sqref>
            </x14:sparkline>
            <x14:sparkline>
              <xm:f>'Monthly Cash Flow'!D27:O27</xm:f>
              <xm:sqref>Q27</xm:sqref>
            </x14:sparkline>
            <x14:sparkline>
              <xm:f>'Monthly Cash Flow'!D28:O28</xm:f>
              <xm:sqref>Q28</xm:sqref>
            </x14:sparkline>
            <x14:sparkline>
              <xm:f>'Monthly Cash Flow'!D29:O29</xm:f>
              <xm:sqref>Q29</xm:sqref>
            </x14:sparkline>
            <x14:sparkline>
              <xm:f>'Monthly Cash Flow'!D30:O30</xm:f>
              <xm:sqref>Q30</xm:sqref>
            </x14:sparkline>
            <x14:sparkline>
              <xm:f>'Monthly Cash Flow'!D31:O31</xm:f>
              <xm:sqref>Q31</xm:sqref>
            </x14:sparkline>
            <x14:sparkline>
              <xm:f>'Monthly Cash Flow'!D32:O32</xm:f>
              <xm:sqref>Q32</xm:sqref>
            </x14:sparkline>
            <x14:sparkline>
              <xm:f>'Monthly Cash Flow'!D33:O33</xm:f>
              <xm:sqref>Q33</xm:sqref>
            </x14:sparkline>
            <x14:sparkline>
              <xm:f>'Monthly Cash Flow'!D34:O34</xm:f>
              <xm:sqref>Q34</xm:sqref>
            </x14:sparkline>
            <x14:sparkline>
              <xm:f>'Monthly Cash Flow'!D35:O35</xm:f>
              <xm:sqref>Q35</xm:sqref>
            </x14:sparkline>
            <x14:sparkline>
              <xm:f>'Monthly Cash Flow'!D36:O36</xm:f>
              <xm:sqref>Q36</xm:sqref>
            </x14:sparkline>
            <x14:sparkline>
              <xm:f>'Monthly Cash Flow'!D37:O37</xm:f>
              <xm:sqref>Q37</xm:sqref>
            </x14:sparkline>
            <x14:sparkline>
              <xm:f>'Monthly Cash Flow'!D38:O38</xm:f>
              <xm:sqref>Q38</xm:sqref>
            </x14:sparkline>
            <x14:sparkline>
              <xm:f>'Monthly Cash Flow'!D39:O39</xm:f>
              <xm:sqref>Q39</xm:sqref>
            </x14:sparkline>
            <x14:sparkline>
              <xm:f>'Monthly Cash Flow'!D40:O40</xm:f>
              <xm:sqref>Q40</xm:sqref>
            </x14:sparkline>
            <x14:sparkline>
              <xm:f>'Monthly Cash Flow'!D41:O41</xm:f>
              <xm:sqref>Q41</xm:sqref>
            </x14:sparkline>
            <x14:sparkline>
              <xm:f>'Monthly Cash Flow'!D42:O42</xm:f>
              <xm:sqref>Q42</xm:sqref>
            </x14:sparkline>
            <x14:sparkline>
              <xm:f>'Monthly Cash Flow'!D43:O43</xm:f>
              <xm:sqref>Q43</xm:sqref>
            </x14:sparkline>
            <x14:sparkline>
              <xm:f>'Monthly Cash Flow'!D44:O44</xm:f>
              <xm:sqref>Q44</xm:sqref>
            </x14:sparkline>
            <x14:sparkline>
              <xm:f>'Monthly Cash Flow'!D45:O45</xm:f>
              <xm:sqref>Q45</xm:sqref>
            </x14:sparkline>
            <x14:sparkline>
              <xm:f>'Monthly Cash Flow'!D46:O46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B1:M53"/>
  <sheetViews>
    <sheetView showGridLines="0" zoomScaleNormal="100" workbookViewId="0"/>
  </sheetViews>
  <sheetFormatPr defaultColWidth="16.5703125" defaultRowHeight="30" customHeight="1" x14ac:dyDescent="0.25"/>
  <cols>
    <col min="1" max="1" width="2.5703125" customWidth="1"/>
    <col min="2" max="2" width="14.5703125" customWidth="1"/>
    <col min="3" max="3" width="25.5703125" customWidth="1"/>
  </cols>
  <sheetData>
    <row r="1" spans="2:13" s="20" customFormat="1" ht="39" customHeight="1" x14ac:dyDescent="0.25">
      <c r="B1" s="39" t="s">
        <v>0</v>
      </c>
      <c r="C1" s="39"/>
      <c r="D1" s="39"/>
      <c r="E1" s="39"/>
      <c r="F1" s="31" t="s">
        <v>8</v>
      </c>
      <c r="G1" s="32" t="s">
        <v>19</v>
      </c>
      <c r="H1" s="21" t="s">
        <v>77</v>
      </c>
      <c r="I1" s="21" t="s">
        <v>9</v>
      </c>
      <c r="J1" s="23"/>
      <c r="K1" s="23"/>
      <c r="L1" s="23"/>
    </row>
    <row r="2" spans="2:13" ht="31.5" customHeight="1" x14ac:dyDescent="0.25">
      <c r="B2" s="54" t="s">
        <v>83</v>
      </c>
      <c r="C2" s="54"/>
      <c r="D2" s="53">
        <f>DailyCashFlow</f>
        <v>577.83999999999992</v>
      </c>
      <c r="E2" s="53"/>
      <c r="F2" s="55" t="s">
        <v>88</v>
      </c>
      <c r="G2" s="55"/>
      <c r="H2" s="55"/>
      <c r="I2" s="55"/>
      <c r="J2" s="55"/>
      <c r="K2" s="55"/>
      <c r="L2" s="55"/>
      <c r="M2" s="55"/>
    </row>
    <row r="3" spans="2:13" ht="50.1" customHeight="1" thickBot="1" x14ac:dyDescent="0.3">
      <c r="B3" s="25" t="s">
        <v>77</v>
      </c>
      <c r="C3" s="25"/>
      <c r="D3" s="25"/>
      <c r="E3" s="25"/>
      <c r="F3" s="26"/>
      <c r="G3" s="26"/>
      <c r="H3" s="26"/>
    </row>
    <row r="4" spans="2:13" ht="30" customHeight="1" x14ac:dyDescent="0.25">
      <c r="B4" s="29" t="s">
        <v>84</v>
      </c>
      <c r="C4" s="30" t="s">
        <v>85</v>
      </c>
      <c r="D4" s="30" t="s">
        <v>86</v>
      </c>
      <c r="E4" s="30" t="s">
        <v>87</v>
      </c>
      <c r="I4" s="19"/>
    </row>
    <row r="5" spans="2:13" ht="30" customHeight="1" x14ac:dyDescent="0.25">
      <c r="B5" s="28" t="s">
        <v>26</v>
      </c>
      <c r="C5" s="35">
        <f>SUMIF(Daily[Type],$B5,Daily[Daily])</f>
        <v>342.47</v>
      </c>
      <c r="D5" s="35">
        <f>SUMIF(Daily[Type],$B5,Daily[Monthly])</f>
        <v>10416.795833333334</v>
      </c>
      <c r="E5" s="35">
        <f>SUMIF(Daily[Type],$B5,Daily[Annual])</f>
        <v>125001.55000000002</v>
      </c>
    </row>
    <row r="6" spans="2:13" ht="30" customHeight="1" x14ac:dyDescent="0.25">
      <c r="B6" s="27" t="s">
        <v>27</v>
      </c>
      <c r="C6" s="35">
        <f>SUMIF(Daily[Type],$B6,Daily[Daily])</f>
        <v>136.05999999999997</v>
      </c>
      <c r="D6" s="35">
        <f>SUMIF(Daily[Type],$B6,Daily[Monthly])</f>
        <v>4138.4916666666668</v>
      </c>
      <c r="E6" s="35">
        <f>SUMIF(Daily[Type],$B6,Daily[Annual])</f>
        <v>49661.899999999994</v>
      </c>
    </row>
    <row r="7" spans="2:13" ht="30" customHeight="1" x14ac:dyDescent="0.25">
      <c r="B7" s="27" t="s">
        <v>28</v>
      </c>
      <c r="C7" s="35">
        <f>SUMIF(Daily[Type],$B7,Daily[Daily])</f>
        <v>36.29</v>
      </c>
      <c r="D7" s="35">
        <f>SUMIF(Daily[Type],$B7,Daily[Monthly])</f>
        <v>1103.8208333333334</v>
      </c>
      <c r="E7" s="35">
        <f>SUMIF(Daily[Type],$B7,Daily[Annual])</f>
        <v>13245.849999999999</v>
      </c>
    </row>
    <row r="8" spans="2:13" ht="30" customHeight="1" x14ac:dyDescent="0.25">
      <c r="B8" s="27" t="s">
        <v>29</v>
      </c>
      <c r="C8" s="35">
        <f>SUMIF(Daily[Type],$B8,Daily[Daily])</f>
        <v>63.019999999999996</v>
      </c>
      <c r="D8" s="35">
        <f>SUMIF(Daily[Type],$B8,Daily[Monthly])</f>
        <v>1916.8583333333333</v>
      </c>
      <c r="E8" s="35">
        <f>SUMIF(Daily[Type],$B8,Daily[Annual])</f>
        <v>23002.300000000003</v>
      </c>
    </row>
    <row r="9" spans="2:13" ht="50.1" customHeight="1" x14ac:dyDescent="0.25">
      <c r="B9" s="9" t="s">
        <v>25</v>
      </c>
      <c r="C9" s="13" t="s">
        <v>31</v>
      </c>
      <c r="D9" s="13" t="s">
        <v>85</v>
      </c>
      <c r="E9" s="13" t="s">
        <v>86</v>
      </c>
      <c r="F9" s="13" t="s">
        <v>89</v>
      </c>
    </row>
    <row r="10" spans="2:13" ht="30" customHeight="1" x14ac:dyDescent="0.25">
      <c r="B10" s="9" t="s">
        <v>26</v>
      </c>
      <c r="C10" s="8" t="s">
        <v>32</v>
      </c>
      <c r="D10" s="36">
        <v>246.58</v>
      </c>
      <c r="E10" s="36">
        <f>Daily[[#This Row],[Annual]]/12</f>
        <v>7500.1416666666673</v>
      </c>
      <c r="F10" s="36">
        <f>Daily[[#This Row],[Daily]]*365</f>
        <v>90001.700000000012</v>
      </c>
    </row>
    <row r="11" spans="2:13" ht="30" customHeight="1" x14ac:dyDescent="0.25">
      <c r="B11" s="9" t="s">
        <v>26</v>
      </c>
      <c r="C11" s="8" t="s">
        <v>33</v>
      </c>
      <c r="D11" s="36">
        <v>13.7</v>
      </c>
      <c r="E11" s="36">
        <f>Daily[[#This Row],[Annual]]/12</f>
        <v>416.70833333333331</v>
      </c>
      <c r="F11" s="36">
        <f>Daily[[#This Row],[Daily]]*365</f>
        <v>5000.5</v>
      </c>
    </row>
    <row r="12" spans="2:13" ht="30" customHeight="1" x14ac:dyDescent="0.25">
      <c r="B12" s="9" t="s">
        <v>26</v>
      </c>
      <c r="C12" s="8" t="s">
        <v>34</v>
      </c>
      <c r="D12" s="36">
        <v>82.19</v>
      </c>
      <c r="E12" s="36">
        <f>Daily[[#This Row],[Annual]]/12</f>
        <v>2499.9458333333332</v>
      </c>
      <c r="F12" s="36">
        <f>Daily[[#This Row],[Daily]]*365</f>
        <v>29999.35</v>
      </c>
    </row>
    <row r="13" spans="2:13" ht="30" customHeight="1" x14ac:dyDescent="0.25">
      <c r="B13" s="9" t="s">
        <v>26</v>
      </c>
      <c r="C13" s="8" t="s">
        <v>35</v>
      </c>
      <c r="D13" s="36">
        <v>0</v>
      </c>
      <c r="E13" s="36">
        <f>Daily[[#This Row],[Annual]]/12</f>
        <v>0</v>
      </c>
      <c r="F13" s="36">
        <f>Daily[[#This Row],[Daily]]*365</f>
        <v>0</v>
      </c>
    </row>
    <row r="14" spans="2:13" ht="30" customHeight="1" x14ac:dyDescent="0.25">
      <c r="B14" s="9" t="s">
        <v>26</v>
      </c>
      <c r="C14" s="8" t="s">
        <v>36</v>
      </c>
      <c r="D14" s="36">
        <v>0</v>
      </c>
      <c r="E14" s="36">
        <f>Daily[[#This Row],[Annual]]/12</f>
        <v>0</v>
      </c>
      <c r="F14" s="36">
        <f>Daily[[#This Row],[Daily]]*365</f>
        <v>0</v>
      </c>
    </row>
    <row r="15" spans="2:13" ht="30" customHeight="1" x14ac:dyDescent="0.25">
      <c r="B15" s="9" t="s">
        <v>26</v>
      </c>
      <c r="C15" s="8" t="s">
        <v>37</v>
      </c>
      <c r="D15" s="36">
        <v>0</v>
      </c>
      <c r="E15" s="36">
        <f>Daily[[#This Row],[Annual]]/12</f>
        <v>0</v>
      </c>
      <c r="F15" s="36">
        <f>Daily[[#This Row],[Daily]]*365</f>
        <v>0</v>
      </c>
    </row>
    <row r="16" spans="2:13" ht="30" customHeight="1" x14ac:dyDescent="0.25">
      <c r="B16" s="9" t="s">
        <v>27</v>
      </c>
      <c r="C16" s="8" t="s">
        <v>38</v>
      </c>
      <c r="D16" s="36">
        <v>41.1</v>
      </c>
      <c r="E16" s="36">
        <f>Daily[[#This Row],[Annual]]/12</f>
        <v>1250.125</v>
      </c>
      <c r="F16" s="36">
        <f>Daily[[#This Row],[Daily]]*365</f>
        <v>15001.5</v>
      </c>
    </row>
    <row r="17" spans="2:6" ht="30" customHeight="1" x14ac:dyDescent="0.25">
      <c r="B17" s="9" t="s">
        <v>27</v>
      </c>
      <c r="C17" s="8" t="s">
        <v>39</v>
      </c>
      <c r="D17" s="36">
        <v>6.85</v>
      </c>
      <c r="E17" s="36">
        <f>Daily[[#This Row],[Annual]]/12</f>
        <v>208.35416666666666</v>
      </c>
      <c r="F17" s="36">
        <f>Daily[[#This Row],[Daily]]*365</f>
        <v>2500.25</v>
      </c>
    </row>
    <row r="18" spans="2:6" ht="30" customHeight="1" x14ac:dyDescent="0.25">
      <c r="B18" s="9" t="s">
        <v>27</v>
      </c>
      <c r="C18" s="8" t="s">
        <v>40</v>
      </c>
      <c r="D18" s="36">
        <v>0.55000000000000004</v>
      </c>
      <c r="E18" s="36">
        <f>Daily[[#This Row],[Annual]]/12</f>
        <v>16.729166666666668</v>
      </c>
      <c r="F18" s="36">
        <f>Daily[[#This Row],[Daily]]*365</f>
        <v>200.75000000000003</v>
      </c>
    </row>
    <row r="19" spans="2:6" ht="30" customHeight="1" x14ac:dyDescent="0.25">
      <c r="B19" s="9" t="s">
        <v>27</v>
      </c>
      <c r="C19" s="8" t="s">
        <v>41</v>
      </c>
      <c r="D19" s="36">
        <v>10.96</v>
      </c>
      <c r="E19" s="36">
        <f>Daily[[#This Row],[Annual]]/12</f>
        <v>333.36666666666667</v>
      </c>
      <c r="F19" s="36">
        <f>Daily[[#This Row],[Daily]]*365</f>
        <v>4000.4</v>
      </c>
    </row>
    <row r="20" spans="2:6" ht="30" customHeight="1" x14ac:dyDescent="0.25">
      <c r="B20" s="9" t="s">
        <v>27</v>
      </c>
      <c r="C20" s="8" t="s">
        <v>42</v>
      </c>
      <c r="D20" s="36">
        <v>41.1</v>
      </c>
      <c r="E20" s="36">
        <f>Daily[[#This Row],[Annual]]/12</f>
        <v>1250.125</v>
      </c>
      <c r="F20" s="36">
        <f>Daily[[#This Row],[Daily]]*365</f>
        <v>15001.5</v>
      </c>
    </row>
    <row r="21" spans="2:6" ht="30" customHeight="1" x14ac:dyDescent="0.25">
      <c r="B21" s="9" t="s">
        <v>27</v>
      </c>
      <c r="C21" s="8" t="s">
        <v>43</v>
      </c>
      <c r="D21" s="36">
        <v>0.68</v>
      </c>
      <c r="E21" s="36">
        <f>Daily[[#This Row],[Annual]]/12</f>
        <v>20.683333333333334</v>
      </c>
      <c r="F21" s="36">
        <f>Daily[[#This Row],[Daily]]*365</f>
        <v>248.20000000000002</v>
      </c>
    </row>
    <row r="22" spans="2:6" ht="30" customHeight="1" x14ac:dyDescent="0.25">
      <c r="B22" s="9" t="s">
        <v>27</v>
      </c>
      <c r="C22" s="8" t="s">
        <v>44</v>
      </c>
      <c r="D22" s="36">
        <v>3.29</v>
      </c>
      <c r="E22" s="36">
        <f>Daily[[#This Row],[Annual]]/12</f>
        <v>100.07083333333333</v>
      </c>
      <c r="F22" s="36">
        <f>Daily[[#This Row],[Daily]]*365</f>
        <v>1200.8499999999999</v>
      </c>
    </row>
    <row r="23" spans="2:6" ht="30" customHeight="1" x14ac:dyDescent="0.25">
      <c r="B23" s="9" t="s">
        <v>27</v>
      </c>
      <c r="C23" s="8" t="s">
        <v>45</v>
      </c>
      <c r="D23" s="36">
        <v>1.64</v>
      </c>
      <c r="E23" s="36">
        <f>Daily[[#This Row],[Annual]]/12</f>
        <v>49.883333333333326</v>
      </c>
      <c r="F23" s="36">
        <f>Daily[[#This Row],[Daily]]*365</f>
        <v>598.59999999999991</v>
      </c>
    </row>
    <row r="24" spans="2:6" ht="30" customHeight="1" x14ac:dyDescent="0.25">
      <c r="B24" s="9" t="s">
        <v>27</v>
      </c>
      <c r="C24" s="8" t="s">
        <v>46</v>
      </c>
      <c r="D24" s="36">
        <v>1.64</v>
      </c>
      <c r="E24" s="36">
        <f>Daily[[#This Row],[Annual]]/12</f>
        <v>49.883333333333326</v>
      </c>
      <c r="F24" s="36">
        <f>Daily[[#This Row],[Daily]]*365</f>
        <v>598.59999999999991</v>
      </c>
    </row>
    <row r="25" spans="2:6" ht="30" customHeight="1" x14ac:dyDescent="0.25">
      <c r="B25" s="9" t="s">
        <v>27</v>
      </c>
      <c r="C25" s="8" t="s">
        <v>47</v>
      </c>
      <c r="D25" s="36">
        <v>0.82</v>
      </c>
      <c r="E25" s="36">
        <f>Daily[[#This Row],[Annual]]/12</f>
        <v>24.941666666666663</v>
      </c>
      <c r="F25" s="36">
        <f>Daily[[#This Row],[Daily]]*365</f>
        <v>299.29999999999995</v>
      </c>
    </row>
    <row r="26" spans="2:6" ht="30" customHeight="1" x14ac:dyDescent="0.25">
      <c r="B26" s="9" t="s">
        <v>27</v>
      </c>
      <c r="C26" s="8" t="s">
        <v>48</v>
      </c>
      <c r="D26" s="36">
        <v>0.41</v>
      </c>
      <c r="E26" s="36">
        <f>Daily[[#This Row],[Annual]]/12</f>
        <v>12.470833333333331</v>
      </c>
      <c r="F26" s="36">
        <f>Daily[[#This Row],[Daily]]*365</f>
        <v>149.64999999999998</v>
      </c>
    </row>
    <row r="27" spans="2:6" ht="30" customHeight="1" x14ac:dyDescent="0.25">
      <c r="B27" s="9" t="s">
        <v>27</v>
      </c>
      <c r="C27" s="8" t="s">
        <v>49</v>
      </c>
      <c r="D27" s="36">
        <v>1.64</v>
      </c>
      <c r="E27" s="36">
        <f>Daily[[#This Row],[Annual]]/12</f>
        <v>49.883333333333326</v>
      </c>
      <c r="F27" s="36">
        <f>Daily[[#This Row],[Daily]]*365</f>
        <v>598.59999999999991</v>
      </c>
    </row>
    <row r="28" spans="2:6" ht="30" customHeight="1" x14ac:dyDescent="0.25">
      <c r="B28" s="9" t="s">
        <v>27</v>
      </c>
      <c r="C28" s="8" t="s">
        <v>50</v>
      </c>
      <c r="D28" s="36">
        <v>1.64</v>
      </c>
      <c r="E28" s="36">
        <f>Daily[[#This Row],[Annual]]/12</f>
        <v>49.883333333333326</v>
      </c>
      <c r="F28" s="36">
        <f>Daily[[#This Row],[Daily]]*365</f>
        <v>598.59999999999991</v>
      </c>
    </row>
    <row r="29" spans="2:6" ht="30" customHeight="1" x14ac:dyDescent="0.25">
      <c r="B29" s="9" t="s">
        <v>27</v>
      </c>
      <c r="C29" s="8" t="s">
        <v>51</v>
      </c>
      <c r="D29" s="36">
        <v>4.1100000000000003</v>
      </c>
      <c r="E29" s="36">
        <f>Daily[[#This Row],[Annual]]/12</f>
        <v>125.0125</v>
      </c>
      <c r="F29" s="36">
        <f>Daily[[#This Row],[Daily]]*365</f>
        <v>1500.15</v>
      </c>
    </row>
    <row r="30" spans="2:6" ht="30" customHeight="1" x14ac:dyDescent="0.25">
      <c r="B30" s="9" t="s">
        <v>27</v>
      </c>
      <c r="C30" s="8" t="s">
        <v>52</v>
      </c>
      <c r="D30" s="36">
        <v>13.7</v>
      </c>
      <c r="E30" s="36">
        <f>Daily[[#This Row],[Annual]]/12</f>
        <v>416.70833333333331</v>
      </c>
      <c r="F30" s="36">
        <f>Daily[[#This Row],[Daily]]*365</f>
        <v>5000.5</v>
      </c>
    </row>
    <row r="31" spans="2:6" ht="30" customHeight="1" x14ac:dyDescent="0.25">
      <c r="B31" s="9" t="s">
        <v>27</v>
      </c>
      <c r="C31" s="8" t="s">
        <v>53</v>
      </c>
      <c r="D31" s="36">
        <v>3.29</v>
      </c>
      <c r="E31" s="36">
        <f>Daily[[#This Row],[Annual]]/12</f>
        <v>100.07083333333333</v>
      </c>
      <c r="F31" s="36">
        <f>Daily[[#This Row],[Daily]]*365</f>
        <v>1200.8499999999999</v>
      </c>
    </row>
    <row r="32" spans="2:6" ht="30" customHeight="1" x14ac:dyDescent="0.25">
      <c r="B32" s="9" t="s">
        <v>27</v>
      </c>
      <c r="C32" s="8" t="s">
        <v>54</v>
      </c>
      <c r="D32" s="36">
        <v>1.64</v>
      </c>
      <c r="E32" s="36">
        <f>Daily[[#This Row],[Annual]]/12</f>
        <v>49.883333333333326</v>
      </c>
      <c r="F32" s="36">
        <f>Daily[[#This Row],[Daily]]*365</f>
        <v>598.59999999999991</v>
      </c>
    </row>
    <row r="33" spans="2:6" ht="30" customHeight="1" x14ac:dyDescent="0.25">
      <c r="B33" s="9" t="s">
        <v>27</v>
      </c>
      <c r="C33" s="8" t="s">
        <v>55</v>
      </c>
      <c r="D33" s="36">
        <v>1</v>
      </c>
      <c r="E33" s="36">
        <f>Daily[[#This Row],[Annual]]/12</f>
        <v>30.416666666666668</v>
      </c>
      <c r="F33" s="36">
        <f>Daily[[#This Row],[Daily]]*365</f>
        <v>365</v>
      </c>
    </row>
    <row r="34" spans="2:6" ht="30" customHeight="1" x14ac:dyDescent="0.25">
      <c r="B34" s="9" t="s">
        <v>27</v>
      </c>
      <c r="C34" s="8" t="s">
        <v>35</v>
      </c>
      <c r="D34" s="36">
        <v>0</v>
      </c>
      <c r="E34" s="36">
        <f>Daily[[#This Row],[Annual]]/12</f>
        <v>0</v>
      </c>
      <c r="F34" s="36">
        <f>Daily[[#This Row],[Daily]]*365</f>
        <v>0</v>
      </c>
    </row>
    <row r="35" spans="2:6" ht="30" customHeight="1" x14ac:dyDescent="0.25">
      <c r="B35" s="9" t="s">
        <v>27</v>
      </c>
      <c r="C35" s="8" t="s">
        <v>36</v>
      </c>
      <c r="D35" s="36">
        <v>0</v>
      </c>
      <c r="E35" s="36">
        <f>Daily[[#This Row],[Annual]]/12</f>
        <v>0</v>
      </c>
      <c r="F35" s="36">
        <f>Daily[[#This Row],[Daily]]*365</f>
        <v>0</v>
      </c>
    </row>
    <row r="36" spans="2:6" ht="30" customHeight="1" x14ac:dyDescent="0.25">
      <c r="B36" s="9" t="s">
        <v>27</v>
      </c>
      <c r="C36" s="8" t="s">
        <v>37</v>
      </c>
      <c r="D36" s="36">
        <v>0</v>
      </c>
      <c r="E36" s="36">
        <f>Daily[[#This Row],[Annual]]/12</f>
        <v>0</v>
      </c>
      <c r="F36" s="36">
        <f>Daily[[#This Row],[Daily]]*365</f>
        <v>0</v>
      </c>
    </row>
    <row r="37" spans="2:6" ht="30" customHeight="1" x14ac:dyDescent="0.25">
      <c r="B37" s="9" t="s">
        <v>28</v>
      </c>
      <c r="C37" s="8" t="s">
        <v>56</v>
      </c>
      <c r="D37" s="36">
        <v>3.29</v>
      </c>
      <c r="E37" s="36">
        <f>Daily[[#This Row],[Annual]]/12</f>
        <v>100.07083333333333</v>
      </c>
      <c r="F37" s="36">
        <f>Daily[[#This Row],[Daily]]*365</f>
        <v>1200.8499999999999</v>
      </c>
    </row>
    <row r="38" spans="2:6" ht="30" customHeight="1" x14ac:dyDescent="0.25">
      <c r="B38" s="9" t="s">
        <v>28</v>
      </c>
      <c r="C38" s="8" t="s">
        <v>57</v>
      </c>
      <c r="D38" s="36">
        <v>1.64</v>
      </c>
      <c r="E38" s="36">
        <f>Daily[[#This Row],[Annual]]/12</f>
        <v>49.883333333333326</v>
      </c>
      <c r="F38" s="36">
        <f>Daily[[#This Row],[Daily]]*365</f>
        <v>598.59999999999991</v>
      </c>
    </row>
    <row r="39" spans="2:6" ht="30" customHeight="1" x14ac:dyDescent="0.25">
      <c r="B39" s="9" t="s">
        <v>28</v>
      </c>
      <c r="C39" s="8" t="s">
        <v>58</v>
      </c>
      <c r="D39" s="36">
        <v>6.16</v>
      </c>
      <c r="E39" s="36">
        <f>Daily[[#This Row],[Annual]]/12</f>
        <v>187.36666666666667</v>
      </c>
      <c r="F39" s="36">
        <f>Daily[[#This Row],[Daily]]*365</f>
        <v>2248.4</v>
      </c>
    </row>
    <row r="40" spans="2:6" ht="30" customHeight="1" x14ac:dyDescent="0.25">
      <c r="B40" s="9" t="s">
        <v>28</v>
      </c>
      <c r="C40" s="8" t="s">
        <v>59</v>
      </c>
      <c r="D40" s="36">
        <v>3.29</v>
      </c>
      <c r="E40" s="36">
        <f>Daily[[#This Row],[Annual]]/12</f>
        <v>100.07083333333333</v>
      </c>
      <c r="F40" s="36">
        <f>Daily[[#This Row],[Daily]]*365</f>
        <v>1200.8499999999999</v>
      </c>
    </row>
    <row r="41" spans="2:6" ht="30" customHeight="1" x14ac:dyDescent="0.25">
      <c r="B41" s="9" t="s">
        <v>28</v>
      </c>
      <c r="C41" s="8" t="s">
        <v>60</v>
      </c>
      <c r="D41" s="36">
        <v>0.82</v>
      </c>
      <c r="E41" s="36">
        <f>Daily[[#This Row],[Annual]]/12</f>
        <v>24.941666666666663</v>
      </c>
      <c r="F41" s="36">
        <f>Daily[[#This Row],[Daily]]*365</f>
        <v>299.29999999999995</v>
      </c>
    </row>
    <row r="42" spans="2:6" ht="30" customHeight="1" x14ac:dyDescent="0.25">
      <c r="B42" s="9" t="s">
        <v>28</v>
      </c>
      <c r="C42" s="8" t="s">
        <v>61</v>
      </c>
      <c r="D42" s="36">
        <v>5.48</v>
      </c>
      <c r="E42" s="36">
        <f>Daily[[#This Row],[Annual]]/12</f>
        <v>166.68333333333334</v>
      </c>
      <c r="F42" s="36">
        <f>Daily[[#This Row],[Daily]]*365</f>
        <v>2000.2</v>
      </c>
    </row>
    <row r="43" spans="2:6" ht="30" customHeight="1" x14ac:dyDescent="0.25">
      <c r="B43" s="9" t="s">
        <v>28</v>
      </c>
      <c r="C43" s="8" t="s">
        <v>62</v>
      </c>
      <c r="D43" s="36">
        <v>1.64</v>
      </c>
      <c r="E43" s="36">
        <f>Daily[[#This Row],[Annual]]/12</f>
        <v>49.883333333333326</v>
      </c>
      <c r="F43" s="36">
        <f>Daily[[#This Row],[Daily]]*365</f>
        <v>598.59999999999991</v>
      </c>
    </row>
    <row r="44" spans="2:6" ht="30" customHeight="1" x14ac:dyDescent="0.25">
      <c r="B44" s="9" t="s">
        <v>28</v>
      </c>
      <c r="C44" s="8" t="s">
        <v>63</v>
      </c>
      <c r="D44" s="36">
        <v>0.82</v>
      </c>
      <c r="E44" s="36">
        <f>Daily[[#This Row],[Annual]]/12</f>
        <v>24.941666666666663</v>
      </c>
      <c r="F44" s="36">
        <f>Daily[[#This Row],[Daily]]*365</f>
        <v>299.29999999999995</v>
      </c>
    </row>
    <row r="45" spans="2:6" ht="30" customHeight="1" x14ac:dyDescent="0.25">
      <c r="B45" s="9" t="s">
        <v>28</v>
      </c>
      <c r="C45" s="8" t="s">
        <v>64</v>
      </c>
      <c r="D45" s="36">
        <v>13.15</v>
      </c>
      <c r="E45" s="36">
        <f>Daily[[#This Row],[Annual]]/12</f>
        <v>399.97916666666669</v>
      </c>
      <c r="F45" s="36">
        <f>Daily[[#This Row],[Daily]]*365</f>
        <v>4799.75</v>
      </c>
    </row>
    <row r="46" spans="2:6" ht="30" customHeight="1" x14ac:dyDescent="0.25">
      <c r="B46" s="9" t="s">
        <v>28</v>
      </c>
      <c r="C46" s="8" t="s">
        <v>34</v>
      </c>
      <c r="D46" s="36">
        <v>0</v>
      </c>
      <c r="E46" s="36">
        <f>Daily[[#This Row],[Annual]]/12</f>
        <v>0</v>
      </c>
      <c r="F46" s="36">
        <f>Daily[[#This Row],[Daily]]*365</f>
        <v>0</v>
      </c>
    </row>
    <row r="47" spans="2:6" ht="30" customHeight="1" x14ac:dyDescent="0.25">
      <c r="B47" s="9" t="s">
        <v>28</v>
      </c>
      <c r="C47" s="8" t="s">
        <v>35</v>
      </c>
      <c r="D47" s="36">
        <v>0</v>
      </c>
      <c r="E47" s="36">
        <f>Daily[[#This Row],[Annual]]/12</f>
        <v>0</v>
      </c>
      <c r="F47" s="36">
        <f>Daily[[#This Row],[Daily]]*365</f>
        <v>0</v>
      </c>
    </row>
    <row r="48" spans="2:6" ht="30" customHeight="1" x14ac:dyDescent="0.25">
      <c r="B48" s="9" t="s">
        <v>29</v>
      </c>
      <c r="C48" s="8" t="s">
        <v>65</v>
      </c>
      <c r="D48" s="36">
        <v>13.7</v>
      </c>
      <c r="E48" s="36">
        <f>Daily[[#This Row],[Annual]]/12</f>
        <v>416.70833333333331</v>
      </c>
      <c r="F48" s="36">
        <f>Daily[[#This Row],[Daily]]*365</f>
        <v>5000.5</v>
      </c>
    </row>
    <row r="49" spans="2:6" ht="30" customHeight="1" x14ac:dyDescent="0.25">
      <c r="B49" s="9" t="s">
        <v>29</v>
      </c>
      <c r="C49" s="8" t="s">
        <v>66</v>
      </c>
      <c r="D49" s="36">
        <v>32.880000000000003</v>
      </c>
      <c r="E49" s="36">
        <f>Daily[[#This Row],[Annual]]/12</f>
        <v>1000.1</v>
      </c>
      <c r="F49" s="36">
        <f>Daily[[#This Row],[Daily]]*365</f>
        <v>12001.2</v>
      </c>
    </row>
    <row r="50" spans="2:6" ht="30" customHeight="1" x14ac:dyDescent="0.25">
      <c r="B50" s="9" t="s">
        <v>29</v>
      </c>
      <c r="C50" s="8" t="s">
        <v>67</v>
      </c>
      <c r="D50" s="36">
        <v>16.440000000000001</v>
      </c>
      <c r="E50" s="36">
        <f>Daily[[#This Row],[Annual]]/12</f>
        <v>500.05</v>
      </c>
      <c r="F50" s="36">
        <f>Daily[[#This Row],[Daily]]*365</f>
        <v>6000.6</v>
      </c>
    </row>
    <row r="51" spans="2:6" ht="30" customHeight="1" x14ac:dyDescent="0.25">
      <c r="B51" s="9" t="s">
        <v>29</v>
      </c>
      <c r="C51" s="8" t="s">
        <v>34</v>
      </c>
      <c r="D51" s="36">
        <v>0</v>
      </c>
      <c r="E51" s="36">
        <f>Daily[[#This Row],[Annual]]/12</f>
        <v>0</v>
      </c>
      <c r="F51" s="36">
        <f>Daily[[#This Row],[Daily]]*365</f>
        <v>0</v>
      </c>
    </row>
    <row r="52" spans="2:6" ht="30" customHeight="1" x14ac:dyDescent="0.25">
      <c r="B52" s="9" t="s">
        <v>29</v>
      </c>
      <c r="C52" s="8" t="s">
        <v>35</v>
      </c>
      <c r="D52" s="36">
        <v>0</v>
      </c>
      <c r="E52" s="36">
        <f>Daily[[#This Row],[Annual]]/12</f>
        <v>0</v>
      </c>
      <c r="F52" s="36">
        <f>Daily[[#This Row],[Daily]]*365</f>
        <v>0</v>
      </c>
    </row>
    <row r="53" spans="2:6" ht="30" customHeight="1" x14ac:dyDescent="0.25">
      <c r="B53" s="10" t="s">
        <v>30</v>
      </c>
      <c r="C53" s="33"/>
      <c r="D53" s="36">
        <f>SUMIF(Daily[Type],"Income",Daily[Daily])-SUMIF(Daily[Type],"&lt;&gt;Income",Daily[Daily])</f>
        <v>107.10000000000014</v>
      </c>
      <c r="E53" s="36">
        <f>SUMIF(Daily[Type],"Income",Daily[Monthly])-SUMIF(Daily[Type],"&lt;&gt;Income",Daily[Monthly])</f>
        <v>3257.625</v>
      </c>
      <c r="F53" s="36">
        <f>SUMIF(Daily[Type],"Income",Daily[Annual])-SUMIF(Daily[Type],"&lt;&gt;Income",Daily[Annual])</f>
        <v>39091.500000000015</v>
      </c>
    </row>
  </sheetData>
  <mergeCells count="4">
    <mergeCell ref="B1:E1"/>
    <mergeCell ref="D2:E2"/>
    <mergeCell ref="B2:C2"/>
    <mergeCell ref="F2:M2"/>
  </mergeCells>
  <conditionalFormatting sqref="D10:F53">
    <cfRule type="expression" dxfId="43" priority="1">
      <formula>(MOD(ROW(),2)=0)*($B10&lt;&gt;"Income")</formula>
    </cfRule>
    <cfRule type="expression" dxfId="42" priority="8">
      <formula>(MOD(ROW(),2)=0)*($B10="Income")</formula>
    </cfRule>
  </conditionalFormatting>
  <conditionalFormatting sqref="F10:F53">
    <cfRule type="expression" dxfId="41" priority="2">
      <formula>(MOD(ROW(),2)&lt;&gt;0)*($B10&lt;&gt;"Income")</formula>
    </cfRule>
    <cfRule type="expression" dxfId="40" priority="5">
      <formula>(MOD(ROW(),2)&lt;&gt;0)*($B10="Income")</formula>
    </cfRule>
  </conditionalFormatting>
  <conditionalFormatting sqref="E10:E53">
    <cfRule type="expression" dxfId="39" priority="3">
      <formula>(MOD(ROW(),2)&lt;&gt;0)*($B10&lt;&gt;"Income")</formula>
    </cfRule>
    <cfRule type="expression" dxfId="38" priority="6">
      <formula>(MOD(ROW(),2)&lt;&gt;0)*($B10="Income")</formula>
    </cfRule>
  </conditionalFormatting>
  <conditionalFormatting sqref="D10:D53">
    <cfRule type="expression" dxfId="37" priority="4">
      <formula>(MOD(ROW(),2)&lt;&gt;0)*($B10&lt;&gt;"Income")</formula>
    </cfRule>
    <cfRule type="expression" dxfId="36" priority="7">
      <formula>(MOD(ROW(),2)&lt;&gt;0)*($B10="Income")</formula>
    </cfRule>
  </conditionalFormatting>
  <conditionalFormatting sqref="B10:C53">
    <cfRule type="expression" dxfId="35" priority="9">
      <formula>(MOD(ROW(),2)&lt;&gt;0)*($B10="Income")</formula>
    </cfRule>
    <cfRule type="expression" dxfId="34" priority="10">
      <formula>(MOD(ROW(),2)=0)*($B10="Income")</formula>
    </cfRule>
  </conditionalFormatting>
  <dataValidations count="18">
    <dataValidation allowBlank="1" showInputMessage="1" showErrorMessage="1" prompt="Navigation link to Monthly Cash Flow worksheet" sqref="G1" xr:uid="{00000000-0002-0000-0300-000000000000}"/>
    <dataValidation allowBlank="1" showInputMessage="1" showErrorMessage="1" prompt="Navigation link to Guide worksheet" sqref="F1" xr:uid="{00000000-0002-0000-0300-000001000000}"/>
    <dataValidation allowBlank="1" showInputMessage="1" showErrorMessage="1" prompt="Daily Summary is automatically updated in cells below" sqref="B3" xr:uid="{00000000-0002-0000-0300-000002000000}"/>
    <dataValidation allowBlank="1" showInputMessage="1" showErrorMessage="1" prompt="Create Daily Summary in this worksheet. Enter details in Daily table starting in cell B9. Totals are automatically calculated in cells C5 to E8. Tip is in cell G2" sqref="A1" xr:uid="{00000000-0002-0000-0300-000003000000}"/>
    <dataValidation allowBlank="1" showInputMessage="1" showErrorMessage="1" prompt="Annual cash flow is automatically calculated in this column under this heading" sqref="F9" xr:uid="{00000000-0002-0000-0300-000004000000}"/>
    <dataValidation allowBlank="1" showInputMessage="1" showErrorMessage="1" prompt="Monthly cash flow is automatically calculated in this column under this heading" sqref="E9" xr:uid="{00000000-0002-0000-0300-000005000000}"/>
    <dataValidation allowBlank="1" showInputMessage="1" showErrorMessage="1" prompt="Enter Daily cash flow value in this column under this heading" sqref="D9" xr:uid="{00000000-0002-0000-0300-000006000000}"/>
    <dataValidation allowBlank="1" showInputMessage="1" showErrorMessage="1" prompt="Enter Description in this column under this heading" sqref="C9" xr:uid="{00000000-0002-0000-0300-000007000000}"/>
    <dataValidation allowBlank="1" showInputMessage="1" showErrorMessage="1" prompt="Select Type in this column under this heading. Press ALT+DOWN ARROW for options, then DOWN ARROW and ENTER to make selection. Use heading filters to find specific entries" sqref="B9" xr:uid="{00000000-0002-0000-0300-000008000000}"/>
    <dataValidation type="list" errorStyle="warning" allowBlank="1" showInputMessage="1" showErrorMessage="1" error="Select Type from the list. Select CANCEL, press ALT+DOWN ARROW for options, then DOWN ARROW and ENTER to make selection" sqref="B10:B52" xr:uid="{00000000-0002-0000-0300-000009000000}">
      <formula1>"Income,Expenses,Discretionary,Savings"</formula1>
    </dataValidation>
    <dataValidation allowBlank="1" showInputMessage="1" showErrorMessage="1" prompt="Title of this worksheet is in this cell and navigation links to other worksheets in cells to the right, cell F1, G1 and I1. Total Available Cash is automatically calculated in cell D2" sqref="B1:E1" xr:uid="{00000000-0002-0000-0300-00000A000000}"/>
    <dataValidation allowBlank="1" showInputMessage="1" showErrorMessage="1" prompt="Total Available Cash is automatically calculated in cell to the right. Daily Summary label is in cell below" sqref="B2:C2" xr:uid="{00000000-0002-0000-0300-00000B000000}"/>
    <dataValidation allowBlank="1" showInputMessage="1" showErrorMessage="1" prompt="Total Available Cash is automatically calculated in this cell. Tip is in cell to the right and Daily Summary label in cell B3" sqref="D2:E2" xr:uid="{00000000-0002-0000-0300-00000C000000}"/>
    <dataValidation allowBlank="1" showInputMessage="1" showErrorMessage="1" prompt="Items for which Totals are being calculated are in this column under this heading, from cells B5 to B8" sqref="B4" xr:uid="{00000000-0002-0000-0300-00000D000000}"/>
    <dataValidation allowBlank="1" showInputMessage="1" showErrorMessage="1" prompt="Daily amounts are automatically calculated in this column under this heading, from cells C5 to C8" sqref="C4" xr:uid="{00000000-0002-0000-0300-00000E000000}"/>
    <dataValidation allowBlank="1" showInputMessage="1" showErrorMessage="1" prompt="Monthly amounts are automatically calculated in this column under this heading, from cells D5 to D8" sqref="D4" xr:uid="{00000000-0002-0000-0300-00000F000000}"/>
    <dataValidation allowBlank="1" showInputMessage="1" showErrorMessage="1" prompt="Annual amounts are automatically calculated in this column under this heading, from cells E5 to E8" sqref="E4" xr:uid="{00000000-0002-0000-0300-000010000000}"/>
    <dataValidation allowBlank="1" showInputMessage="1" showErrorMessage="1" prompt="Navigation link to Income worksheet" sqref="I1" xr:uid="{00000000-0002-0000-0300-000011000000}"/>
  </dataValidations>
  <hyperlinks>
    <hyperlink ref="F1" location="Guide!A1" tooltip="Select to navigate to Guide worksheet" display="Navigation button for Guide worksheet is in this cell." xr:uid="{00000000-0004-0000-0300-000000000000}"/>
    <hyperlink ref="G1" location="'Monthly Cash Flow'!A1" tooltip="Select to navigate to Monthly Cash Flow worksheet" display="Navigation button for Monthly Cash Flow worksheet is in this cell. " xr:uid="{00000000-0004-0000-0300-000001000000}"/>
    <hyperlink ref="I1" location="Income!A1" tooltip="Select to navigate to Income worksheet" display="INCOME" xr:uid="{00000000-0004-0000-0300-000002000000}"/>
    <hyperlink ref="H1" location="'Daily Summary'!A1" tooltip="Select to navigate to cell A1 in this worksheet" display="DAILY SUMMARY" xr:uid="{00000000-0004-0000-0300-000003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B1:K10"/>
  <sheetViews>
    <sheetView showGridLines="0" zoomScaleNormal="100" workbookViewId="0"/>
  </sheetViews>
  <sheetFormatPr defaultColWidth="16.5703125" defaultRowHeight="30" customHeight="1" x14ac:dyDescent="0.25"/>
  <cols>
    <col min="1" max="1" width="2.5703125" customWidth="1"/>
    <col min="2" max="2" width="23.7109375" customWidth="1"/>
  </cols>
  <sheetData>
    <row r="1" spans="2:11" s="20" customFormat="1" ht="39" customHeight="1" thickBot="1" x14ac:dyDescent="0.3">
      <c r="B1" s="49" t="s">
        <v>0</v>
      </c>
      <c r="C1" s="49"/>
      <c r="D1" s="49"/>
      <c r="E1" s="49"/>
      <c r="F1" s="21" t="s">
        <v>8</v>
      </c>
      <c r="G1" s="22" t="s">
        <v>77</v>
      </c>
      <c r="H1" s="22" t="s">
        <v>9</v>
      </c>
      <c r="I1" s="22" t="s">
        <v>93</v>
      </c>
    </row>
    <row r="2" spans="2:11" ht="31.5" customHeight="1" x14ac:dyDescent="0.25">
      <c r="B2" s="57" t="s">
        <v>10</v>
      </c>
      <c r="C2" s="57"/>
      <c r="D2" s="58">
        <f>AnnualCashFlowToDate</f>
        <v>39750</v>
      </c>
      <c r="E2" s="58"/>
      <c r="F2" s="56" t="s">
        <v>92</v>
      </c>
      <c r="G2" s="56"/>
      <c r="H2" s="56"/>
      <c r="I2" s="56"/>
      <c r="J2" s="56"/>
      <c r="K2" s="56"/>
    </row>
    <row r="3" spans="2:11" ht="50.1" customHeight="1" x14ac:dyDescent="0.25">
      <c r="B3" s="4" t="s">
        <v>26</v>
      </c>
      <c r="C3" s="3" t="s">
        <v>90</v>
      </c>
      <c r="D3" s="3" t="s">
        <v>91</v>
      </c>
      <c r="F3" s="56"/>
      <c r="G3" s="56"/>
      <c r="H3" s="56"/>
      <c r="I3" s="56"/>
      <c r="J3" s="56"/>
      <c r="K3" s="56"/>
    </row>
    <row r="4" spans="2:11" ht="30" customHeight="1" x14ac:dyDescent="0.25">
      <c r="B4" s="5" t="s">
        <v>32</v>
      </c>
      <c r="C4" s="34">
        <v>90000</v>
      </c>
      <c r="D4" s="34">
        <f>Income[[#This Row],[Annual  ]]/12</f>
        <v>7500</v>
      </c>
    </row>
    <row r="5" spans="2:11" ht="30" customHeight="1" x14ac:dyDescent="0.25">
      <c r="B5" s="5" t="s">
        <v>33</v>
      </c>
      <c r="C5" s="34">
        <v>5000</v>
      </c>
      <c r="D5" s="34">
        <f>Income[[#This Row],[Annual  ]]/12</f>
        <v>416.66666666666669</v>
      </c>
    </row>
    <row r="6" spans="2:11" ht="30" customHeight="1" x14ac:dyDescent="0.25">
      <c r="B6" s="5" t="s">
        <v>34</v>
      </c>
      <c r="C6" s="34">
        <v>30000</v>
      </c>
      <c r="D6" s="34">
        <f>Income[[#This Row],[Annual  ]]/12</f>
        <v>2500</v>
      </c>
    </row>
    <row r="7" spans="2:11" ht="30" customHeight="1" x14ac:dyDescent="0.25">
      <c r="B7" s="5" t="s">
        <v>35</v>
      </c>
      <c r="C7" s="34"/>
      <c r="D7" s="34">
        <f>Income[[#This Row],[Annual  ]]/12</f>
        <v>0</v>
      </c>
    </row>
    <row r="8" spans="2:11" ht="30" customHeight="1" x14ac:dyDescent="0.25">
      <c r="B8" s="5" t="s">
        <v>36</v>
      </c>
      <c r="C8" s="34"/>
      <c r="D8" s="34">
        <f>Income[[#This Row],[Annual  ]]/12</f>
        <v>0</v>
      </c>
    </row>
    <row r="9" spans="2:11" ht="30" customHeight="1" x14ac:dyDescent="0.25">
      <c r="B9" s="5" t="s">
        <v>37</v>
      </c>
      <c r="C9" s="34"/>
      <c r="D9" s="34">
        <f>Income[[#This Row],[Annual  ]]/12</f>
        <v>0</v>
      </c>
    </row>
    <row r="10" spans="2:11" ht="30" customHeight="1" x14ac:dyDescent="0.25">
      <c r="B10" s="5" t="s">
        <v>30</v>
      </c>
      <c r="C10" s="34">
        <f>SUBTOTAL(109,Income[[Annual  ]])</f>
        <v>125000</v>
      </c>
      <c r="D10" s="34">
        <f>SUBTOTAL(109,Income[[Monthly ]])</f>
        <v>10416.666666666668</v>
      </c>
    </row>
  </sheetData>
  <mergeCells count="4">
    <mergeCell ref="F2:K3"/>
    <mergeCell ref="B1:E1"/>
    <mergeCell ref="B2:C2"/>
    <mergeCell ref="D2:E2"/>
  </mergeCells>
  <dataValidations xWindow="999" yWindow="322" count="10">
    <dataValidation allowBlank="1" showInputMessage="1" showErrorMessage="1" prompt="Monthly income is automatically calculated in this column under this heading" sqref="D3" xr:uid="{00000000-0002-0000-0400-000000000000}"/>
    <dataValidation allowBlank="1" showInputMessage="1" showErrorMessage="1" prompt="Enter Annual income in this column under this heading" sqref="C3" xr:uid="{00000000-0002-0000-0400-000001000000}"/>
    <dataValidation allowBlank="1" showInputMessage="1" showErrorMessage="1" prompt="Enter Income items in this column under this heading" sqref="B3" xr:uid="{00000000-0002-0000-0400-000002000000}"/>
    <dataValidation allowBlank="1" showInputMessage="1" showErrorMessage="1" prompt="Navigation link to Expenses worksheet" sqref="I1" xr:uid="{00000000-0002-0000-0400-000003000000}"/>
    <dataValidation allowBlank="1" showInputMessage="1" showErrorMessage="1" prompt="Navigation link to Guide worksheet" sqref="F1" xr:uid="{00000000-0002-0000-0400-000004000000}"/>
    <dataValidation allowBlank="1" showInputMessage="1" showErrorMessage="1" prompt="Title of this worksheet is in this cell and Total Cash Flow to Date label in cell below. Select cells on the right to navigate to Guide, Daily Summary and Expenses worksheets" sqref="B1:E1" xr:uid="{00000000-0002-0000-0400-000005000000}"/>
    <dataValidation allowBlank="1" showInputMessage="1" showErrorMessage="1" prompt="Enter details in Income table in this worksheet. Tip is in cell F2. Total Cash Flow to Date is automatically calculated in cell D2" sqref="A1" xr:uid="{00000000-0002-0000-0400-000006000000}"/>
    <dataValidation allowBlank="1" showInputMessage="1" showErrorMessage="1" prompt="Total Cash Flow to Date is automatically calculated in cell to the right. Enter details in table below" sqref="B2:C2" xr:uid="{00000000-0002-0000-0400-000007000000}"/>
    <dataValidation allowBlank="1" showInputMessage="1" showErrorMessage="1" prompt="Total Cash Flow to Date is automatically calculated in this cell. Tip is in cell to the right" sqref="D2:E2" xr:uid="{00000000-0002-0000-0400-000008000000}"/>
    <dataValidation allowBlank="1" showInputMessage="1" showErrorMessage="1" prompt="Navigation link to Daily Summary worksheet" sqref="G1" xr:uid="{00000000-0002-0000-0400-000009000000}"/>
  </dataValidations>
  <hyperlinks>
    <hyperlink ref="I1" location="Expenses!A1" tooltip="Select to navigate to Expenses worksheet" display="EXPENSES" xr:uid="{00000000-0004-0000-0400-000000000000}"/>
    <hyperlink ref="F1" location="Guide!A1" tooltip="Select to navigate to Guide worksheet" display="Navigation button for Guide worksheet is in this cell." xr:uid="{00000000-0004-0000-0400-000001000000}"/>
    <hyperlink ref="G1" location="'Daily Summary'!A1" tooltip="Select to navigate to Daily Summary worksheet" display="DAILY SUMMARY" xr:uid="{00000000-0004-0000-0400-000002000000}"/>
    <hyperlink ref="H1" location="Income!A1" tooltip="Select to navigate to cell A1 in this worksheet" display="INCOME" xr:uid="{00000000-0004-0000-0400-000003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B1:K22"/>
  <sheetViews>
    <sheetView showGridLines="0" zoomScaleNormal="100" workbookViewId="0"/>
  </sheetViews>
  <sheetFormatPr defaultColWidth="16.5703125" defaultRowHeight="30" customHeight="1" x14ac:dyDescent="0.25"/>
  <cols>
    <col min="1" max="1" width="2.5703125" customWidth="1"/>
    <col min="2" max="2" width="23.7109375" customWidth="1"/>
    <col min="6" max="6" width="16.5703125" style="18"/>
  </cols>
  <sheetData>
    <row r="1" spans="2:11" s="20" customFormat="1" ht="39" customHeight="1" thickBot="1" x14ac:dyDescent="0.3">
      <c r="B1" s="49" t="s">
        <v>0</v>
      </c>
      <c r="C1" s="49"/>
      <c r="D1" s="49"/>
      <c r="E1" s="49"/>
      <c r="F1" s="21" t="s">
        <v>8</v>
      </c>
      <c r="G1" s="21" t="s">
        <v>9</v>
      </c>
      <c r="H1" s="22" t="s">
        <v>93</v>
      </c>
      <c r="I1" s="22" t="s">
        <v>95</v>
      </c>
    </row>
    <row r="2" spans="2:11" ht="31.5" customHeight="1" x14ac:dyDescent="0.25">
      <c r="B2" s="57" t="s">
        <v>10</v>
      </c>
      <c r="C2" s="57"/>
      <c r="D2" s="58">
        <f>AnnualCashFlowToDate</f>
        <v>39750</v>
      </c>
      <c r="E2" s="58"/>
      <c r="F2" s="45" t="s">
        <v>92</v>
      </c>
      <c r="G2" s="45"/>
      <c r="H2" s="45"/>
      <c r="I2" s="45"/>
      <c r="J2" s="45"/>
      <c r="K2" s="45"/>
    </row>
    <row r="3" spans="2:11" ht="50.1" customHeight="1" x14ac:dyDescent="0.25">
      <c r="B3" s="4" t="s">
        <v>27</v>
      </c>
      <c r="C3" s="3" t="s">
        <v>90</v>
      </c>
      <c r="D3" s="3" t="s">
        <v>91</v>
      </c>
      <c r="F3" s="45"/>
      <c r="G3" s="45"/>
      <c r="H3" s="45"/>
      <c r="I3" s="45"/>
      <c r="J3" s="45"/>
      <c r="K3" s="45"/>
    </row>
    <row r="4" spans="2:11" ht="30" customHeight="1" x14ac:dyDescent="0.25">
      <c r="B4" s="5" t="s">
        <v>38</v>
      </c>
      <c r="C4" s="34">
        <v>15000</v>
      </c>
      <c r="D4" s="34">
        <f>Expenses[[#This Row],[Annual  ]]/12</f>
        <v>1250</v>
      </c>
    </row>
    <row r="5" spans="2:11" ht="30" customHeight="1" x14ac:dyDescent="0.25">
      <c r="B5" s="5" t="s">
        <v>39</v>
      </c>
      <c r="C5" s="34">
        <v>2500</v>
      </c>
      <c r="D5" s="34">
        <f>Expenses[[#This Row],[Annual  ]]/12</f>
        <v>208.33333333333334</v>
      </c>
    </row>
    <row r="6" spans="2:11" ht="30" customHeight="1" x14ac:dyDescent="0.25">
      <c r="B6" s="5" t="s">
        <v>40</v>
      </c>
      <c r="C6" s="34">
        <v>200</v>
      </c>
      <c r="D6" s="34">
        <f>Expenses[[#This Row],[Annual  ]]/12</f>
        <v>16.666666666666668</v>
      </c>
    </row>
    <row r="7" spans="2:11" ht="30" customHeight="1" x14ac:dyDescent="0.25">
      <c r="B7" s="5" t="s">
        <v>41</v>
      </c>
      <c r="C7" s="34">
        <v>4000</v>
      </c>
      <c r="D7" s="34">
        <f>Expenses[[#This Row],[Annual  ]]/12</f>
        <v>333.33333333333331</v>
      </c>
    </row>
    <row r="8" spans="2:11" ht="30" customHeight="1" x14ac:dyDescent="0.25">
      <c r="B8" s="5" t="s">
        <v>42</v>
      </c>
      <c r="C8" s="34">
        <v>15000</v>
      </c>
      <c r="D8" s="34">
        <f>Expenses[[#This Row],[Annual  ]]/12</f>
        <v>1250</v>
      </c>
    </row>
    <row r="9" spans="2:11" ht="30" customHeight="1" x14ac:dyDescent="0.25">
      <c r="B9" s="5" t="s">
        <v>43</v>
      </c>
      <c r="C9" s="34">
        <v>250</v>
      </c>
      <c r="D9" s="34">
        <f>Expenses[[#This Row],[Annual  ]]/12</f>
        <v>20.833333333333332</v>
      </c>
    </row>
    <row r="10" spans="2:11" ht="30" customHeight="1" x14ac:dyDescent="0.25">
      <c r="B10" s="5" t="s">
        <v>44</v>
      </c>
      <c r="C10" s="34">
        <v>1200</v>
      </c>
      <c r="D10" s="34">
        <f>Expenses[[#This Row],[Annual  ]]/12</f>
        <v>100</v>
      </c>
    </row>
    <row r="11" spans="2:11" ht="30" customHeight="1" x14ac:dyDescent="0.25">
      <c r="B11" s="5" t="s">
        <v>45</v>
      </c>
      <c r="C11" s="34">
        <v>600</v>
      </c>
      <c r="D11" s="34">
        <f>Expenses[[#This Row],[Annual  ]]/12</f>
        <v>50</v>
      </c>
    </row>
    <row r="12" spans="2:11" ht="30" customHeight="1" x14ac:dyDescent="0.25">
      <c r="B12" s="5" t="s">
        <v>94</v>
      </c>
      <c r="C12" s="34">
        <v>600</v>
      </c>
      <c r="D12" s="34">
        <f>Expenses[[#This Row],[Annual  ]]/12</f>
        <v>50</v>
      </c>
    </row>
    <row r="13" spans="2:11" ht="30" customHeight="1" x14ac:dyDescent="0.25">
      <c r="B13" s="5" t="s">
        <v>48</v>
      </c>
      <c r="C13" s="34">
        <v>150</v>
      </c>
      <c r="D13" s="34">
        <f>Expenses[[#This Row],[Annual  ]]/12</f>
        <v>12.5</v>
      </c>
    </row>
    <row r="14" spans="2:11" ht="30" customHeight="1" x14ac:dyDescent="0.25">
      <c r="B14" s="5" t="s">
        <v>49</v>
      </c>
      <c r="C14" s="34">
        <v>600</v>
      </c>
      <c r="D14" s="34">
        <f>Expenses[[#This Row],[Annual  ]]/12</f>
        <v>50</v>
      </c>
    </row>
    <row r="15" spans="2:11" ht="30" customHeight="1" x14ac:dyDescent="0.25">
      <c r="B15" s="5" t="s">
        <v>50</v>
      </c>
      <c r="C15" s="34">
        <v>600</v>
      </c>
      <c r="D15" s="34">
        <f>Expenses[[#This Row],[Annual  ]]/12</f>
        <v>50</v>
      </c>
    </row>
    <row r="16" spans="2:11" ht="30" customHeight="1" x14ac:dyDescent="0.25">
      <c r="B16" s="5" t="s">
        <v>51</v>
      </c>
      <c r="C16" s="34">
        <v>1500</v>
      </c>
      <c r="D16" s="34">
        <f>Expenses[[#This Row],[Annual  ]]/12</f>
        <v>125</v>
      </c>
    </row>
    <row r="17" spans="2:4" ht="30" customHeight="1" x14ac:dyDescent="0.25">
      <c r="B17" s="5" t="s">
        <v>52</v>
      </c>
      <c r="C17" s="34">
        <v>5000</v>
      </c>
      <c r="D17" s="34">
        <f>Expenses[[#This Row],[Annual  ]]/12</f>
        <v>416.66666666666669</v>
      </c>
    </row>
    <row r="18" spans="2:4" ht="30" customHeight="1" x14ac:dyDescent="0.25">
      <c r="B18" s="5" t="s">
        <v>53</v>
      </c>
      <c r="C18" s="34">
        <v>1200</v>
      </c>
      <c r="D18" s="34">
        <f>Expenses[[#This Row],[Annual  ]]/12</f>
        <v>100</v>
      </c>
    </row>
    <row r="19" spans="2:4" ht="30" customHeight="1" x14ac:dyDescent="0.25">
      <c r="B19" s="5" t="s">
        <v>54</v>
      </c>
      <c r="C19" s="34">
        <v>600</v>
      </c>
      <c r="D19" s="34">
        <f>Expenses[[#This Row],[Annual  ]]/12</f>
        <v>50</v>
      </c>
    </row>
    <row r="20" spans="2:4" ht="30" customHeight="1" x14ac:dyDescent="0.25">
      <c r="B20" s="5" t="s">
        <v>34</v>
      </c>
      <c r="C20" s="34"/>
      <c r="D20" s="34">
        <f>Expenses[[#This Row],[Annual  ]]/12</f>
        <v>0</v>
      </c>
    </row>
    <row r="21" spans="2:4" ht="30" customHeight="1" x14ac:dyDescent="0.25">
      <c r="B21" s="5" t="s">
        <v>35</v>
      </c>
      <c r="C21" s="34"/>
      <c r="D21" s="34">
        <f>Expenses[[#This Row],[Annual  ]]/12</f>
        <v>0</v>
      </c>
    </row>
    <row r="22" spans="2:4" ht="30" customHeight="1" x14ac:dyDescent="0.25">
      <c r="B22" s="5" t="s">
        <v>30</v>
      </c>
      <c r="C22" s="34">
        <f>SUBTOTAL(109,Expenses[[Annual  ]])</f>
        <v>49000</v>
      </c>
      <c r="D22" s="34">
        <f>SUBTOTAL(109,Expenses[[Monthly ]])</f>
        <v>4083.333333333333</v>
      </c>
    </row>
  </sheetData>
  <mergeCells count="4">
    <mergeCell ref="B1:E1"/>
    <mergeCell ref="B2:C2"/>
    <mergeCell ref="D2:E2"/>
    <mergeCell ref="F2:K3"/>
  </mergeCells>
  <dataValidations count="10">
    <dataValidation allowBlank="1" showInputMessage="1" showErrorMessage="1" prompt="Monthly expenses are automatically calculated in this column under this heading" sqref="D3" xr:uid="{00000000-0002-0000-0500-000000000000}"/>
    <dataValidation allowBlank="1" showInputMessage="1" showErrorMessage="1" prompt="Enter Annual expenses in this column under this heading" sqref="C3" xr:uid="{00000000-0002-0000-0500-000001000000}"/>
    <dataValidation allowBlank="1" showInputMessage="1" showErrorMessage="1" prompt="Enter Expense items in this column under this heading" sqref="B3" xr:uid="{00000000-0002-0000-0500-000002000000}"/>
    <dataValidation allowBlank="1" showInputMessage="1" showErrorMessage="1" prompt="Navigation link to Guide worksheet" sqref="F1" xr:uid="{00000000-0002-0000-0500-000003000000}"/>
    <dataValidation allowBlank="1" showInputMessage="1" showErrorMessage="1" prompt="Enter details in Expenses table in this worksheet. Tip is in cell F2. Total Cash Flow to Date is automatically calculated in cell D2" sqref="A1" xr:uid="{00000000-0002-0000-0500-000004000000}"/>
    <dataValidation allowBlank="1" showInputMessage="1" showErrorMessage="1" prompt="Navigation link to Discretionary worksheet" sqref="I1" xr:uid="{00000000-0002-0000-0500-000005000000}"/>
    <dataValidation allowBlank="1" showInputMessage="1" showErrorMessage="1" prompt="Title of this worksheet is in this cell. Select cells to the right to navigate to other worksheets, F1 to navigate to Guide worksheet, G1 to Income and I1 to Discretionary worksheet" sqref="B1:E1" xr:uid="{00000000-0002-0000-0500-000006000000}"/>
    <dataValidation allowBlank="1" showInputMessage="1" showErrorMessage="1" prompt="Total Cash Flow to Date is automatically calculated in cell to the right. Enter details in table below" sqref="B2:C2" xr:uid="{00000000-0002-0000-0500-000007000000}"/>
    <dataValidation allowBlank="1" showInputMessage="1" showErrorMessage="1" prompt="Total Cash Flow to Date is automatically calculated in this cell. Tip is in cell to the right" sqref="D2:E2" xr:uid="{00000000-0002-0000-0500-000008000000}"/>
    <dataValidation allowBlank="1" showInputMessage="1" showErrorMessage="1" prompt="Navigation link to Income worksheet" sqref="G1" xr:uid="{00000000-0002-0000-0500-000009000000}"/>
  </dataValidations>
  <hyperlinks>
    <hyperlink ref="I1" location="Discretionary!A1" tooltip="Select to navigate to Discretionary worksheet" display="DISCRETIONARY" xr:uid="{00000000-0004-0000-0500-000000000000}"/>
    <hyperlink ref="G1" location="Income!A1" tooltip="Select to navigate to Income worksheet" display="INCOME" xr:uid="{00000000-0004-0000-0500-000001000000}"/>
    <hyperlink ref="F1" location="Guide!A1" tooltip="Select to navigate to Guide worksheet" display="Navigation button for Guide worksheet is in this cell." xr:uid="{00000000-0004-0000-0500-000002000000}"/>
    <hyperlink ref="H1" location="Expenses!A1" tooltip="Select to navigate to cell A1 in this worksheet" display="EXPENSES" xr:uid="{00000000-0004-0000-0500-000003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B1:K15"/>
  <sheetViews>
    <sheetView showGridLines="0" zoomScaleNormal="100" workbookViewId="0"/>
  </sheetViews>
  <sheetFormatPr defaultColWidth="16.5703125" defaultRowHeight="30" customHeight="1" x14ac:dyDescent="0.25"/>
  <cols>
    <col min="1" max="1" width="2.5703125" customWidth="1"/>
    <col min="2" max="2" width="23.7109375" customWidth="1"/>
    <col min="6" max="6" width="16.5703125" style="18"/>
    <col min="8" max="8" width="19" customWidth="1"/>
  </cols>
  <sheetData>
    <row r="1" spans="2:11" s="20" customFormat="1" ht="39" customHeight="1" thickBot="1" x14ac:dyDescent="0.3">
      <c r="B1" s="49" t="s">
        <v>0</v>
      </c>
      <c r="C1" s="49"/>
      <c r="D1" s="49"/>
      <c r="E1" s="49"/>
      <c r="F1" s="21" t="s">
        <v>8</v>
      </c>
      <c r="G1" s="22" t="s">
        <v>93</v>
      </c>
      <c r="H1" s="22" t="s">
        <v>95</v>
      </c>
      <c r="I1" s="22" t="s">
        <v>97</v>
      </c>
    </row>
    <row r="2" spans="2:11" ht="31.5" customHeight="1" x14ac:dyDescent="0.25">
      <c r="B2" s="50" t="s">
        <v>10</v>
      </c>
      <c r="C2" s="50"/>
      <c r="D2" s="59">
        <f>AnnualCashFlowToDate</f>
        <v>39750</v>
      </c>
      <c r="E2" s="59"/>
      <c r="F2" s="60" t="s">
        <v>92</v>
      </c>
      <c r="G2" s="60"/>
      <c r="H2" s="60"/>
      <c r="I2" s="60"/>
      <c r="J2" s="60"/>
      <c r="K2" s="60"/>
    </row>
    <row r="3" spans="2:11" ht="50.1" customHeight="1" x14ac:dyDescent="0.25">
      <c r="B3" s="4" t="s">
        <v>96</v>
      </c>
      <c r="C3" s="3" t="s">
        <v>90</v>
      </c>
      <c r="D3" s="3" t="s">
        <v>91</v>
      </c>
      <c r="F3" s="60"/>
      <c r="G3" s="60"/>
      <c r="H3" s="60"/>
      <c r="I3" s="60"/>
      <c r="J3" s="60"/>
      <c r="K3" s="60"/>
    </row>
    <row r="4" spans="2:11" ht="30" customHeight="1" x14ac:dyDescent="0.25">
      <c r="B4" s="5" t="s">
        <v>56</v>
      </c>
      <c r="C4" s="34">
        <v>1200</v>
      </c>
      <c r="D4" s="34">
        <f>Discretionary[[#This Row],[Annual  ]]/12</f>
        <v>100</v>
      </c>
    </row>
    <row r="5" spans="2:11" ht="30" customHeight="1" x14ac:dyDescent="0.25">
      <c r="B5" s="5" t="s">
        <v>57</v>
      </c>
      <c r="C5" s="34">
        <v>600</v>
      </c>
      <c r="D5" s="34">
        <f>Discretionary[[#This Row],[Annual  ]]/12</f>
        <v>50</v>
      </c>
    </row>
    <row r="6" spans="2:11" ht="30" customHeight="1" x14ac:dyDescent="0.25">
      <c r="B6" s="5" t="s">
        <v>58</v>
      </c>
      <c r="C6" s="34">
        <v>2250</v>
      </c>
      <c r="D6" s="34">
        <f>Discretionary[[#This Row],[Annual  ]]/12</f>
        <v>187.5</v>
      </c>
    </row>
    <row r="7" spans="2:11" ht="30" customHeight="1" x14ac:dyDescent="0.25">
      <c r="B7" s="5" t="s">
        <v>59</v>
      </c>
      <c r="C7" s="34">
        <v>1200</v>
      </c>
      <c r="D7" s="34">
        <f>Discretionary[[#This Row],[Annual  ]]/12</f>
        <v>100</v>
      </c>
    </row>
    <row r="8" spans="2:11" ht="30" customHeight="1" x14ac:dyDescent="0.25">
      <c r="B8" s="5" t="s">
        <v>60</v>
      </c>
      <c r="C8" s="34">
        <v>300</v>
      </c>
      <c r="D8" s="34">
        <f>Discretionary[[#This Row],[Annual  ]]/12</f>
        <v>25</v>
      </c>
    </row>
    <row r="9" spans="2:11" ht="30" customHeight="1" x14ac:dyDescent="0.25">
      <c r="B9" s="5" t="s">
        <v>61</v>
      </c>
      <c r="C9" s="34">
        <v>2000</v>
      </c>
      <c r="D9" s="34">
        <f>Discretionary[[#This Row],[Annual  ]]/12</f>
        <v>166.66666666666666</v>
      </c>
    </row>
    <row r="10" spans="2:11" ht="30" customHeight="1" x14ac:dyDescent="0.25">
      <c r="B10" s="5" t="s">
        <v>62</v>
      </c>
      <c r="C10" s="34">
        <v>600</v>
      </c>
      <c r="D10" s="34">
        <f>Discretionary[[#This Row],[Annual  ]]/12</f>
        <v>50</v>
      </c>
    </row>
    <row r="11" spans="2:11" ht="30" customHeight="1" x14ac:dyDescent="0.25">
      <c r="B11" s="5" t="s">
        <v>63</v>
      </c>
      <c r="C11" s="34">
        <v>300</v>
      </c>
      <c r="D11" s="34">
        <f>Discretionary[[#This Row],[Annual  ]]/12</f>
        <v>25</v>
      </c>
    </row>
    <row r="12" spans="2:11" ht="30" customHeight="1" x14ac:dyDescent="0.25">
      <c r="B12" s="5" t="s">
        <v>64</v>
      </c>
      <c r="C12" s="34">
        <v>4800</v>
      </c>
      <c r="D12" s="34">
        <f>Discretionary[[#This Row],[Annual  ]]/12</f>
        <v>400</v>
      </c>
    </row>
    <row r="13" spans="2:11" ht="30" customHeight="1" x14ac:dyDescent="0.25">
      <c r="B13" s="5" t="s">
        <v>34</v>
      </c>
      <c r="C13" s="34"/>
      <c r="D13" s="34">
        <f>Discretionary[[#This Row],[Annual  ]]/12</f>
        <v>0</v>
      </c>
    </row>
    <row r="14" spans="2:11" ht="30" customHeight="1" x14ac:dyDescent="0.25">
      <c r="B14" s="5" t="s">
        <v>35</v>
      </c>
      <c r="C14" s="34"/>
      <c r="D14" s="34">
        <f>Discretionary[[#This Row],[Annual  ]]/12</f>
        <v>0</v>
      </c>
    </row>
    <row r="15" spans="2:11" ht="30" customHeight="1" x14ac:dyDescent="0.25">
      <c r="B15" s="5" t="s">
        <v>30</v>
      </c>
      <c r="C15" s="34">
        <f>SUBTOTAL(109,Discretionary[[Annual  ]])</f>
        <v>13250</v>
      </c>
      <c r="D15" s="34">
        <f>SUBTOTAL(109,Discretionary[[Monthly ]])</f>
        <v>1104.1666666666665</v>
      </c>
    </row>
  </sheetData>
  <mergeCells count="4">
    <mergeCell ref="B1:E1"/>
    <mergeCell ref="D2:E2"/>
    <mergeCell ref="B2:C2"/>
    <mergeCell ref="F2:K3"/>
  </mergeCells>
  <dataValidations count="10">
    <dataValidation allowBlank="1" showInputMessage="1" showErrorMessage="1" prompt="Monthly discretionary expenses are automatically calculated in this column under this heading" sqref="D3" xr:uid="{00000000-0002-0000-0600-000000000000}"/>
    <dataValidation allowBlank="1" showInputMessage="1" showErrorMessage="1" prompt="Enter Annual discretionary expenses in this column under this heading" sqref="C3" xr:uid="{00000000-0002-0000-0600-000001000000}"/>
    <dataValidation allowBlank="1" showInputMessage="1" showErrorMessage="1" prompt="Enter Discretionary Expense items in this column under this heading" sqref="B3" xr:uid="{00000000-0002-0000-0600-000002000000}"/>
    <dataValidation allowBlank="1" showInputMessage="1" showErrorMessage="1" prompt="Enter details in Discretionary table in this worksheet. Tip is in cell F2. Total Cash Flow to Date is automatically calculated in cell D2" sqref="A1" xr:uid="{00000000-0002-0000-0600-000003000000}"/>
    <dataValidation allowBlank="1" showInputMessage="1" showErrorMessage="1" prompt="Navigation link to Expenses worksheet" sqref="G1" xr:uid="{00000000-0002-0000-0600-000004000000}"/>
    <dataValidation allowBlank="1" showInputMessage="1" showErrorMessage="1" prompt="Navigation link to Savings worksheet" sqref="I1" xr:uid="{00000000-0002-0000-0600-000005000000}"/>
    <dataValidation allowBlank="1" showInputMessage="1" showErrorMessage="1" prompt="Navigation link to Guide worksheet" sqref="F1" xr:uid="{00000000-0002-0000-0600-000006000000}"/>
    <dataValidation allowBlank="1" showInputMessage="1" showErrorMessage="1" prompt="Title of this worksheet is in this cell. Select cells to the right to navigate to other worksheets, F1 to navigate to Guide worksheet, G1 to Expenses and I1 to Savings worksheet" sqref="B1:E1" xr:uid="{00000000-0002-0000-0600-000007000000}"/>
    <dataValidation allowBlank="1" showInputMessage="1" showErrorMessage="1" prompt="Total Cash Flow to Date is automatically calculated in cell to the right. Enter details in table below" sqref="B2:C2" xr:uid="{00000000-0002-0000-0600-000008000000}"/>
    <dataValidation allowBlank="1" showInputMessage="1" showErrorMessage="1" prompt="Total Cash Flow to Date is automatically calculated in this cell. Tip is in cell to the right" sqref="D2:E2" xr:uid="{00000000-0002-0000-0600-000009000000}"/>
  </dataValidations>
  <hyperlinks>
    <hyperlink ref="I1" location="Savings!A1" tooltip="Select to navigate to Savings worksheet" display="SAVINGS" xr:uid="{00000000-0004-0000-0600-000000000000}"/>
    <hyperlink ref="G1" location="Expenses!A1" tooltip="Select to navigate to Expenses worksheet" display="EXPENSES" xr:uid="{00000000-0004-0000-0600-000001000000}"/>
    <hyperlink ref="F1" location="Guide!A1" tooltip="Select to navigate to Guide worksheet" display="Navigation button for Guide worksheet is in this cell." xr:uid="{00000000-0004-0000-0600-000002000000}"/>
    <hyperlink ref="H1" location="Discretionary!A1" tooltip="Select to navigate to cell A1 in this worksheet" display="DISCRETIONARY" xr:uid="{00000000-0004-0000-0600-000003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B1:K9"/>
  <sheetViews>
    <sheetView showGridLines="0" zoomScaleNormal="100" workbookViewId="0"/>
  </sheetViews>
  <sheetFormatPr defaultColWidth="16.5703125" defaultRowHeight="30" customHeight="1" x14ac:dyDescent="0.25"/>
  <cols>
    <col min="1" max="1" width="2.5703125" customWidth="1"/>
    <col min="2" max="2" width="23.7109375" customWidth="1"/>
    <col min="6" max="6" width="16.5703125" style="18"/>
  </cols>
  <sheetData>
    <row r="1" spans="2:11" s="20" customFormat="1" ht="39" customHeight="1" thickBot="1" x14ac:dyDescent="0.3">
      <c r="B1" s="49" t="s">
        <v>0</v>
      </c>
      <c r="C1" s="49"/>
      <c r="D1" s="49"/>
      <c r="E1" s="49"/>
      <c r="F1" s="21" t="s">
        <v>8</v>
      </c>
      <c r="G1" s="22" t="s">
        <v>95</v>
      </c>
      <c r="H1" s="22" t="s">
        <v>97</v>
      </c>
    </row>
    <row r="2" spans="2:11" ht="31.5" customHeight="1" x14ac:dyDescent="0.25">
      <c r="B2" s="50" t="s">
        <v>10</v>
      </c>
      <c r="C2" s="50"/>
      <c r="D2" s="59">
        <f>AnnualCashFlowToDate</f>
        <v>39750</v>
      </c>
      <c r="E2" s="59"/>
      <c r="F2" s="45" t="s">
        <v>92</v>
      </c>
      <c r="G2" s="45"/>
      <c r="H2" s="45"/>
      <c r="I2" s="45"/>
      <c r="J2" s="45"/>
      <c r="K2" s="45"/>
    </row>
    <row r="3" spans="2:11" ht="50.1" customHeight="1" x14ac:dyDescent="0.25">
      <c r="B3" s="4" t="s">
        <v>29</v>
      </c>
      <c r="C3" s="3" t="s">
        <v>90</v>
      </c>
      <c r="D3" s="3" t="s">
        <v>91</v>
      </c>
      <c r="F3" s="45"/>
      <c r="G3" s="45"/>
      <c r="H3" s="45"/>
      <c r="I3" s="45"/>
      <c r="J3" s="45"/>
      <c r="K3" s="45"/>
    </row>
    <row r="4" spans="2:11" ht="30" customHeight="1" x14ac:dyDescent="0.25">
      <c r="B4" s="5" t="s">
        <v>65</v>
      </c>
      <c r="C4" s="34">
        <v>5000</v>
      </c>
      <c r="D4" s="34">
        <f>Savings[[#This Row],[Annual  ]]/12</f>
        <v>416.66666666666669</v>
      </c>
    </row>
    <row r="5" spans="2:11" ht="30" customHeight="1" x14ac:dyDescent="0.25">
      <c r="B5" s="5" t="s">
        <v>66</v>
      </c>
      <c r="C5" s="34">
        <v>12000</v>
      </c>
      <c r="D5" s="34">
        <f>Savings[[#This Row],[Annual  ]]/12</f>
        <v>1000</v>
      </c>
    </row>
    <row r="6" spans="2:11" ht="30" customHeight="1" x14ac:dyDescent="0.25">
      <c r="B6" s="5" t="s">
        <v>98</v>
      </c>
      <c r="C6" s="34">
        <v>6000</v>
      </c>
      <c r="D6" s="34">
        <f>Savings[[#This Row],[Annual  ]]/12</f>
        <v>500</v>
      </c>
    </row>
    <row r="7" spans="2:11" ht="30" customHeight="1" x14ac:dyDescent="0.25">
      <c r="B7" s="5" t="s">
        <v>34</v>
      </c>
      <c r="C7" s="34"/>
      <c r="D7" s="34">
        <f>Savings[[#This Row],[Annual  ]]/12</f>
        <v>0</v>
      </c>
    </row>
    <row r="8" spans="2:11" ht="30" customHeight="1" x14ac:dyDescent="0.25">
      <c r="B8" s="5" t="s">
        <v>35</v>
      </c>
      <c r="C8" s="34"/>
      <c r="D8" s="34">
        <f>Savings[[#This Row],[Annual  ]]/12</f>
        <v>0</v>
      </c>
    </row>
    <row r="9" spans="2:11" ht="30" customHeight="1" x14ac:dyDescent="0.25">
      <c r="B9" s="5" t="s">
        <v>30</v>
      </c>
      <c r="C9" s="34">
        <f>SUBTOTAL(109,Savings[[Annual  ]])</f>
        <v>23000</v>
      </c>
      <c r="D9" s="34">
        <f>SUBTOTAL(109,Savings[[Monthly ]])</f>
        <v>1916.6666666666667</v>
      </c>
    </row>
  </sheetData>
  <mergeCells count="4">
    <mergeCell ref="F2:K3"/>
    <mergeCell ref="B1:E1"/>
    <mergeCell ref="D2:E2"/>
    <mergeCell ref="B2:C2"/>
  </mergeCells>
  <dataValidations count="9">
    <dataValidation allowBlank="1" showInputMessage="1" showErrorMessage="1" prompt="Monthly savings are automatically calculated in this column under this heading" sqref="D3" xr:uid="{00000000-0002-0000-0700-000000000000}"/>
    <dataValidation allowBlank="1" showInputMessage="1" showErrorMessage="1" prompt="Enter Annual savings in this column under this heading" sqref="C3" xr:uid="{00000000-0002-0000-0700-000001000000}"/>
    <dataValidation allowBlank="1" showInputMessage="1" showErrorMessage="1" prompt="Enter Savings items in this column under this heading" sqref="B3" xr:uid="{00000000-0002-0000-0700-000002000000}"/>
    <dataValidation allowBlank="1" showInputMessage="1" showErrorMessage="1" prompt="Enter details in Savings table in this worksheet. Tip is in cell F2. Total Cash Flow to Date is automatically calculated in cell D2" sqref="A1" xr:uid="{00000000-0002-0000-0700-000003000000}"/>
    <dataValidation allowBlank="1" showInputMessage="1" showErrorMessage="1" prompt="Navigation link to Discretionary worksheet" sqref="G1" xr:uid="{00000000-0002-0000-0700-000004000000}"/>
    <dataValidation allowBlank="1" showInputMessage="1" showErrorMessage="1" prompt="Navigation link to Guide worksheet" sqref="F1" xr:uid="{00000000-0002-0000-0700-000005000000}"/>
    <dataValidation allowBlank="1" showInputMessage="1" showErrorMessage="1" prompt="Title of this worksheet is in this cell. Select cells to the right to navigate to other worksheets, F1 to navigate to Guide worksheet and G1 to Discretionary worksheet" sqref="B1:E1" xr:uid="{00000000-0002-0000-0700-000006000000}"/>
    <dataValidation allowBlank="1" showInputMessage="1" showErrorMessage="1" prompt="Total Cash Flow to Date is automatically calculated in cell to the right. Enter details in table below" sqref="B2:C2" xr:uid="{00000000-0002-0000-0700-000007000000}"/>
    <dataValidation allowBlank="1" showInputMessage="1" showErrorMessage="1" prompt="Total Cash Flow to Date is automatically calculated in this cell. Tip is in cell to the right" sqref="D2:E2" xr:uid="{00000000-0002-0000-0700-000008000000}"/>
  </dataValidations>
  <hyperlinks>
    <hyperlink ref="G1" location="'Annual Cash Flow'!A1" tooltip="Select to navigate to Annual Cash Flow worksheet" display="Navigation button for Annual Cash Flow worksheet is in this cell." xr:uid="{00000000-0004-0000-0700-000000000000}"/>
    <hyperlink ref="G1" location="Discretionary!A1" tooltip="Select to navigate to Discretionary worksheet" display="DISCRETIONARY" xr:uid="{00000000-0004-0000-0700-000001000000}"/>
    <hyperlink ref="F1" location="Guide!A1" tooltip="Select to navigate to Guide worksheet" display="Navigation button for Guide worksheet is in this cell." xr:uid="{00000000-0004-0000-0700-000002000000}"/>
    <hyperlink ref="H1" location="Savings!A1" tooltip="Select to navigate to cell A1 in this worksheet" display="SAVINGS" xr:uid="{00000000-0004-0000-0700-000003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Guide</vt:lpstr>
      <vt:lpstr>Annual Cash Flow</vt:lpstr>
      <vt:lpstr>Monthly Cash Flow</vt:lpstr>
      <vt:lpstr>Daily Summary</vt:lpstr>
      <vt:lpstr>Income</vt:lpstr>
      <vt:lpstr>Expenses</vt:lpstr>
      <vt:lpstr>Discretionary</vt:lpstr>
      <vt:lpstr>Savings</vt:lpstr>
      <vt:lpstr>ColumnTitleRegion1..B6.1</vt:lpstr>
      <vt:lpstr>ColumnTitleRegion1..E8.4</vt:lpstr>
      <vt:lpstr>ColumnTitleRegion2..D6.1</vt:lpstr>
      <vt:lpstr>ColumnTitleRegion3..F6.1</vt:lpstr>
      <vt:lpstr>MonthlyCashFlowToDate</vt:lpstr>
      <vt:lpstr>'Daily Summary'!Print_Titles</vt:lpstr>
      <vt:lpstr>Discretionary!Print_Titles</vt:lpstr>
      <vt:lpstr>Expenses!Print_Titles</vt:lpstr>
      <vt:lpstr>Income!Print_Titles</vt:lpstr>
      <vt:lpstr>'Monthly Cash Flow'!Print_Titles</vt:lpstr>
      <vt:lpstr>Savings!Print_Titles</vt:lpstr>
      <vt:lpstr>RowTitleRegion1..D2.2</vt:lpstr>
      <vt:lpstr>RowTitleRegion1..D2.3</vt:lpstr>
      <vt:lpstr>RowTitleRegion1..D2.4</vt:lpstr>
      <vt:lpstr>RowTitleRegion1..D2.5</vt:lpstr>
      <vt:lpstr>RowTitleRegion1..D2.6</vt:lpstr>
      <vt:lpstr>RowTitleRegion1..D2.7</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Title3</vt:lpstr>
      <vt:lpstr>Title4</vt:lpstr>
      <vt:lpstr>Title5</vt:lpstr>
      <vt:lpstr>Title6</vt:lpstr>
      <vt:lpstr>Title7</vt:lpstr>
      <vt:lpstr>Type8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2018-11-09T08:35:00Z</dcterms:created>
  <dcterms:modified xsi:type="dcterms:W3CDTF">2018-11-09T08:35:00Z</dcterms:modified>
</cp:coreProperties>
</file>