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tables/table5.xml" ContentType="application/vnd.openxmlformats-officedocument.spreadsheetml.table+xml"/>
  <Override PartName="/xl/drawings/drawing8.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0000_{7BCF9303-239F-4A51-BB40-D48ACB9696BF}" xr6:coauthVersionLast="31" xr6:coauthVersionMax="38" xr10:uidLastSave="{00000000-0000-0000-0000-000000000000}"/>
  <bookViews>
    <workbookView xWindow="930" yWindow="0" windowWidth="28800" windowHeight="10965" tabRatio="843" xr2:uid="{00000000-000D-0000-FFFF-FFFF00000000}"/>
  </bookViews>
  <sheets>
    <sheet name="Vejledning" sheetId="4" r:id="rId1"/>
    <sheet name="Årligt cashflow" sheetId="10" r:id="rId2"/>
    <sheet name="Månedligt cashflow" sheetId="2" r:id="rId3"/>
    <sheet name="Daglig oversigt" sheetId="9" r:id="rId4"/>
    <sheet name="Indtægter" sheetId="5" r:id="rId5"/>
    <sheet name="Udgifter" sheetId="6" r:id="rId6"/>
    <sheet name="Selvforvaltet" sheetId="7" r:id="rId7"/>
    <sheet name="Opsparing" sheetId="8" r:id="rId8"/>
  </sheets>
  <definedNames>
    <definedName name="ÅrligtCashflowTilDato">Indtægter[[#Totals],[Årligt  ]]-Udgifter[[#Totals],[Årligt  ]]-Selvforvaltet[[#Totals],[Årligt  ]]-Opsparing[[#Totals],[Årligt  ]]</definedName>
    <definedName name="DagligtCashflow">SUM('Daglig oversigt'!$C$5:$C$8)</definedName>
    <definedName name="KolonneTitelOmråde1..B6.1">Vejledning!$B$5</definedName>
    <definedName name="KolonneTitelOmråde1..E8.4">'Daglig oversigt'!$B$4</definedName>
    <definedName name="Kolonnetitelområde2..D6.1">Vejledning!$D$5</definedName>
    <definedName name="KolonneTitelOmråde3..F6.1">Vejledning!$F$5</definedName>
    <definedName name="MånedligtCashflowTilDato">Månedligt[[#Totals],[I alt]]</definedName>
    <definedName name="_xlnm.Print_Titles" localSheetId="3">'Daglig oversigt'!$9:$9</definedName>
    <definedName name="_xlnm.Print_Titles" localSheetId="4">Indtægter!$2:$3</definedName>
    <definedName name="_xlnm.Print_Titles" localSheetId="2">'Månedligt cashflow'!$3:$3</definedName>
    <definedName name="_xlnm.Print_Titles" localSheetId="7">Opsparing!$2:$3</definedName>
    <definedName name="_xlnm.Print_Titles" localSheetId="6">Selvforvaltet!$2:$3</definedName>
    <definedName name="_xlnm.Print_Titles" localSheetId="5">Udgifter!$2:$3</definedName>
    <definedName name="RækkeTitelOmråde1..D2.2">'Årligt cashflow'!$B$2</definedName>
    <definedName name="RækkeTitelOmråde1..D2.3">'Månedligt cashflow'!$B$2</definedName>
    <definedName name="RækkeTitelOmråde1..D2.4">'Daglig oversigt'!$B$2</definedName>
    <definedName name="RækkeTitelOmråde1..D2.5">Indtægter!$B$2</definedName>
    <definedName name="RækkeTitelOmråde1..D2.6">Udgifter!$B$2</definedName>
    <definedName name="RækkeTitelOmråde1..D2.7">Selvforvaltet!$B$2</definedName>
    <definedName name="RækkeTitelOmråde1..D2.8">Opsparing!$B$2</definedName>
    <definedName name="RækkeTitelOmråde2..C4.2">'Årligt cashflow'!$B$4</definedName>
    <definedName name="RækkeTitelOmråde3..G4.2">'Årligt cashflow'!$F$4</definedName>
    <definedName name="RækkeTitelOmråde4..K4.2">'Årligt cashflow'!$J$4</definedName>
    <definedName name="RækkeTitelOmråde5..O4.2">'Årligt cashflow'!$N$4</definedName>
    <definedName name="RækkeTitelOmråde6..C6.2">'Årligt cashflow'!$B$6</definedName>
    <definedName name="RækkeTitelOmråde7..G6.2">'Årligt cashflow'!$F$6</definedName>
    <definedName name="RækkeTitelOmråde8..K6.2">'Årligt cashflow'!$J$6</definedName>
    <definedName name="RækkeTitelOmråde9..O6.2">'Årligt cashflow'!$N$6</definedName>
    <definedName name="Titel3">Månedligt[[#Headers],[Type]]</definedName>
    <definedName name="Titel7">Selvforvaltet[[#Headers],[Selvforvaltede udgifter]]</definedName>
    <definedName name="Title4">Dagligt[[#Headers],[Type]]</definedName>
    <definedName name="Title5">Indtægter[[#Headers],[Indtægter]]</definedName>
    <definedName name="Title6">Udgifter[[#Headers],[Udgifter]]</definedName>
    <definedName name="Type8">Opsparing[[#Headers],[Opsparing]]</definedName>
  </definedNames>
  <calcPr calcId="179017"/>
</workbook>
</file>

<file path=xl/calcChain.xml><?xml version="1.0" encoding="utf-8"?>
<calcChain xmlns="http://schemas.openxmlformats.org/spreadsheetml/2006/main">
  <c r="C8" i="9" l="1"/>
  <c r="C7" i="9"/>
  <c r="C6" i="9"/>
  <c r="C5" i="9"/>
  <c r="F10" i="9"/>
  <c r="E10" i="9" s="1"/>
  <c r="F11" i="9"/>
  <c r="F12" i="9"/>
  <c r="E12" i="9" s="1"/>
  <c r="F13" i="9"/>
  <c r="E13" i="9" s="1"/>
  <c r="F14" i="9"/>
  <c r="E14" i="9" s="1"/>
  <c r="F15" i="9"/>
  <c r="E15" i="9" s="1"/>
  <c r="F16" i="9"/>
  <c r="E16" i="9" s="1"/>
  <c r="F17" i="9"/>
  <c r="E17" i="9" s="1"/>
  <c r="F18" i="9"/>
  <c r="E18" i="9" s="1"/>
  <c r="F19" i="9"/>
  <c r="E19" i="9" s="1"/>
  <c r="F20" i="9"/>
  <c r="E20" i="9" s="1"/>
  <c r="F21" i="9"/>
  <c r="E21" i="9" s="1"/>
  <c r="F22" i="9"/>
  <c r="E22" i="9" s="1"/>
  <c r="F23" i="9"/>
  <c r="E23" i="9" s="1"/>
  <c r="F24" i="9"/>
  <c r="E24" i="9" s="1"/>
  <c r="F25" i="9"/>
  <c r="E25" i="9" s="1"/>
  <c r="F26" i="9"/>
  <c r="E26" i="9" s="1"/>
  <c r="F27" i="9"/>
  <c r="E27" i="9" s="1"/>
  <c r="F28" i="9"/>
  <c r="E28" i="9" s="1"/>
  <c r="F29" i="9"/>
  <c r="E29" i="9" s="1"/>
  <c r="F30" i="9"/>
  <c r="E30" i="9" s="1"/>
  <c r="F31" i="9"/>
  <c r="E31" i="9" s="1"/>
  <c r="F32" i="9"/>
  <c r="E32" i="9" s="1"/>
  <c r="F33" i="9"/>
  <c r="E33" i="9" s="1"/>
  <c r="F34" i="9"/>
  <c r="E34" i="9" s="1"/>
  <c r="F35" i="9"/>
  <c r="E35" i="9" s="1"/>
  <c r="F36" i="9"/>
  <c r="E36" i="9" s="1"/>
  <c r="F37" i="9"/>
  <c r="E37" i="9" s="1"/>
  <c r="F38" i="9"/>
  <c r="E38" i="9" s="1"/>
  <c r="F39" i="9"/>
  <c r="E39" i="9" s="1"/>
  <c r="F40" i="9"/>
  <c r="E40" i="9" s="1"/>
  <c r="F41" i="9"/>
  <c r="E41" i="9" s="1"/>
  <c r="F42" i="9"/>
  <c r="E42" i="9" s="1"/>
  <c r="F43" i="9"/>
  <c r="E43" i="9" s="1"/>
  <c r="F44" i="9"/>
  <c r="E44" i="9" s="1"/>
  <c r="F45" i="9"/>
  <c r="E45" i="9" s="1"/>
  <c r="F46" i="9"/>
  <c r="E46" i="9" s="1"/>
  <c r="F47" i="9"/>
  <c r="E47" i="9" s="1"/>
  <c r="F48" i="9"/>
  <c r="E48" i="9" s="1"/>
  <c r="F49" i="9"/>
  <c r="E49" i="9" s="1"/>
  <c r="F50" i="9"/>
  <c r="E50" i="9" s="1"/>
  <c r="F51" i="9"/>
  <c r="E51" i="9" s="1"/>
  <c r="F52" i="9"/>
  <c r="E52" i="9" s="1"/>
  <c r="D53" i="9"/>
  <c r="D2" i="9" l="1"/>
  <c r="D7" i="9"/>
  <c r="D8" i="9"/>
  <c r="D6" i="9"/>
  <c r="E5" i="9"/>
  <c r="E6" i="9"/>
  <c r="E7" i="9"/>
  <c r="E8" i="9"/>
  <c r="F53" i="9"/>
  <c r="E11" i="9"/>
  <c r="C9" i="8"/>
  <c r="O4" i="10" s="1"/>
  <c r="D8" i="8"/>
  <c r="D7" i="8"/>
  <c r="D6" i="8"/>
  <c r="D5" i="8"/>
  <c r="D4" i="8"/>
  <c r="C15" i="7"/>
  <c r="K4" i="10" s="1"/>
  <c r="D14" i="7"/>
  <c r="D13" i="7"/>
  <c r="D12" i="7"/>
  <c r="D11" i="7"/>
  <c r="D10" i="7"/>
  <c r="D9" i="7"/>
  <c r="D8" i="7"/>
  <c r="D7" i="7"/>
  <c r="D6" i="7"/>
  <c r="D5" i="7"/>
  <c r="D4" i="7"/>
  <c r="C22" i="6"/>
  <c r="D21" i="6"/>
  <c r="D20" i="6"/>
  <c r="D19" i="6"/>
  <c r="D18" i="6"/>
  <c r="D17" i="6"/>
  <c r="D16" i="6"/>
  <c r="D15" i="6"/>
  <c r="D14" i="6"/>
  <c r="D13" i="6"/>
  <c r="D12" i="6"/>
  <c r="D11" i="6"/>
  <c r="D10" i="6"/>
  <c r="D9" i="6"/>
  <c r="D8" i="6"/>
  <c r="D7" i="6"/>
  <c r="D6" i="6"/>
  <c r="D5" i="6"/>
  <c r="D4" i="6"/>
  <c r="C10" i="5"/>
  <c r="D9" i="5"/>
  <c r="D8" i="5"/>
  <c r="D7" i="5"/>
  <c r="D6" i="5"/>
  <c r="D5" i="5"/>
  <c r="D4" i="5"/>
  <c r="C4" i="10" l="1"/>
  <c r="D2" i="10"/>
  <c r="D2" i="6"/>
  <c r="D2" i="8"/>
  <c r="D2" i="5"/>
  <c r="D2" i="7"/>
  <c r="G4" i="10"/>
  <c r="E53" i="9"/>
  <c r="D5" i="9"/>
  <c r="D9" i="8"/>
  <c r="O6" i="10" s="1"/>
  <c r="D15" i="7"/>
  <c r="K6" i="10" s="1"/>
  <c r="D22" i="6"/>
  <c r="G6" i="10" s="1"/>
  <c r="D10" i="5"/>
  <c r="C6" i="10" s="1"/>
  <c r="O47" i="2"/>
  <c r="N47" i="2"/>
  <c r="M47" i="2"/>
  <c r="L47" i="2"/>
  <c r="K47" i="2"/>
  <c r="J47" i="2"/>
  <c r="I47" i="2"/>
  <c r="H47" i="2"/>
  <c r="G47" i="2"/>
  <c r="F47" i="2"/>
  <c r="E47" i="2"/>
  <c r="D47"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l="1"/>
  <c r="D2" i="2" s="1"/>
</calcChain>
</file>

<file path=xl/sharedStrings.xml><?xml version="1.0" encoding="utf-8"?>
<sst xmlns="http://schemas.openxmlformats.org/spreadsheetml/2006/main" count="332" uniqueCount="101">
  <si>
    <t>PERSONLIGT CASHFLOW</t>
  </si>
  <si>
    <r>
      <t xml:space="preserve">Denne projektmappe indeholder regneark med opgørelser af </t>
    </r>
    <r>
      <rPr>
        <b/>
        <sz val="14"/>
        <color theme="1" tint="0.34998626667073579"/>
        <rFont val="Calibri"/>
        <family val="2"/>
        <scheme val="minor"/>
      </rPr>
      <t>årligt</t>
    </r>
    <r>
      <rPr>
        <sz val="14"/>
        <color theme="1" tint="0.34998626667073579"/>
        <rFont val="Calibri"/>
        <family val="2"/>
        <scheme val="minor"/>
      </rPr>
      <t xml:space="preserve">, </t>
    </r>
    <r>
      <rPr>
        <b/>
        <sz val="14"/>
        <color theme="1" tint="0.34998626667073579"/>
        <rFont val="Calibri"/>
        <family val="2"/>
        <scheme val="minor"/>
      </rPr>
      <t>månedligt</t>
    </r>
    <r>
      <rPr>
        <sz val="14"/>
        <color theme="1" tint="0.34998626667073579"/>
        <rFont val="Calibri"/>
        <family val="2"/>
        <scheme val="minor"/>
      </rPr>
      <t xml:space="preserve"> og </t>
    </r>
    <r>
      <rPr>
        <b/>
        <sz val="14"/>
        <color theme="1" tint="0.34998626667073579"/>
        <rFont val="Calibri"/>
        <family val="2"/>
        <scheme val="minor"/>
      </rPr>
      <t xml:space="preserve">dagligt </t>
    </r>
    <r>
      <rPr>
        <sz val="14"/>
        <color theme="1" tint="0.34998626667073579"/>
        <rFont val="Calibri"/>
        <family val="2"/>
        <scheme val="minor"/>
      </rPr>
      <t>cashflow.  Vælg den type cashflow, der fungerer bedst for dig, eller brug dem alle til at få indsigt i dit personlige cashflow.</t>
    </r>
  </si>
  <si>
    <t>Årligt cashflow</t>
  </si>
  <si>
    <t>Angiv et beløb for det årlig cashflow over forskellige områder. Se den månedlige opdeling, samt hvordan det hele er i sammenligning med hinanden, og ikke mindst tallene på bundlinjen, både årlige og månedlige.</t>
  </si>
  <si>
    <t>Månedligt cashflow</t>
  </si>
  <si>
    <t>Angiv det månedlige cashflow, du oplever månedligt, eller anslå de resterende måneder for at se årets forventede cashflow for hver måned.</t>
  </si>
  <si>
    <t>Dagligt cashflow</t>
  </si>
  <si>
    <t>Angiv anslag på det cashflow, du oplever dagligt, og gennemgå de anslåede måneds- og årstotaler.  Brug denne til at få en fornemmelse af, hvordan dine daglige forbrugsvaner ser ud i løbet af en måned eller et år.</t>
  </si>
  <si>
    <t>VEJLEDNING</t>
  </si>
  <si>
    <t>INDTÆGTER</t>
  </si>
  <si>
    <t>Samlet cashflow til dato:</t>
  </si>
  <si>
    <t>OVERSIGT OVER INDTÆGTER</t>
  </si>
  <si>
    <t>Årligt total:</t>
  </si>
  <si>
    <t>Cirkeldiagram med indtægter fra forskellige kilder vises i denne celle.</t>
  </si>
  <si>
    <t>Månedligt total:</t>
  </si>
  <si>
    <t>OVERSIGT OVER UDGIFTER</t>
  </si>
  <si>
    <t>Cirkeldiagram med udgifter vises i denne celle.</t>
  </si>
  <si>
    <t>Dette er et anslag for året.  Brug dette regneark, hvis du vil have vist årlige beløb med anslåede månedlige værdier. Brug andre regneark til at tilføje daglige elementer.</t>
  </si>
  <si>
    <t>ÅRLIGT CASHFLOW</t>
  </si>
  <si>
    <t>MÅNEDLIG 
CASHFLOW</t>
  </si>
  <si>
    <t>OVERSIGT OVER SELVFORVALTET</t>
  </si>
  <si>
    <t>Cirkeldiagram med selvforvaltede udgifter vises i denne celle.</t>
  </si>
  <si>
    <t>OVERSIGT OVER OPSPARING</t>
  </si>
  <si>
    <t>Cirkeldiagram med opsparing og investeringer vises i denne celle.</t>
  </si>
  <si>
    <t>Samlet månedligt cashflow:</t>
  </si>
  <si>
    <t>Type</t>
  </si>
  <si>
    <t>Indtægter</t>
  </si>
  <si>
    <t>Udgifter</t>
  </si>
  <si>
    <t>Selvforvaltet</t>
  </si>
  <si>
    <t>Opsparing</t>
  </si>
  <si>
    <t>I alt</t>
  </si>
  <si>
    <t>Beskrivelse</t>
  </si>
  <si>
    <t>Løn</t>
  </si>
  <si>
    <t>Provisioner/bonus</t>
  </si>
  <si>
    <t>Andet 1</t>
  </si>
  <si>
    <t>Andet 2</t>
  </si>
  <si>
    <t>Andet 3</t>
  </si>
  <si>
    <t>Andet 4</t>
  </si>
  <si>
    <t>Sundhedsforsikring</t>
  </si>
  <si>
    <t>Indkomstskat</t>
  </si>
  <si>
    <t>Vægtafgift</t>
  </si>
  <si>
    <t>Afbetaling af bil</t>
  </si>
  <si>
    <t>Realkreditlån/leje</t>
  </si>
  <si>
    <t>Forsikring</t>
  </si>
  <si>
    <t>El</t>
  </si>
  <si>
    <t>Benzin</t>
  </si>
  <si>
    <t>Vand</t>
  </si>
  <si>
    <t>Kloakafgift</t>
  </si>
  <si>
    <t>Renovation</t>
  </si>
  <si>
    <t>Telefonnummer</t>
  </si>
  <si>
    <t>Internet</t>
  </si>
  <si>
    <t>Livsforsikring</t>
  </si>
  <si>
    <t>Mad</t>
  </si>
  <si>
    <t>Beklædning</t>
  </si>
  <si>
    <t>Medicin/tandlæge</t>
  </si>
  <si>
    <t>Bus</t>
  </si>
  <si>
    <t>Restaurant</t>
  </si>
  <si>
    <t>Gaver</t>
  </si>
  <si>
    <t>Rejser</t>
  </si>
  <si>
    <t>Underholdning</t>
  </si>
  <si>
    <t>Personlig pleje</t>
  </si>
  <si>
    <t>Indkøb</t>
  </si>
  <si>
    <t>Velgørenhed</t>
  </si>
  <si>
    <t>Foreninger/medlemskaber</t>
  </si>
  <si>
    <t>Forbedringer i hjemmet</t>
  </si>
  <si>
    <t>Kontantreserver</t>
  </si>
  <si>
    <t>Pensionsopsparing</t>
  </si>
  <si>
    <t>Opsparings-/investeringskonto</t>
  </si>
  <si>
    <t>Jan</t>
  </si>
  <si>
    <t>Feb</t>
  </si>
  <si>
    <t>BEMÆRK! For daglige poster skal du anslå det månedlige beløb/værdien og skrive værdien i kolonnen for den relevante måned.</t>
  </si>
  <si>
    <t>Mar</t>
  </si>
  <si>
    <t>Apr</t>
  </si>
  <si>
    <t>Maj</t>
  </si>
  <si>
    <t>Jun</t>
  </si>
  <si>
    <t>MÅNEDLIG CASHFLOW</t>
  </si>
  <si>
    <t>Jul</t>
  </si>
  <si>
    <t>DAGLIG OVERSIGT</t>
  </si>
  <si>
    <t>Aug</t>
  </si>
  <si>
    <t>Sep</t>
  </si>
  <si>
    <t>Okt</t>
  </si>
  <si>
    <t>Nov</t>
  </si>
  <si>
    <t>Dec</t>
  </si>
  <si>
    <t>Samlede likvide midler:</t>
  </si>
  <si>
    <t>SAMLEDE BELØB</t>
  </si>
  <si>
    <t>Dagligt</t>
  </si>
  <si>
    <t>Månedligt</t>
  </si>
  <si>
    <t xml:space="preserve">Årligt </t>
  </si>
  <si>
    <t>BEMÆRK! Hvis du vil føje daglige poster til tabellen, skal du anslå det månedlige beløb/værdien og skrive værdien i kolonnen for den relevante måned.</t>
  </si>
  <si>
    <t>Årligt</t>
  </si>
  <si>
    <t xml:space="preserve">Årligt  </t>
  </si>
  <si>
    <t xml:space="preserve">Månedligt </t>
  </si>
  <si>
    <t>Dette er et anslag for året.  Brug dette regneark, hvis du vil have vist årlige beløb med anslåede månedlige værdier
Hvis du vil føje daglige poster til tabellerne, skal du anslå det månedlige beløb/værdien og skrive værdien i kolonnen Årligt.</t>
  </si>
  <si>
    <t>UDGIFTER</t>
  </si>
  <si>
    <t>Vand/kloak</t>
  </si>
  <si>
    <t>SELVFORVALTET</t>
  </si>
  <si>
    <t>Selvforvaltede udgifter</t>
  </si>
  <si>
    <t>OPSPARING</t>
  </si>
  <si>
    <t>Opsparing/investering</t>
  </si>
  <si>
    <t xml:space="preserve"> Total</t>
  </si>
  <si>
    <t xml:space="preserve"> 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</si>
</sst>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3" formatCode="_(* #,##0.00_);_(* \(#,##0.00\);_(* &quot;-&quot;??_);_(@_)"/>
    <numFmt numFmtId="164" formatCode="&quot;kr.&quot;\ #,##0.00;&quot;kr.&quot;\ \-#,##0.00"/>
    <numFmt numFmtId="165" formatCode="_ * #,##0_ ;_ * \-#,##0_ ;_ * &quot;-&quot;_ ;_ @_ "/>
    <numFmt numFmtId="166" formatCode="_ &quot;₹&quot;\ * #,##0_ ;_ &quot;₹&quot;\ * \-#,##0_ ;_ &quot;₹&quot;\ * &quot;-&quot;_ ;_ @_ "/>
    <numFmt numFmtId="167" formatCode="_ &quot;₹&quot;\ * #,##0.00_ ;_ &quot;₹&quot;\ * \-#,##0.00_ ;_ &quot;₹&quot;\ * &quot;-&quot;??_ ;_ @_ "/>
    <numFmt numFmtId="168" formatCode="_)@"/>
    <numFmt numFmtId="169" formatCode="&quot;Kč&quot;\ #,##0.00"/>
    <numFmt numFmtId="170" formatCode="&quot;kr.&quot;\ #,##0.00"/>
  </numFmts>
  <fonts count="31" x14ac:knownFonts="1">
    <font>
      <sz val="11"/>
      <name val="Calibri"/>
      <family val="2"/>
      <scheme val="minor"/>
    </font>
    <font>
      <sz val="11"/>
      <color theme="1"/>
      <name val="Calibri"/>
      <family val="2"/>
      <scheme val="minor"/>
    </font>
    <font>
      <b/>
      <sz val="14"/>
      <color theme="0"/>
      <name val="Calibri"/>
      <family val="2"/>
      <scheme val="major"/>
    </font>
    <font>
      <b/>
      <sz val="24"/>
      <color theme="5" tint="-0.24994659260841701"/>
      <name val="Calibri"/>
      <family val="2"/>
      <scheme val="major"/>
    </font>
    <font>
      <b/>
      <sz val="14"/>
      <color theme="3" tint="0.24994659260841701"/>
      <name val="Calibri"/>
      <family val="2"/>
      <scheme val="major"/>
    </font>
    <font>
      <b/>
      <sz val="11"/>
      <color theme="3" tint="0.24994659260841701"/>
      <name val="Calibri"/>
      <family val="2"/>
      <scheme val="major"/>
    </font>
    <font>
      <b/>
      <sz val="12"/>
      <color theme="3" tint="0.24994659260841701"/>
      <name val="Calibri"/>
      <family val="2"/>
      <scheme val="major"/>
    </font>
    <font>
      <sz val="36"/>
      <color theme="3" tint="0.24994659260841701"/>
      <name val="Calibri"/>
      <family val="2"/>
      <scheme val="major"/>
    </font>
    <font>
      <b/>
      <sz val="11"/>
      <color theme="1"/>
      <name val="Calibri"/>
      <family val="2"/>
      <scheme val="minor"/>
    </font>
    <font>
      <sz val="11"/>
      <name val="Calibri"/>
      <family val="2"/>
      <scheme val="minor"/>
    </font>
    <font>
      <i/>
      <sz val="11"/>
      <color theme="1" tint="0.34998626667073579"/>
      <name val="Calibri"/>
      <family val="2"/>
      <scheme val="minor"/>
    </font>
    <font>
      <b/>
      <sz val="16"/>
      <color theme="3" tint="0.89996032593768116"/>
      <name val="Calibri"/>
      <family val="2"/>
      <scheme val="minor"/>
    </font>
    <font>
      <sz val="14"/>
      <color theme="1" tint="0.34998626667073579"/>
      <name val="Calibri"/>
      <family val="2"/>
      <scheme val="minor"/>
    </font>
    <font>
      <b/>
      <sz val="14"/>
      <color theme="1" tint="0.34998626667073579"/>
      <name val="Calibri"/>
      <family val="2"/>
      <scheme val="minor"/>
    </font>
    <font>
      <sz val="11"/>
      <color theme="3" tint="9.9978637043366805E-2"/>
      <name val="Calibri"/>
      <family val="2"/>
      <scheme val="minor"/>
    </font>
    <font>
      <sz val="11"/>
      <color theme="3" tint="0.249977111117893"/>
      <name val="Calibri"/>
      <family val="2"/>
      <scheme val="minor"/>
    </font>
    <font>
      <sz val="11"/>
      <color theme="6" tint="0.79998168889431442"/>
      <name val="Calibri"/>
      <family val="2"/>
      <scheme val="minor"/>
    </font>
    <font>
      <b/>
      <sz val="12"/>
      <color theme="3" tint="0.89996032593768116"/>
      <name val="Calibri"/>
      <family val="2"/>
      <scheme val="minor"/>
    </font>
    <font>
      <b/>
      <sz val="16"/>
      <color rgb="FF57574D"/>
      <name val="Calibri"/>
      <family val="2"/>
      <scheme val="minor"/>
    </font>
    <font>
      <b/>
      <sz val="12"/>
      <color theme="3" tint="0.89992980742820516"/>
      <name val="Calibri"/>
      <family val="2"/>
      <scheme val="minor"/>
    </font>
    <font>
      <sz val="11"/>
      <color theme="3" tint="0.2499465926084170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s>
  <fills count="43">
    <fill>
      <patternFill patternType="none"/>
    </fill>
    <fill>
      <patternFill patternType="gray125"/>
    </fill>
    <fill>
      <patternFill patternType="solid">
        <fgColor theme="3" tint="0.24994659260841701"/>
        <bgColor indexed="64"/>
      </patternFill>
    </fill>
    <fill>
      <patternFill patternType="solid">
        <fgColor theme="3" tint="0.749961851863155"/>
        <bgColor indexed="64"/>
      </patternFill>
    </fill>
    <fill>
      <patternFill patternType="solid">
        <fgColor theme="8" tint="0.79998168889431442"/>
        <bgColor indexed="64"/>
      </patternFill>
    </fill>
    <fill>
      <patternFill patternType="solid">
        <fgColor theme="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FFFFCC"/>
      </patternFill>
    </fill>
    <fill>
      <patternFill patternType="solid">
        <fgColor theme="4" tint="-0.499984740745262"/>
        <bgColor indexed="64"/>
      </patternFill>
    </fill>
    <fill>
      <patternFill patternType="solid">
        <fgColor theme="5"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n">
        <color theme="3" tint="0.24994659260841701"/>
      </bottom>
      <diagonal/>
    </border>
    <border>
      <left/>
      <right/>
      <top/>
      <bottom style="medium">
        <color theme="3" tint="0.2499465926084170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bottom style="dashed">
        <color theme="3" tint="0.24994659260841701"/>
      </bottom>
      <diagonal/>
    </border>
    <border>
      <left/>
      <right/>
      <top style="thin">
        <color theme="4" tint="-0.499984740745262"/>
      </top>
      <bottom style="double">
        <color theme="4" tint="-0.499984740745262"/>
      </bottom>
      <diagonal/>
    </border>
    <border>
      <left/>
      <right/>
      <top style="dashed">
        <color theme="3" tint="0.24994659260841701"/>
      </top>
      <bottom/>
      <diagonal/>
    </border>
    <border>
      <left/>
      <right/>
      <top style="medium">
        <color theme="3" tint="0.24994659260841701"/>
      </top>
      <bottom/>
      <diagonal/>
    </border>
    <border>
      <left/>
      <right/>
      <top/>
      <bottom style="thin">
        <color indexed="64"/>
      </bottom>
      <diagonal/>
    </border>
    <border>
      <left style="thin">
        <color auto="1"/>
      </left>
      <right style="thin">
        <color auto="1"/>
      </right>
      <top/>
      <bottom/>
      <diagonal/>
    </border>
    <border>
      <left/>
      <right style="thin">
        <color auto="1"/>
      </right>
      <top/>
      <bottom/>
      <diagonal/>
    </border>
    <border>
      <left/>
      <right/>
      <top style="medium">
        <color theme="3" tint="0.24994659260841701"/>
      </top>
      <bottom style="hair">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5" borderId="0">
      <alignment vertical="center" wrapText="1"/>
    </xf>
    <xf numFmtId="0" fontId="11" fillId="2" borderId="0" applyNumberFormat="0" applyProtection="0">
      <alignment vertical="center"/>
    </xf>
    <xf numFmtId="0" fontId="3" fillId="2" borderId="0" applyNumberFormat="0" applyFill="0" applyProtection="0">
      <alignment horizontal="left" vertical="center"/>
    </xf>
    <xf numFmtId="0" fontId="4" fillId="0" borderId="1" applyNumberFormat="0" applyFill="0" applyProtection="0"/>
    <xf numFmtId="0" fontId="5" fillId="0" borderId="4" applyNumberFormat="0" applyFill="0" applyProtection="0">
      <alignment vertical="center"/>
    </xf>
    <xf numFmtId="0" fontId="6" fillId="8" borderId="2" applyNumberFormat="0" applyProtection="0">
      <alignment horizontal="left"/>
    </xf>
    <xf numFmtId="0" fontId="7" fillId="5" borderId="0" applyNumberFormat="0" applyBorder="0" applyAlignment="0" applyProtection="0"/>
    <xf numFmtId="43" fontId="9" fillId="0" borderId="0" applyFill="0" applyBorder="0" applyAlignment="0" applyProtection="0"/>
    <xf numFmtId="165" fontId="9" fillId="0" borderId="0" applyFill="0" applyBorder="0" applyAlignment="0" applyProtection="0"/>
    <xf numFmtId="167" fontId="9" fillId="0" borderId="0" applyFill="0" applyBorder="0" applyAlignment="0" applyProtection="0"/>
    <xf numFmtId="166" fontId="9" fillId="0" borderId="0" applyFill="0" applyBorder="0" applyAlignment="0" applyProtection="0"/>
    <xf numFmtId="9" fontId="9" fillId="0" borderId="0" applyFill="0" applyBorder="0" applyAlignment="0" applyProtection="0"/>
    <xf numFmtId="0" fontId="9" fillId="9" borderId="3" applyNumberFormat="0" applyAlignment="0" applyProtection="0"/>
    <xf numFmtId="0" fontId="10" fillId="0" borderId="0" applyNumberFormat="0" applyFill="0" applyBorder="0" applyAlignment="0" applyProtection="0"/>
    <xf numFmtId="0" fontId="8" fillId="0" borderId="5" applyNumberFormat="0" applyFill="0" applyAlignment="0" applyProtection="0"/>
    <xf numFmtId="0" fontId="17" fillId="2" borderId="9" applyNumberFormat="0" applyProtection="0">
      <alignment horizontal="center" vertical="center" wrapText="1"/>
    </xf>
    <xf numFmtId="0" fontId="19" fillId="2" borderId="9" applyNumberFormat="0" applyProtection="0">
      <alignment horizontal="center" vertical="center" wrapText="1"/>
    </xf>
    <xf numFmtId="0" fontId="21"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4" fillId="16" borderId="12" applyNumberFormat="0" applyAlignment="0" applyProtection="0"/>
    <xf numFmtId="0" fontId="25" fillId="17" borderId="13" applyNumberFormat="0" applyAlignment="0" applyProtection="0"/>
    <xf numFmtId="0" fontId="26" fillId="17" borderId="12" applyNumberFormat="0" applyAlignment="0" applyProtection="0"/>
    <xf numFmtId="0" fontId="27" fillId="0" borderId="14" applyNumberFormat="0" applyFill="0" applyAlignment="0" applyProtection="0"/>
    <xf numFmtId="0" fontId="28" fillId="18" borderId="15" applyNumberFormat="0" applyAlignment="0" applyProtection="0"/>
    <xf numFmtId="0" fontId="29" fillId="0" borderId="0" applyNumberFormat="0" applyFill="0" applyBorder="0" applyAlignment="0" applyProtection="0"/>
    <xf numFmtId="0" fontId="3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0"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cellStyleXfs>
  <cellXfs count="61">
    <xf numFmtId="0" fontId="0" fillId="5" borderId="0" xfId="0">
      <alignment vertical="center" wrapText="1"/>
    </xf>
    <xf numFmtId="0" fontId="5" fillId="4" borderId="4" xfId="4" applyFill="1">
      <alignment vertical="center"/>
    </xf>
    <xf numFmtId="0" fontId="5" fillId="4" borderId="4" xfId="4" applyFill="1" applyAlignment="1">
      <alignment horizontal="left" vertical="center" indent="1"/>
    </xf>
    <xf numFmtId="0" fontId="0" fillId="5" borderId="0" xfId="0" applyFont="1" applyFill="1" applyBorder="1" applyAlignment="1">
      <alignment horizontal="right"/>
    </xf>
    <xf numFmtId="168" fontId="0" fillId="5" borderId="0" xfId="0" applyNumberFormat="1" applyFont="1" applyFill="1" applyBorder="1" applyAlignment="1"/>
    <xf numFmtId="168" fontId="0" fillId="5" borderId="0" xfId="0" applyNumberFormat="1" applyFont="1" applyFill="1" applyBorder="1" applyAlignment="1">
      <alignment vertical="center"/>
    </xf>
    <xf numFmtId="0" fontId="5" fillId="4" borderId="4" xfId="4" applyNumberFormat="1" applyFill="1" applyAlignment="1">
      <alignment horizontal="left" vertical="center" indent="1"/>
    </xf>
    <xf numFmtId="168" fontId="0" fillId="5" borderId="0" xfId="0" applyNumberFormat="1" applyFont="1" applyFill="1" applyBorder="1">
      <alignment vertical="center" wrapText="1"/>
    </xf>
    <xf numFmtId="0" fontId="0" fillId="5" borderId="0" xfId="0" applyFont="1" applyFill="1" applyBorder="1">
      <alignment vertical="center" wrapText="1"/>
    </xf>
    <xf numFmtId="168" fontId="0" fillId="5" borderId="0" xfId="0" applyNumberFormat="1" applyFont="1" applyFill="1" applyBorder="1" applyAlignment="1">
      <alignment horizontal="left"/>
    </xf>
    <xf numFmtId="43" fontId="0" fillId="5" borderId="0" xfId="7" applyFont="1" applyFill="1" applyBorder="1" applyAlignment="1">
      <alignment horizontal="left"/>
    </xf>
    <xf numFmtId="0" fontId="2" fillId="10" borderId="0" xfId="0" applyFont="1" applyFill="1" applyAlignment="1">
      <alignment horizontal="left" vertical="center" indent="1"/>
    </xf>
    <xf numFmtId="0" fontId="2" fillId="11" borderId="0" xfId="0" applyFont="1" applyFill="1" applyAlignment="1">
      <alignment horizontal="left" vertical="center" indent="1"/>
    </xf>
    <xf numFmtId="0" fontId="0" fillId="5" borderId="0" xfId="0" applyFont="1" applyFill="1" applyBorder="1" applyAlignment="1"/>
    <xf numFmtId="0" fontId="14" fillId="3" borderId="0" xfId="0" applyFont="1" applyFill="1" applyAlignment="1">
      <alignment horizontal="left" vertical="top" wrapText="1" indent="1"/>
    </xf>
    <xf numFmtId="0" fontId="2" fillId="2" borderId="0" xfId="0" applyFont="1" applyFill="1" applyAlignment="1">
      <alignment horizontal="left" vertical="center" indent="1"/>
    </xf>
    <xf numFmtId="0" fontId="14" fillId="6" borderId="0" xfId="0" applyFont="1" applyFill="1" applyAlignment="1">
      <alignment horizontal="left" vertical="top" wrapText="1" indent="1"/>
    </xf>
    <xf numFmtId="0" fontId="14" fillId="7" borderId="0" xfId="0" applyFont="1" applyFill="1" applyAlignment="1">
      <alignment horizontal="left" vertical="top" wrapText="1" indent="1"/>
    </xf>
    <xf numFmtId="0" fontId="0" fillId="5" borderId="0" xfId="0">
      <alignment vertical="center" wrapText="1"/>
    </xf>
    <xf numFmtId="0" fontId="0" fillId="5" borderId="0" xfId="0">
      <alignment vertical="center" wrapText="1"/>
    </xf>
    <xf numFmtId="0" fontId="11" fillId="2" borderId="0" xfId="1">
      <alignment vertical="center"/>
    </xf>
    <xf numFmtId="0" fontId="17" fillId="2" borderId="9" xfId="15">
      <alignment horizontal="center" vertical="center" wrapText="1"/>
    </xf>
    <xf numFmtId="0" fontId="17" fillId="2" borderId="9" xfId="15" quotePrefix="1">
      <alignment horizontal="center" vertical="center" wrapText="1"/>
    </xf>
    <xf numFmtId="0" fontId="11" fillId="2" borderId="0" xfId="1" applyBorder="1">
      <alignment vertical="center"/>
    </xf>
    <xf numFmtId="168" fontId="4" fillId="5" borderId="1" xfId="3" applyNumberFormat="1" applyFill="1"/>
    <xf numFmtId="168" fontId="6" fillId="8" borderId="2" xfId="5" applyNumberFormat="1">
      <alignment horizontal="left"/>
    </xf>
    <xf numFmtId="0" fontId="15" fillId="5" borderId="0" xfId="0" applyFont="1" applyBorder="1" applyAlignment="1">
      <alignment horizontal="left" vertical="top" wrapText="1" indent="1"/>
    </xf>
    <xf numFmtId="168" fontId="20" fillId="8" borderId="0" xfId="0" applyNumberFormat="1" applyFont="1" applyFill="1" applyBorder="1" applyAlignment="1">
      <alignment horizontal="left" vertical="center"/>
    </xf>
    <xf numFmtId="168" fontId="20" fillId="8" borderId="6" xfId="0" applyNumberFormat="1" applyFont="1" applyFill="1" applyBorder="1" applyAlignment="1">
      <alignment horizontal="left" vertical="center"/>
    </xf>
    <xf numFmtId="168" fontId="15" fillId="8" borderId="0" xfId="0" applyNumberFormat="1" applyFont="1" applyFill="1" applyBorder="1" applyAlignment="1">
      <alignment horizontal="left" vertical="center"/>
    </xf>
    <xf numFmtId="0" fontId="15" fillId="8" borderId="11" xfId="0" applyFont="1" applyFill="1" applyBorder="1" applyAlignment="1">
      <alignment horizontal="right" vertical="center"/>
    </xf>
    <xf numFmtId="0" fontId="17" fillId="2" borderId="9" xfId="15" applyBorder="1">
      <alignment horizontal="center" vertical="center" wrapText="1"/>
    </xf>
    <xf numFmtId="0" fontId="17" fillId="2" borderId="9" xfId="15" quotePrefix="1" applyBorder="1">
      <alignment horizontal="center" vertical="center" wrapText="1"/>
    </xf>
    <xf numFmtId="169" fontId="0" fillId="5" borderId="0" xfId="0" applyNumberFormat="1" applyFont="1" applyFill="1" applyBorder="1">
      <alignment vertical="center" wrapText="1"/>
    </xf>
    <xf numFmtId="164" fontId="0" fillId="5" borderId="0" xfId="0" applyNumberFormat="1" applyFont="1" applyFill="1" applyBorder="1">
      <alignment vertical="center" wrapText="1"/>
    </xf>
    <xf numFmtId="164" fontId="20" fillId="8" borderId="0" xfId="0" applyNumberFormat="1" applyFont="1" applyFill="1" applyBorder="1" applyAlignment="1">
      <alignment vertical="center"/>
    </xf>
    <xf numFmtId="164" fontId="0" fillId="5" borderId="0" xfId="0" applyNumberFormat="1" applyFont="1" applyFill="1" applyBorder="1" applyAlignment="1">
      <alignment horizontal="right" vertical="center"/>
    </xf>
    <xf numFmtId="0" fontId="12" fillId="5" borderId="8" xfId="0" applyFont="1" applyBorder="1" applyAlignment="1">
      <alignment vertical="top" wrapText="1"/>
    </xf>
    <xf numFmtId="0" fontId="7" fillId="5" borderId="0" xfId="6" applyBorder="1"/>
    <xf numFmtId="0" fontId="11" fillId="2" borderId="0" xfId="1" applyBorder="1">
      <alignment vertical="center"/>
    </xf>
    <xf numFmtId="0" fontId="11" fillId="2" borderId="10" xfId="1" applyBorder="1">
      <alignment vertical="center"/>
    </xf>
    <xf numFmtId="0" fontId="4" fillId="4" borderId="1" xfId="3" applyFill="1"/>
    <xf numFmtId="164" fontId="5" fillId="4" borderId="4" xfId="4" applyNumberFormat="1" applyFill="1" applyAlignment="1">
      <alignment horizontal="right" vertical="center"/>
    </xf>
    <xf numFmtId="0" fontId="16" fillId="4" borderId="6" xfId="0" applyFont="1" applyFill="1" applyBorder="1" applyAlignment="1">
      <alignment horizontal="center" vertical="center" wrapText="1"/>
    </xf>
    <xf numFmtId="0" fontId="17" fillId="2" borderId="9" xfId="15" quotePrefix="1">
      <alignment horizontal="center" vertical="center" wrapText="1"/>
    </xf>
    <xf numFmtId="0" fontId="15" fillId="5" borderId="0" xfId="0" applyFont="1" applyBorder="1" applyAlignment="1">
      <alignment horizontal="left" vertical="center" wrapText="1" indent="1"/>
    </xf>
    <xf numFmtId="170" fontId="3" fillId="0" borderId="0" xfId="2" applyNumberFormat="1" applyFill="1" applyBorder="1" applyAlignment="1">
      <alignment horizontal="center" vertical="center"/>
    </xf>
    <xf numFmtId="0" fontId="18" fillId="0" borderId="0" xfId="0" applyFont="1" applyFill="1" applyBorder="1">
      <alignment vertical="center" wrapText="1"/>
    </xf>
    <xf numFmtId="0" fontId="0" fillId="5" borderId="0" xfId="0" applyAlignment="1">
      <alignment horizontal="center"/>
    </xf>
    <xf numFmtId="0" fontId="11" fillId="2" borderId="0" xfId="1">
      <alignment vertical="center"/>
    </xf>
    <xf numFmtId="0" fontId="18" fillId="12" borderId="7" xfId="0" applyFont="1" applyFill="1" applyBorder="1" applyAlignment="1">
      <alignment horizontal="left" vertical="center" wrapText="1"/>
    </xf>
    <xf numFmtId="170" fontId="3" fillId="12" borderId="7" xfId="2" applyNumberFormat="1" applyFill="1" applyBorder="1" applyAlignment="1">
      <alignment horizontal="left" vertical="center"/>
    </xf>
    <xf numFmtId="0" fontId="15" fillId="5" borderId="0" xfId="0" applyFont="1" applyBorder="1" applyAlignment="1">
      <alignment horizontal="left" vertical="top" wrapText="1" indent="1"/>
    </xf>
    <xf numFmtId="170" fontId="3" fillId="12" borderId="0" xfId="2" applyNumberFormat="1" applyFill="1" applyBorder="1" applyAlignment="1">
      <alignment horizontal="left" vertical="center"/>
    </xf>
    <xf numFmtId="0" fontId="18" fillId="12" borderId="0" xfId="0" applyFont="1" applyFill="1" applyBorder="1" applyAlignment="1">
      <alignment horizontal="left" vertical="center" wrapText="1"/>
    </xf>
    <xf numFmtId="0" fontId="15" fillId="5" borderId="0" xfId="0" applyFont="1" applyBorder="1" applyAlignment="1">
      <alignment horizontal="left" vertical="top" indent="1"/>
    </xf>
    <xf numFmtId="0" fontId="0" fillId="5" borderId="0" xfId="0" applyAlignment="1">
      <alignment horizontal="left" vertical="center" wrapText="1" indent="1"/>
    </xf>
    <xf numFmtId="0" fontId="18" fillId="0" borderId="7" xfId="0" applyFont="1" applyFill="1" applyBorder="1">
      <alignment vertical="center" wrapText="1"/>
    </xf>
    <xf numFmtId="170" fontId="3" fillId="0" borderId="7" xfId="2" applyNumberFormat="1" applyFill="1" applyBorder="1" applyAlignment="1">
      <alignment horizontal="center" vertical="center"/>
    </xf>
    <xf numFmtId="170" fontId="3" fillId="12" borderId="7" xfId="2" applyNumberFormat="1" applyFill="1" applyBorder="1" applyAlignment="1">
      <alignment horizontal="center" vertical="center"/>
    </xf>
    <xf numFmtId="0" fontId="15" fillId="5" borderId="0" xfId="0" applyFont="1" applyAlignment="1">
      <alignment horizontal="left" vertical="center" wrapText="1" indent="1"/>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8" builtinId="27" customBuiltin="1"/>
    <cellStyle name="Calculation" xfId="22" builtinId="22" customBuiltin="1"/>
    <cellStyle name="Check Cell" xfId="24" builtinId="23" customBuiltin="1"/>
    <cellStyle name="Comma" xfId="7" builtinId="3" customBuiltin="1"/>
    <cellStyle name="Comma [0]" xfId="8" builtinId="6" customBuiltin="1"/>
    <cellStyle name="Currency" xfId="9" builtinId="4" customBuiltin="1"/>
    <cellStyle name="Currency [0]" xfId="10" builtinId="7" customBuiltin="1"/>
    <cellStyle name="Explanatory Text" xfId="13" builtinId="53" customBuiltin="1"/>
    <cellStyle name="Followed Hyperlink" xfId="16" builtinId="9" customBuiltin="1"/>
    <cellStyle name="Good" xfId="17" builtinId="26" customBuiltin="1"/>
    <cellStyle name="Heading 1" xfId="1" builtinId="16" customBuiltin="1"/>
    <cellStyle name="Heading 2" xfId="2" builtinId="17" customBuiltin="1"/>
    <cellStyle name="Heading 3" xfId="3" builtinId="18" customBuiltin="1"/>
    <cellStyle name="Heading 4" xfId="4" builtinId="19" customBuiltin="1"/>
    <cellStyle name="Hyperlink" xfId="15" builtinId="8" customBuiltin="1"/>
    <cellStyle name="Input" xfId="20" builtinId="20" customBuiltin="1"/>
    <cellStyle name="Linked Cell" xfId="23" builtinId="24" customBuiltin="1"/>
    <cellStyle name="Neutral" xfId="19" builtinId="28" customBuiltin="1"/>
    <cellStyle name="Normal" xfId="0" builtinId="0" customBuiltin="1"/>
    <cellStyle name="Note" xfId="12" builtinId="10" customBuiltin="1"/>
    <cellStyle name="Output" xfId="21" builtinId="21" customBuiltin="1"/>
    <cellStyle name="Overskrift 5" xfId="5" xr:uid="{00000000-0005-0000-0000-00000A000000}"/>
    <cellStyle name="Percent" xfId="11" builtinId="5" customBuiltin="1"/>
    <cellStyle name="Title" xfId="6" builtinId="15" customBuiltin="1"/>
    <cellStyle name="Total" xfId="14" builtinId="25" customBuiltin="1"/>
    <cellStyle name="Warning Text" xfId="25" builtinId="11" customBuiltin="1"/>
  </cellStyles>
  <dxfs count="93">
    <dxf>
      <font>
        <b val="0"/>
        <i val="0"/>
        <strike val="0"/>
        <condense val="0"/>
        <extend val="0"/>
        <outline val="0"/>
        <shadow val="0"/>
        <u val="none"/>
        <vertAlign val="baseline"/>
        <sz val="11"/>
        <color auto="1"/>
        <name val="Calibri"/>
        <family val="2"/>
        <scheme val="minor"/>
      </font>
      <numFmt numFmtId="164" formatCode="&quot;kr.&quot;\ #,##0.00;&quot;kr.&quot;\ \-#,##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64" formatCode="&quot;kr.&quot;\ #,##0.00;&quot;kr.&quot;\ \-#,##0.00"/>
    </dxf>
    <dxf>
      <font>
        <b val="0"/>
        <i val="0"/>
        <strike val="0"/>
        <condense val="0"/>
        <extend val="0"/>
        <outline val="0"/>
        <shadow val="0"/>
        <u val="none"/>
        <vertAlign val="baseline"/>
        <sz val="11"/>
        <color auto="1"/>
        <name val="Calibri"/>
        <family val="2"/>
        <scheme val="minor"/>
      </font>
      <numFmt numFmtId="164" formatCode="&quot;kr.&quot;\ #,##0.00;&quot;kr.&quot;\ \-#,##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64" formatCode="&quot;kr.&quot;\ #,##0.00;&quot;kr.&quot;\ \-#,##0.00"/>
    </dxf>
    <dxf>
      <font>
        <b val="0"/>
        <i val="0"/>
        <strike val="0"/>
        <condense val="0"/>
        <extend val="0"/>
        <outline val="0"/>
        <shadow val="0"/>
        <u val="none"/>
        <vertAlign val="baseline"/>
        <sz val="11"/>
        <color auto="1"/>
        <name val="Calibri"/>
        <family val="2"/>
        <scheme val="minor"/>
      </font>
      <numFmt numFmtId="168" formatCode="_)@"/>
      <fill>
        <patternFill patternType="solid">
          <fgColor indexed="64"/>
          <bgColor theme="2"/>
        </patternFill>
      </fill>
      <alignment horizontal="general" vertical="center" textRotation="0" wrapText="0" indent="0" justifyLastLine="0" shrinkToFit="0" readingOrder="0"/>
      <border diagonalUp="0" diagonalDown="0" outline="0">
        <left/>
        <right/>
        <top/>
        <bottom/>
      </border>
    </dxf>
    <dxf>
      <numFmt numFmtId="168" formatCode="_)@"/>
    </dxf>
    <dxf>
      <font>
        <b val="0"/>
        <i val="0"/>
        <strike val="0"/>
        <condense val="0"/>
        <extend val="0"/>
        <outline val="0"/>
        <shadow val="0"/>
        <u val="none"/>
        <vertAlign val="baseline"/>
        <sz val="11"/>
        <color auto="1"/>
        <name val="Calibri"/>
        <family val="2"/>
        <scheme val="minor"/>
      </font>
      <numFmt numFmtId="164" formatCode="&quot;kr.&quot;\ #,##0.00;&quot;kr.&quot;\ \-#,##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64" formatCode="&quot;kr.&quot;\ #,##0.00;&quot;kr.&quot;\ \-#,##0.00"/>
    </dxf>
    <dxf>
      <font>
        <b val="0"/>
        <i val="0"/>
        <strike val="0"/>
        <condense val="0"/>
        <extend val="0"/>
        <outline val="0"/>
        <shadow val="0"/>
        <u val="none"/>
        <vertAlign val="baseline"/>
        <sz val="11"/>
        <color auto="1"/>
        <name val="Calibri"/>
        <family val="2"/>
        <scheme val="minor"/>
      </font>
      <numFmt numFmtId="164" formatCode="&quot;kr.&quot;\ #,##0.00;&quot;kr.&quot;\ \-#,##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64" formatCode="&quot;kr.&quot;\ #,##0.00;&quot;kr.&quot;\ \-#,##0.00"/>
    </dxf>
    <dxf>
      <font>
        <b val="0"/>
        <i val="0"/>
        <strike val="0"/>
        <condense val="0"/>
        <extend val="0"/>
        <outline val="0"/>
        <shadow val="0"/>
        <u val="none"/>
        <vertAlign val="baseline"/>
        <sz val="11"/>
        <color auto="1"/>
        <name val="Calibri"/>
        <family val="2"/>
        <scheme val="minor"/>
      </font>
      <numFmt numFmtId="168" formatCode="_)@"/>
      <fill>
        <patternFill patternType="solid">
          <fgColor indexed="64"/>
          <bgColor theme="2"/>
        </patternFill>
      </fill>
      <alignment horizontal="general" vertical="center" textRotation="0" wrapText="0" indent="0" justifyLastLine="0" shrinkToFit="0" readingOrder="0"/>
      <border diagonalUp="0" diagonalDown="0" outline="0">
        <left/>
        <right/>
        <top/>
        <bottom/>
      </border>
    </dxf>
    <dxf>
      <numFmt numFmtId="168" formatCode="_)@"/>
    </dxf>
    <dxf>
      <font>
        <b val="0"/>
        <i val="0"/>
        <strike val="0"/>
        <condense val="0"/>
        <extend val="0"/>
        <outline val="0"/>
        <shadow val="0"/>
        <u val="none"/>
        <vertAlign val="baseline"/>
        <sz val="11"/>
        <color auto="1"/>
        <name val="Calibri"/>
        <family val="2"/>
        <scheme val="minor"/>
      </font>
      <numFmt numFmtId="164" formatCode="&quot;kr.&quot;\ #,##0.00;&quot;kr.&quot;\ \-#,##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64" formatCode="&quot;kr.&quot;\ #,##0.00;&quot;kr.&quot;\ \-#,##0.00"/>
    </dxf>
    <dxf>
      <font>
        <b val="0"/>
        <i val="0"/>
        <strike val="0"/>
        <condense val="0"/>
        <extend val="0"/>
        <outline val="0"/>
        <shadow val="0"/>
        <u val="none"/>
        <vertAlign val="baseline"/>
        <sz val="11"/>
        <color auto="1"/>
        <name val="Calibri"/>
        <family val="2"/>
        <scheme val="minor"/>
      </font>
      <numFmt numFmtId="164" formatCode="&quot;kr.&quot;\ #,##0.00;&quot;kr.&quot;\ \-#,##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64" formatCode="&quot;kr.&quot;\ #,##0.00;&quot;kr.&quot;\ \-#,##0.00"/>
    </dxf>
    <dxf>
      <font>
        <b val="0"/>
        <i val="0"/>
        <strike val="0"/>
        <condense val="0"/>
        <extend val="0"/>
        <outline val="0"/>
        <shadow val="0"/>
        <u val="none"/>
        <vertAlign val="baseline"/>
        <sz val="11"/>
        <color auto="1"/>
        <name val="Calibri"/>
        <family val="2"/>
        <scheme val="minor"/>
      </font>
      <numFmt numFmtId="168" formatCode="_)@"/>
      <fill>
        <patternFill patternType="solid">
          <fgColor indexed="64"/>
          <bgColor theme="2"/>
        </patternFill>
      </fill>
      <alignment horizontal="general" vertical="center" textRotation="0" wrapText="0" indent="0" justifyLastLine="0" shrinkToFit="0" readingOrder="0"/>
      <border diagonalUp="0" diagonalDown="0" outline="0">
        <left/>
        <right/>
        <top/>
        <bottom/>
      </border>
    </dxf>
    <dxf>
      <numFmt numFmtId="168" formatCode="_)@"/>
    </dxf>
    <dxf>
      <font>
        <b val="0"/>
        <i val="0"/>
        <strike val="0"/>
        <condense val="0"/>
        <extend val="0"/>
        <outline val="0"/>
        <shadow val="0"/>
        <u val="none"/>
        <vertAlign val="baseline"/>
        <sz val="11"/>
        <color auto="1"/>
        <name val="Calibri"/>
        <family val="2"/>
        <scheme val="minor"/>
      </font>
      <numFmt numFmtId="164" formatCode="&quot;kr.&quot;\ #,##0.00;&quot;kr.&quot;\ \-#,##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64" formatCode="&quot;kr.&quot;\ #,##0.00;&quot;kr.&quot;\ \-#,##0.00"/>
    </dxf>
    <dxf>
      <font>
        <b val="0"/>
        <i val="0"/>
        <strike val="0"/>
        <condense val="0"/>
        <extend val="0"/>
        <outline val="0"/>
        <shadow val="0"/>
        <u val="none"/>
        <vertAlign val="baseline"/>
        <sz val="11"/>
        <color auto="1"/>
        <name val="Calibri"/>
        <family val="2"/>
        <scheme val="minor"/>
      </font>
      <numFmt numFmtId="164" formatCode="&quot;kr.&quot;\ #,##0.00;&quot;kr.&quot;\ \-#,##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64" formatCode="&quot;kr.&quot;\ #,##0.00;&quot;kr.&quot;\ \-#,##0.00"/>
    </dxf>
    <dxf>
      <font>
        <b val="0"/>
        <i val="0"/>
        <strike val="0"/>
        <condense val="0"/>
        <extend val="0"/>
        <outline val="0"/>
        <shadow val="0"/>
        <u val="none"/>
        <vertAlign val="baseline"/>
        <sz val="11"/>
        <color auto="1"/>
        <name val="Calibri"/>
        <family val="2"/>
        <scheme val="minor"/>
      </font>
      <numFmt numFmtId="168" formatCode="_)@"/>
      <fill>
        <patternFill patternType="solid">
          <fgColor indexed="64"/>
          <bgColor theme="2"/>
        </patternFill>
      </fill>
      <alignment horizontal="general" vertical="center" textRotation="0" wrapText="0" indent="0" justifyLastLine="0" shrinkToFit="0" readingOrder="0"/>
      <border diagonalUp="0" diagonalDown="0" outline="0">
        <left/>
        <right/>
        <top/>
        <bottom/>
      </border>
    </dxf>
    <dxf>
      <numFmt numFmtId="168" formatCode="_)@"/>
    </dxf>
    <dxf>
      <font>
        <b val="0"/>
        <i val="0"/>
        <strike val="0"/>
        <condense val="0"/>
        <extend val="0"/>
        <outline val="0"/>
        <shadow val="0"/>
        <u val="none"/>
        <vertAlign val="baseline"/>
        <sz val="11"/>
        <color auto="1"/>
        <name val="Calibri"/>
        <family val="2"/>
        <scheme val="minor"/>
      </font>
      <numFmt numFmtId="164" formatCode="&quot;kr.&quot;\ #,##0.00;&quot;kr.&quot;\ \-#,##0.00"/>
      <fill>
        <patternFill patternType="solid">
          <fgColor indexed="64"/>
          <bgColor theme="2"/>
        </patternFill>
      </fill>
      <border diagonalUp="0" diagonalDown="0" outline="0">
        <left/>
        <right/>
        <top/>
        <bottom/>
      </border>
    </dxf>
    <dxf>
      <numFmt numFmtId="164" formatCode="&quot;kr.&quot;\ #,##0.00;&quot;kr.&quot;\ \-#,##0.00"/>
    </dxf>
    <dxf>
      <font>
        <b val="0"/>
        <i val="0"/>
        <strike val="0"/>
        <condense val="0"/>
        <extend val="0"/>
        <outline val="0"/>
        <shadow val="0"/>
        <u val="none"/>
        <vertAlign val="baseline"/>
        <sz val="11"/>
        <color auto="1"/>
        <name val="Calibri"/>
        <family val="2"/>
        <scheme val="minor"/>
      </font>
      <numFmt numFmtId="164" formatCode="&quot;kr.&quot;\ #,##0.00;&quot;kr.&quot;\ \-#,##0.00"/>
      <fill>
        <patternFill patternType="solid">
          <fgColor indexed="64"/>
          <bgColor theme="2"/>
        </patternFill>
      </fill>
      <border diagonalUp="0" diagonalDown="0" outline="0">
        <left/>
        <right/>
        <top/>
        <bottom/>
      </border>
    </dxf>
    <dxf>
      <numFmt numFmtId="164" formatCode="&quot;kr.&quot;\ #,##0.00;&quot;kr.&quot;\ \-#,##0.00"/>
    </dxf>
    <dxf>
      <font>
        <b val="0"/>
        <i val="0"/>
        <strike val="0"/>
        <condense val="0"/>
        <extend val="0"/>
        <outline val="0"/>
        <shadow val="0"/>
        <u val="none"/>
        <vertAlign val="baseline"/>
        <sz val="11"/>
        <color auto="1"/>
        <name val="Calibri"/>
        <family val="2"/>
        <scheme val="minor"/>
      </font>
      <numFmt numFmtId="164" formatCode="&quot;kr.&quot;\ #,##0.00;&quot;kr.&quot;\ \-#,##0.00"/>
      <fill>
        <patternFill patternType="solid">
          <fgColor indexed="64"/>
          <bgColor theme="2"/>
        </patternFill>
      </fill>
      <border diagonalUp="0" diagonalDown="0" outline="0">
        <left/>
        <right/>
        <top/>
        <bottom/>
      </border>
    </dxf>
    <dxf>
      <numFmt numFmtId="164" formatCode="&quot;kr.&quot;\ #,##0.00;&quot;kr.&quot;\ \-#,##0.00"/>
    </dxf>
    <dxf>
      <font>
        <b val="0"/>
        <i val="0"/>
        <strike val="0"/>
        <condense val="0"/>
        <extend val="0"/>
        <outline val="0"/>
        <shadow val="0"/>
        <u val="none"/>
        <vertAlign val="baseline"/>
        <sz val="11"/>
        <color auto="1"/>
        <name val="Calibri"/>
        <family val="2"/>
        <scheme val="minor"/>
      </font>
      <numFmt numFmtId="169" formatCode="&quot;Kč&quot;\ #,##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1"/>
        <color auto="1"/>
        <name val="Calibri"/>
        <family val="2"/>
        <scheme val="minor"/>
      </font>
      <fill>
        <patternFill patternType="solid">
          <fgColor indexed="64"/>
          <bgColor theme="2"/>
        </patternFill>
      </fill>
      <alignment horizontal="left" vertical="bottom" textRotation="0" wrapText="0" indent="0" justifyLastLine="0" shrinkToFit="0" readingOrder="0"/>
      <border diagonalUp="0" diagonalDown="0" outline="0">
        <left/>
        <right/>
        <top/>
        <bottom/>
      </border>
    </dxf>
    <dxf>
      <numFmt numFmtId="168" formatCode="_)@"/>
      <alignment horizontal="left" vertical="bottom" textRotation="0" wrapText="0" relativeIndent="-1" justifyLastLine="0" shrinkToFit="0" readingOrder="0"/>
    </dxf>
    <dxf>
      <alignment vertical="bottom" textRotation="0" indent="0" justifyLastLine="0" shrinkToFit="0" readingOrder="0"/>
    </dxf>
    <dxf>
      <fill>
        <patternFill>
          <bgColor theme="2" tint="-9.9948118533890809E-2"/>
        </patternFill>
      </fill>
    </dxf>
    <dxf>
      <fill>
        <patternFill>
          <bgColor theme="4" tint="0.79998168889431442"/>
        </patternFill>
      </fill>
    </dxf>
    <dxf>
      <fill>
        <patternFill>
          <bgColor theme="4" tint="0.59996337778862885"/>
        </patternFill>
      </fill>
    </dxf>
    <dxf>
      <fill>
        <patternFill>
          <bgColor theme="4" tint="0.59996337778862885"/>
        </patternFill>
      </fill>
    </dxf>
    <dxf>
      <fill>
        <patternFill>
          <bgColor theme="5" tint="0.79998168889431442"/>
        </patternFill>
      </fill>
    </dxf>
    <dxf>
      <fill>
        <patternFill>
          <bgColor theme="5" tint="0.79998168889431442"/>
        </patternFill>
      </fill>
    </dxf>
    <dxf>
      <fill>
        <patternFill>
          <bgColor theme="3" tint="0.749961851863155"/>
        </patternFill>
      </fill>
    </dxf>
    <dxf>
      <fill>
        <patternFill>
          <bgColor theme="3" tint="0.89996032593768116"/>
        </patternFill>
      </fill>
    </dxf>
    <dxf>
      <fill>
        <patternFill>
          <bgColor theme="2" tint="-0.24994659260841701"/>
        </patternFill>
      </fill>
    </dxf>
    <dxf>
      <fill>
        <patternFill>
          <bgColor theme="2" tint="-9.9948118533890809E-2"/>
        </patternFill>
      </fill>
    </dxf>
    <dxf>
      <font>
        <b val="0"/>
        <i val="0"/>
        <strike val="0"/>
        <condense val="0"/>
        <extend val="0"/>
        <outline val="0"/>
        <shadow val="0"/>
        <u val="none"/>
        <vertAlign val="baseline"/>
        <sz val="11"/>
        <color auto="1"/>
        <name val="Calibri"/>
        <family val="2"/>
        <scheme val="minor"/>
      </font>
      <numFmt numFmtId="164" formatCode="&quot;kr.&quot;\ #,##0.00;&quot;kr.&quot;\ \-#,##0.00"/>
      <fill>
        <patternFill patternType="solid">
          <fgColor indexed="64"/>
          <bgColor theme="2"/>
        </patternFill>
      </fill>
      <border diagonalUp="0" diagonalDown="0" outline="0">
        <left/>
        <right/>
        <top/>
        <bottom/>
      </border>
    </dxf>
    <dxf>
      <numFmt numFmtId="164" formatCode="&quot;kr.&quot;\ #,##0.00;&quot;kr.&quot;\ \-#,##0.00"/>
    </dxf>
    <dxf>
      <font>
        <b val="0"/>
        <i val="0"/>
        <strike val="0"/>
        <condense val="0"/>
        <extend val="0"/>
        <outline val="0"/>
        <shadow val="0"/>
        <u val="none"/>
        <vertAlign val="baseline"/>
        <sz val="11"/>
        <color auto="1"/>
        <name val="Calibri"/>
        <family val="2"/>
        <scheme val="minor"/>
      </font>
      <numFmt numFmtId="164" formatCode="&quot;kr.&quot;\ #,##0.00;&quot;kr.&quot;\ \-#,##0.00"/>
      <fill>
        <patternFill patternType="solid">
          <fgColor indexed="64"/>
          <bgColor theme="2"/>
        </patternFill>
      </fill>
      <border diagonalUp="0" diagonalDown="0" outline="0">
        <left/>
        <right/>
        <top/>
        <bottom/>
      </border>
    </dxf>
    <dxf>
      <numFmt numFmtId="164" formatCode="&quot;kr.&quot;\ #,##0.00;&quot;kr.&quot;\ \-#,##0.00"/>
    </dxf>
    <dxf>
      <font>
        <b val="0"/>
        <i val="0"/>
        <strike val="0"/>
        <condense val="0"/>
        <extend val="0"/>
        <outline val="0"/>
        <shadow val="0"/>
        <u val="none"/>
        <vertAlign val="baseline"/>
        <sz val="11"/>
        <color auto="1"/>
        <name val="Calibri"/>
        <family val="2"/>
        <scheme val="minor"/>
      </font>
      <numFmt numFmtId="164" formatCode="&quot;kr.&quot;\ #,##0.00;&quot;kr.&quot;\ \-#,##0.00"/>
      <fill>
        <patternFill patternType="solid">
          <fgColor indexed="64"/>
          <bgColor theme="2"/>
        </patternFill>
      </fill>
      <border diagonalUp="0" diagonalDown="0" outline="0">
        <left/>
        <right/>
        <top/>
        <bottom/>
      </border>
    </dxf>
    <dxf>
      <numFmt numFmtId="164" formatCode="&quot;kr.&quot;\ #,##0.00;&quot;kr.&quot;\ \-#,##0.00"/>
    </dxf>
    <dxf>
      <font>
        <b val="0"/>
        <i val="0"/>
        <strike val="0"/>
        <condense val="0"/>
        <extend val="0"/>
        <outline val="0"/>
        <shadow val="0"/>
        <u val="none"/>
        <vertAlign val="baseline"/>
        <sz val="11"/>
        <color auto="1"/>
        <name val="Calibri"/>
        <family val="2"/>
        <scheme val="minor"/>
      </font>
      <numFmt numFmtId="164" formatCode="&quot;kr.&quot;\ #,##0.00;&quot;kr.&quot;\ \-#,##0.00"/>
      <fill>
        <patternFill patternType="solid">
          <fgColor indexed="64"/>
          <bgColor theme="2"/>
        </patternFill>
      </fill>
      <border diagonalUp="0" diagonalDown="0" outline="0">
        <left/>
        <right/>
        <top/>
        <bottom/>
      </border>
    </dxf>
    <dxf>
      <numFmt numFmtId="164" formatCode="&quot;kr.&quot;\ #,##0.00;&quot;kr.&quot;\ \-#,##0.00"/>
    </dxf>
    <dxf>
      <font>
        <b val="0"/>
        <i val="0"/>
        <strike val="0"/>
        <condense val="0"/>
        <extend val="0"/>
        <outline val="0"/>
        <shadow val="0"/>
        <u val="none"/>
        <vertAlign val="baseline"/>
        <sz val="11"/>
        <color auto="1"/>
        <name val="Calibri"/>
        <family val="2"/>
        <scheme val="minor"/>
      </font>
      <numFmt numFmtId="164" formatCode="&quot;kr.&quot;\ #,##0.00;&quot;kr.&quot;\ \-#,##0.00"/>
      <fill>
        <patternFill patternType="solid">
          <fgColor indexed="64"/>
          <bgColor theme="2"/>
        </patternFill>
      </fill>
      <border diagonalUp="0" diagonalDown="0" outline="0">
        <left/>
        <right/>
        <top/>
        <bottom/>
      </border>
    </dxf>
    <dxf>
      <numFmt numFmtId="164" formatCode="&quot;kr.&quot;\ #,##0.00;&quot;kr.&quot;\ \-#,##0.00"/>
    </dxf>
    <dxf>
      <font>
        <b val="0"/>
        <i val="0"/>
        <strike val="0"/>
        <condense val="0"/>
        <extend val="0"/>
        <outline val="0"/>
        <shadow val="0"/>
        <u val="none"/>
        <vertAlign val="baseline"/>
        <sz val="11"/>
        <color auto="1"/>
        <name val="Calibri"/>
        <family val="2"/>
        <scheme val="minor"/>
      </font>
      <numFmt numFmtId="164" formatCode="&quot;kr.&quot;\ #,##0.00;&quot;kr.&quot;\ \-#,##0.00"/>
      <fill>
        <patternFill patternType="solid">
          <fgColor indexed="64"/>
          <bgColor theme="2"/>
        </patternFill>
      </fill>
      <border diagonalUp="0" diagonalDown="0" outline="0">
        <left/>
        <right/>
        <top/>
        <bottom/>
      </border>
    </dxf>
    <dxf>
      <numFmt numFmtId="164" formatCode="&quot;kr.&quot;\ #,##0.00;&quot;kr.&quot;\ \-#,##0.00"/>
    </dxf>
    <dxf>
      <font>
        <b val="0"/>
        <i val="0"/>
        <strike val="0"/>
        <condense val="0"/>
        <extend val="0"/>
        <outline val="0"/>
        <shadow val="0"/>
        <u val="none"/>
        <vertAlign val="baseline"/>
        <sz val="11"/>
        <color auto="1"/>
        <name val="Calibri"/>
        <family val="2"/>
        <scheme val="minor"/>
      </font>
      <numFmt numFmtId="164" formatCode="&quot;kr.&quot;\ #,##0.00;&quot;kr.&quot;\ \-#,##0.00"/>
      <fill>
        <patternFill patternType="solid">
          <fgColor indexed="64"/>
          <bgColor theme="2"/>
        </patternFill>
      </fill>
      <border diagonalUp="0" diagonalDown="0" outline="0">
        <left/>
        <right/>
        <top/>
        <bottom/>
      </border>
    </dxf>
    <dxf>
      <numFmt numFmtId="164" formatCode="&quot;kr.&quot;\ #,##0.00;&quot;kr.&quot;\ \-#,##0.00"/>
    </dxf>
    <dxf>
      <font>
        <b val="0"/>
        <i val="0"/>
        <strike val="0"/>
        <condense val="0"/>
        <extend val="0"/>
        <outline val="0"/>
        <shadow val="0"/>
        <u val="none"/>
        <vertAlign val="baseline"/>
        <sz val="11"/>
        <color auto="1"/>
        <name val="Calibri"/>
        <family val="2"/>
        <scheme val="minor"/>
      </font>
      <numFmt numFmtId="164" formatCode="&quot;kr.&quot;\ #,##0.00;&quot;kr.&quot;\ \-#,##0.00"/>
      <fill>
        <patternFill patternType="solid">
          <fgColor indexed="64"/>
          <bgColor theme="2"/>
        </patternFill>
      </fill>
      <border diagonalUp="0" diagonalDown="0" outline="0">
        <left/>
        <right/>
        <top/>
        <bottom/>
      </border>
    </dxf>
    <dxf>
      <numFmt numFmtId="164" formatCode="&quot;kr.&quot;\ #,##0.00;&quot;kr.&quot;\ \-#,##0.00"/>
    </dxf>
    <dxf>
      <font>
        <b val="0"/>
        <i val="0"/>
        <strike val="0"/>
        <condense val="0"/>
        <extend val="0"/>
        <outline val="0"/>
        <shadow val="0"/>
        <u val="none"/>
        <vertAlign val="baseline"/>
        <sz val="11"/>
        <color auto="1"/>
        <name val="Calibri"/>
        <family val="2"/>
        <scheme val="minor"/>
      </font>
      <numFmt numFmtId="164" formatCode="&quot;kr.&quot;\ #,##0.00;&quot;kr.&quot;\ \-#,##0.00"/>
      <fill>
        <patternFill patternType="solid">
          <fgColor indexed="64"/>
          <bgColor theme="2"/>
        </patternFill>
      </fill>
      <border diagonalUp="0" diagonalDown="0" outline="0">
        <left/>
        <right/>
        <top/>
        <bottom/>
      </border>
    </dxf>
    <dxf>
      <numFmt numFmtId="164" formatCode="&quot;kr.&quot;\ #,##0.00;&quot;kr.&quot;\ \-#,##0.00"/>
    </dxf>
    <dxf>
      <font>
        <b val="0"/>
        <i val="0"/>
        <strike val="0"/>
        <condense val="0"/>
        <extend val="0"/>
        <outline val="0"/>
        <shadow val="0"/>
        <u val="none"/>
        <vertAlign val="baseline"/>
        <sz val="11"/>
        <color auto="1"/>
        <name val="Calibri"/>
        <family val="2"/>
        <scheme val="minor"/>
      </font>
      <numFmt numFmtId="164" formatCode="&quot;kr.&quot;\ #,##0.00;&quot;kr.&quot;\ \-#,##0.00"/>
      <fill>
        <patternFill patternType="solid">
          <fgColor indexed="64"/>
          <bgColor theme="2"/>
        </patternFill>
      </fill>
      <border diagonalUp="0" diagonalDown="0" outline="0">
        <left/>
        <right/>
        <top/>
        <bottom/>
      </border>
    </dxf>
    <dxf>
      <numFmt numFmtId="164" formatCode="&quot;kr.&quot;\ #,##0.00;&quot;kr.&quot;\ \-#,##0.00"/>
    </dxf>
    <dxf>
      <font>
        <b val="0"/>
        <i val="0"/>
        <strike val="0"/>
        <condense val="0"/>
        <extend val="0"/>
        <outline val="0"/>
        <shadow val="0"/>
        <u val="none"/>
        <vertAlign val="baseline"/>
        <sz val="11"/>
        <color auto="1"/>
        <name val="Calibri"/>
        <family val="2"/>
        <scheme val="minor"/>
      </font>
      <numFmt numFmtId="164" formatCode="&quot;kr.&quot;\ #,##0.00;&quot;kr.&quot;\ \-#,##0.00"/>
      <fill>
        <patternFill patternType="solid">
          <fgColor indexed="64"/>
          <bgColor theme="2"/>
        </patternFill>
      </fill>
      <border diagonalUp="0" diagonalDown="0" outline="0">
        <left/>
        <right/>
        <top/>
        <bottom/>
      </border>
    </dxf>
    <dxf>
      <numFmt numFmtId="164" formatCode="&quot;kr.&quot;\ #,##0.00;&quot;kr.&quot;\ \-#,##0.00"/>
    </dxf>
    <dxf>
      <font>
        <b val="0"/>
        <i val="0"/>
        <strike val="0"/>
        <condense val="0"/>
        <extend val="0"/>
        <outline val="0"/>
        <shadow val="0"/>
        <u val="none"/>
        <vertAlign val="baseline"/>
        <sz val="11"/>
        <color auto="1"/>
        <name val="Calibri"/>
        <family val="2"/>
        <scheme val="minor"/>
      </font>
      <numFmt numFmtId="164" formatCode="&quot;kr.&quot;\ #,##0.00;&quot;kr.&quot;\ \-#,##0.00"/>
      <fill>
        <patternFill patternType="solid">
          <fgColor indexed="64"/>
          <bgColor theme="2"/>
        </patternFill>
      </fill>
      <border diagonalUp="0" diagonalDown="0" outline="0">
        <left/>
        <right/>
        <top/>
        <bottom/>
      </border>
    </dxf>
    <dxf>
      <numFmt numFmtId="164" formatCode="&quot;kr.&quot;\ #,##0.00;&quot;kr.&quot;\ \-#,##0.00"/>
    </dxf>
    <dxf>
      <font>
        <b val="0"/>
        <i val="0"/>
        <strike val="0"/>
        <condense val="0"/>
        <extend val="0"/>
        <outline val="0"/>
        <shadow val="0"/>
        <u val="none"/>
        <vertAlign val="baseline"/>
        <sz val="11"/>
        <color auto="1"/>
        <name val="Calibri"/>
        <family val="2"/>
        <scheme val="minor"/>
      </font>
      <numFmt numFmtId="164" formatCode="&quot;kr.&quot;\ #,##0.00;&quot;kr.&quot;\ \-#,##0.00"/>
      <fill>
        <patternFill patternType="solid">
          <fgColor indexed="64"/>
          <bgColor theme="2"/>
        </patternFill>
      </fill>
      <border diagonalUp="0" diagonalDown="0" outline="0">
        <left/>
        <right/>
        <top/>
        <bottom/>
      </border>
    </dxf>
    <dxf>
      <numFmt numFmtId="164" formatCode="&quot;kr.&quot;\ #,##0.00;&quot;kr.&quot;\ \-#,##0.00"/>
    </dxf>
    <dxf>
      <font>
        <b val="0"/>
        <i val="0"/>
        <strike val="0"/>
        <condense val="0"/>
        <extend val="0"/>
        <outline val="0"/>
        <shadow val="0"/>
        <u val="none"/>
        <vertAlign val="baseline"/>
        <sz val="11"/>
        <color auto="1"/>
        <name val="Calibri"/>
        <family val="2"/>
        <scheme val="minor"/>
      </font>
      <numFmt numFmtId="169" formatCode="&quot;Kč&quot;\ #,##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68" formatCode="_)@"/>
      <fill>
        <patternFill patternType="solid">
          <fgColor indexed="64"/>
          <bgColor theme="2"/>
        </patternFill>
      </fill>
      <border diagonalUp="0" diagonalDown="0" outline="0">
        <left/>
        <right/>
        <top/>
        <bottom/>
      </border>
    </dxf>
    <dxf>
      <fill>
        <patternFill>
          <bgColor theme="4" tint="0.79998168889431442"/>
        </patternFill>
      </fill>
    </dxf>
    <dxf>
      <fill>
        <patternFill>
          <bgColor theme="4" tint="0.59996337778862885"/>
        </patternFill>
      </fill>
    </dxf>
    <dxf>
      <fill>
        <patternFill>
          <bgColor theme="5" tint="0.79998168889431442"/>
        </patternFill>
      </fill>
    </dxf>
    <dxf>
      <fill>
        <patternFill>
          <bgColor theme="0"/>
        </patternFill>
      </fill>
    </dxf>
    <dxf>
      <fill>
        <patternFill>
          <bgColor theme="5" tint="0.79998168889431442"/>
        </patternFill>
      </fill>
    </dxf>
    <dxf>
      <fill>
        <patternFill>
          <bgColor theme="0"/>
        </patternFill>
      </fill>
    </dxf>
    <dxf>
      <font>
        <b val="0"/>
        <i val="0"/>
        <color theme="3" tint="0.24994659260841701"/>
      </font>
      <fill>
        <patternFill>
          <bgColor theme="5" tint="0.79998168889431442"/>
        </patternFill>
      </fill>
      <border diagonalUp="0" diagonalDown="0">
        <left/>
        <right/>
        <top/>
        <bottom/>
        <vertical/>
        <horizontal/>
      </border>
    </dxf>
    <dxf>
      <font>
        <b val="0"/>
        <i val="0"/>
        <color theme="3" tint="0.24994659260841701"/>
      </font>
      <fill>
        <patternFill>
          <bgColor theme="0"/>
        </patternFill>
      </fill>
      <border diagonalUp="0" diagonalDown="0">
        <left/>
        <right/>
        <top/>
        <bottom/>
        <vertical/>
        <horizontal/>
      </border>
    </dxf>
    <dxf>
      <font>
        <b/>
        <i/>
        <color theme="3" tint="0.24994659260841701"/>
      </font>
      <fill>
        <patternFill>
          <bgColor theme="3" tint="0.89996032593768116"/>
        </patternFill>
      </fill>
      <border diagonalUp="0" diagonalDown="0">
        <left/>
        <right/>
        <top style="medium">
          <color theme="3" tint="0.24994659260841701"/>
        </top>
        <bottom/>
        <vertical/>
        <horizontal/>
      </border>
    </dxf>
    <dxf>
      <font>
        <b/>
        <i val="0"/>
        <color theme="3" tint="0.24994659260841701"/>
      </font>
      <fill>
        <patternFill patternType="solid">
          <fgColor theme="7"/>
          <bgColor theme="3" tint="0.89996032593768116"/>
        </patternFill>
      </fill>
      <border diagonalUp="0" diagonalDown="0">
        <left/>
        <right/>
        <top/>
        <bottom style="medium">
          <color theme="3" tint="0.24994659260841701"/>
        </bottom>
        <vertical/>
        <horizontal/>
      </border>
    </dxf>
    <dxf>
      <font>
        <b val="0"/>
        <i val="0"/>
        <color theme="3" tint="0.24994659260841701"/>
      </font>
      <fill>
        <patternFill>
          <bgColor theme="3" tint="0.89996032593768116"/>
        </patternFill>
      </fill>
      <border diagonalUp="0" diagonalDown="0">
        <left/>
        <right/>
        <top/>
        <bottom/>
        <vertical/>
        <horizontal/>
      </border>
    </dxf>
    <dxf>
      <fill>
        <patternFill>
          <bgColor theme="0" tint="-4.9989318521683403E-2"/>
        </patternFill>
      </fill>
    </dxf>
    <dxf>
      <font>
        <b val="0"/>
        <i val="0"/>
        <color theme="3" tint="0.24994659260841701"/>
      </font>
      <fill>
        <patternFill>
          <bgColor theme="0"/>
        </patternFill>
      </fill>
      <border diagonalUp="0" diagonalDown="0">
        <left/>
        <right style="dashed">
          <color theme="3" tint="0.24994659260841701"/>
        </right>
        <top/>
        <bottom/>
        <vertical style="dashed">
          <color theme="3" tint="0.24994659260841701"/>
        </vertical>
        <horizontal/>
      </border>
    </dxf>
    <dxf>
      <font>
        <b/>
        <i val="0"/>
        <color theme="3" tint="0.24994659260841701"/>
      </font>
      <fill>
        <patternFill>
          <bgColor theme="0"/>
        </patternFill>
      </fill>
      <border diagonalUp="0" diagonalDown="0">
        <left/>
        <right/>
        <top style="medium">
          <color theme="3" tint="0.24994659260841701"/>
        </top>
        <bottom/>
        <vertical/>
        <horizontal/>
      </border>
    </dxf>
    <dxf>
      <font>
        <b/>
        <i val="0"/>
        <color theme="3" tint="0.24994659260841701"/>
      </font>
      <fill>
        <patternFill patternType="solid">
          <fgColor indexed="64"/>
          <bgColor theme="2"/>
        </patternFill>
      </fill>
      <border diagonalUp="0" diagonalDown="0">
        <left/>
        <right/>
        <top/>
        <bottom style="medium">
          <color theme="3" tint="0.24994659260841701"/>
        </bottom>
        <vertical/>
        <horizontal/>
      </border>
    </dxf>
    <dxf>
      <font>
        <b val="0"/>
        <i val="0"/>
        <color theme="3" tint="0.24994659260841701"/>
      </font>
      <border diagonalUp="0" diagonalDown="0">
        <left/>
        <right style="dashed">
          <color theme="3" tint="0.24994659260841701"/>
        </right>
        <top/>
        <bottom/>
        <vertical style="dashed">
          <color theme="3" tint="0.24994659260841701"/>
        </vertical>
        <horizontal/>
      </border>
    </dxf>
    <dxf>
      <fill>
        <patternFill>
          <bgColor theme="2"/>
        </patternFill>
      </fill>
    </dxf>
    <dxf>
      <font>
        <b val="0"/>
        <i val="0"/>
        <color theme="3" tint="9.9948118533890809E-2"/>
      </font>
      <fill>
        <patternFill>
          <bgColor theme="0"/>
        </patternFill>
      </fill>
      <border diagonalUp="0" diagonalDown="0">
        <left/>
        <right/>
        <top/>
        <bottom/>
        <vertical/>
        <horizontal/>
      </border>
    </dxf>
    <dxf>
      <font>
        <b/>
        <i val="0"/>
        <color theme="3" tint="9.9948118533890809E-2"/>
      </font>
      <fill>
        <patternFill>
          <bgColor theme="0"/>
        </patternFill>
      </fill>
      <border diagonalUp="0" diagonalDown="0">
        <left/>
        <right/>
        <top style="medium">
          <color theme="3" tint="0.24994659260841701"/>
        </top>
        <bottom/>
        <vertical/>
        <horizontal/>
      </border>
    </dxf>
    <dxf>
      <font>
        <b/>
        <i val="0"/>
        <color theme="3" tint="9.9948118533890809E-2"/>
      </font>
      <fill>
        <patternFill patternType="solid">
          <fgColor indexed="64"/>
          <bgColor theme="2"/>
        </patternFill>
      </fill>
      <border diagonalUp="0" diagonalDown="0">
        <left/>
        <right/>
        <top/>
        <bottom style="medium">
          <color theme="3" tint="0.24994659260841701"/>
        </bottom>
        <vertical/>
        <horizontal/>
      </border>
    </dxf>
    <dxf>
      <font>
        <b val="0"/>
        <i val="0"/>
        <color theme="3" tint="9.9948118533890809E-2"/>
      </font>
      <fill>
        <patternFill patternType="solid">
          <bgColor theme="0"/>
        </patternFill>
      </fill>
      <border diagonalUp="0" diagonalDown="0">
        <left/>
        <right/>
        <top/>
        <bottom/>
        <vertical/>
        <horizontal/>
      </border>
    </dxf>
  </dxfs>
  <tableStyles count="3" defaultTableStyle="Personligt Cashflow" defaultPivotStyle="PivotStyleLight15">
    <tableStyle name="Daglig Oversigt" pivot="0" count="5" xr9:uid="{00000000-0011-0000-FFFF-FFFF00000000}">
      <tableStyleElement type="wholeTable" dxfId="92"/>
      <tableStyleElement type="headerRow" dxfId="91"/>
      <tableStyleElement type="totalRow" dxfId="90"/>
      <tableStyleElement type="firstRowStripe" dxfId="89"/>
      <tableStyleElement type="secondRowStripe" dxfId="88"/>
    </tableStyle>
    <tableStyle name="Månedligt cashflow" pivot="0" count="5" xr9:uid="{00000000-0011-0000-FFFF-FFFF01000000}">
      <tableStyleElement type="wholeTable" dxfId="87"/>
      <tableStyleElement type="headerRow" dxfId="86"/>
      <tableStyleElement type="totalRow" dxfId="85"/>
      <tableStyleElement type="firstRowStripe" dxfId="84"/>
      <tableStyleElement type="secondRowStripe" dxfId="83"/>
    </tableStyle>
    <tableStyle name="Personligt Cashflow" pivot="0" count="9" xr9:uid="{00000000-0011-0000-FFFF-FFFF02000000}">
      <tableStyleElement type="wholeTable" dxfId="82"/>
      <tableStyleElement type="headerRow" dxfId="81"/>
      <tableStyleElement type="totalRow" dxfId="80"/>
      <tableStyleElement type="firstColumn" dxfId="79"/>
      <tableStyleElement type="lastColumn" dxfId="78"/>
      <tableStyleElement type="firstHeaderCell" dxfId="77"/>
      <tableStyleElement type="lastHeaderCell" dxfId="76"/>
      <tableStyleElement type="firstTotalCell" dxfId="75"/>
      <tableStyleElement type="lastTotalCell" dxfId="7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01543039604126"/>
          <c:y val="0.49479951701943697"/>
          <c:w val="0.61673771670260957"/>
          <c:h val="0.47187047525492054"/>
        </c:manualLayout>
      </c:layout>
      <c:doughnutChart>
        <c:varyColors val="1"/>
        <c:ser>
          <c:idx val="0"/>
          <c:order val="0"/>
          <c:tx>
            <c:strRef>
              <c:f>Indtægter!$C$3</c:f>
              <c:strCache>
                <c:ptCount val="1"/>
                <c:pt idx="0">
                  <c:v>Årligt  </c:v>
                </c:pt>
              </c:strCache>
            </c:strRef>
          </c:tx>
          <c:spPr>
            <a:ln w="38100">
              <a:solidFill>
                <a:schemeClr val="accent5">
                  <a:lumMod val="20000"/>
                  <a:lumOff val="80000"/>
                </a:schemeClr>
              </a:solidFill>
            </a:ln>
          </c:spPr>
          <c:dPt>
            <c:idx val="0"/>
            <c:bubble3D val="0"/>
            <c:spPr>
              <a:solidFill>
                <a:schemeClr val="accent1"/>
              </a:solidFill>
              <a:ln w="38100">
                <a:solidFill>
                  <a:schemeClr val="accent5">
                    <a:lumMod val="20000"/>
                    <a:lumOff val="80000"/>
                  </a:schemeClr>
                </a:solidFill>
              </a:ln>
              <a:effectLst/>
            </c:spPr>
            <c:extLst>
              <c:ext xmlns:c16="http://schemas.microsoft.com/office/drawing/2014/chart" uri="{C3380CC4-5D6E-409C-BE32-E72D297353CC}">
                <c16:uniqueId val="{00000001-FA97-4753-9CDB-D604E3904055}"/>
              </c:ext>
            </c:extLst>
          </c:dPt>
          <c:dPt>
            <c:idx val="1"/>
            <c:bubble3D val="0"/>
            <c:spPr>
              <a:solidFill>
                <a:schemeClr val="accent2"/>
              </a:solidFill>
              <a:ln w="38100">
                <a:solidFill>
                  <a:schemeClr val="accent5">
                    <a:lumMod val="20000"/>
                    <a:lumOff val="80000"/>
                  </a:schemeClr>
                </a:solidFill>
              </a:ln>
              <a:effectLst/>
            </c:spPr>
            <c:extLst>
              <c:ext xmlns:c16="http://schemas.microsoft.com/office/drawing/2014/chart" uri="{C3380CC4-5D6E-409C-BE32-E72D297353CC}">
                <c16:uniqueId val="{00000003-FA97-4753-9CDB-D604E3904055}"/>
              </c:ext>
            </c:extLst>
          </c:dPt>
          <c:dPt>
            <c:idx val="2"/>
            <c:bubble3D val="0"/>
            <c:spPr>
              <a:solidFill>
                <a:schemeClr val="accent3"/>
              </a:solidFill>
              <a:ln w="38100">
                <a:solidFill>
                  <a:schemeClr val="accent5">
                    <a:lumMod val="20000"/>
                    <a:lumOff val="80000"/>
                  </a:schemeClr>
                </a:solidFill>
              </a:ln>
              <a:effectLst/>
            </c:spPr>
            <c:extLst>
              <c:ext xmlns:c16="http://schemas.microsoft.com/office/drawing/2014/chart" uri="{C3380CC4-5D6E-409C-BE32-E72D297353CC}">
                <c16:uniqueId val="{00000005-FA97-4753-9CDB-D604E3904055}"/>
              </c:ext>
            </c:extLst>
          </c:dPt>
          <c:dPt>
            <c:idx val="3"/>
            <c:bubble3D val="0"/>
            <c:spPr>
              <a:solidFill>
                <a:schemeClr val="accent4"/>
              </a:solidFill>
              <a:ln w="38100">
                <a:solidFill>
                  <a:schemeClr val="accent5">
                    <a:lumMod val="20000"/>
                    <a:lumOff val="80000"/>
                  </a:schemeClr>
                </a:solidFill>
              </a:ln>
              <a:effectLst/>
            </c:spPr>
            <c:extLst>
              <c:ext xmlns:c16="http://schemas.microsoft.com/office/drawing/2014/chart" uri="{C3380CC4-5D6E-409C-BE32-E72D297353CC}">
                <c16:uniqueId val="{00000007-FA97-4753-9CDB-D604E3904055}"/>
              </c:ext>
            </c:extLst>
          </c:dPt>
          <c:dPt>
            <c:idx val="4"/>
            <c:bubble3D val="0"/>
            <c:spPr>
              <a:solidFill>
                <a:schemeClr val="accent5"/>
              </a:solidFill>
              <a:ln w="38100">
                <a:solidFill>
                  <a:schemeClr val="accent5">
                    <a:lumMod val="20000"/>
                    <a:lumOff val="80000"/>
                  </a:schemeClr>
                </a:solidFill>
              </a:ln>
              <a:effectLst/>
            </c:spPr>
            <c:extLst>
              <c:ext xmlns:c16="http://schemas.microsoft.com/office/drawing/2014/chart" uri="{C3380CC4-5D6E-409C-BE32-E72D297353CC}">
                <c16:uniqueId val="{00000009-FA97-4753-9CDB-D604E3904055}"/>
              </c:ext>
            </c:extLst>
          </c:dPt>
          <c:dPt>
            <c:idx val="5"/>
            <c:bubble3D val="0"/>
            <c:spPr>
              <a:solidFill>
                <a:schemeClr val="accent6"/>
              </a:solidFill>
              <a:ln w="38100">
                <a:solidFill>
                  <a:schemeClr val="accent5">
                    <a:lumMod val="20000"/>
                    <a:lumOff val="80000"/>
                  </a:schemeClr>
                </a:solidFill>
              </a:ln>
              <a:effectLst/>
            </c:spPr>
            <c:extLst>
              <c:ext xmlns:c16="http://schemas.microsoft.com/office/drawing/2014/chart" uri="{C3380CC4-5D6E-409C-BE32-E72D297353CC}">
                <c16:uniqueId val="{0000000B-FA97-4753-9CDB-D604E3904055}"/>
              </c:ext>
            </c:extLst>
          </c:dPt>
          <c:cat>
            <c:strRef>
              <c:f>Indtægter!$B$4:$B$10</c:f>
              <c:strCache>
                <c:ptCount val="6"/>
                <c:pt idx="0">
                  <c:v> Løn</c:v>
                </c:pt>
                <c:pt idx="1">
                  <c:v> Provisioner/bonus</c:v>
                </c:pt>
                <c:pt idx="2">
                  <c:v> Andet 1</c:v>
                </c:pt>
                <c:pt idx="3">
                  <c:v> Andet 2</c:v>
                </c:pt>
                <c:pt idx="4">
                  <c:v> Andet 3</c:v>
                </c:pt>
                <c:pt idx="5">
                  <c:v> Andet 4</c:v>
                </c:pt>
              </c:strCache>
            </c:strRef>
          </c:cat>
          <c:val>
            <c:numRef>
              <c:f>Indtægter!$C$4:$C$10</c:f>
              <c:numCache>
                <c:formatCode>"kr."\ #,##0.00;"kr."\ \-#,##0.00</c:formatCode>
                <c:ptCount val="6"/>
                <c:pt idx="0">
                  <c:v>90000</c:v>
                </c:pt>
                <c:pt idx="1">
                  <c:v>5000</c:v>
                </c:pt>
                <c:pt idx="2">
                  <c:v>30000</c:v>
                </c:pt>
              </c:numCache>
            </c:numRef>
          </c:val>
          <c:extLst>
            <c:ext xmlns:c16="http://schemas.microsoft.com/office/drawing/2014/chart" uri="{C3380CC4-5D6E-409C-BE32-E72D297353CC}">
              <c16:uniqueId val="{0000000C-FA97-4753-9CDB-D604E3904055}"/>
            </c:ext>
          </c:extLst>
        </c:ser>
        <c:dLbls>
          <c:showLegendKey val="0"/>
          <c:showVal val="0"/>
          <c:showCatName val="0"/>
          <c:showSerName val="0"/>
          <c:showPercent val="0"/>
          <c:showBubbleSize val="0"/>
          <c:showLeaderLines val="1"/>
        </c:dLbls>
        <c:firstSliceAng val="0"/>
        <c:holeSize val="78"/>
      </c:doughnutChart>
      <c:spPr>
        <a:noFill/>
        <a:ln w="25400">
          <a:noFill/>
        </a:ln>
        <a:effectLst/>
      </c:spPr>
    </c:plotArea>
    <c:legend>
      <c:legendPos val="t"/>
      <c:layout>
        <c:manualLayout>
          <c:xMode val="edge"/>
          <c:yMode val="edge"/>
          <c:x val="0"/>
          <c:y val="1.6244314489928524E-2"/>
          <c:w val="0.99283882508317023"/>
          <c:h val="0.3610310407105544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2">
                  <a:lumMod val="75000"/>
                  <a:lumOff val="25000"/>
                </a:schemeClr>
              </a:solidFill>
              <a:latin typeface="Calibri"/>
              <a:ea typeface="Calibri"/>
              <a:cs typeface="Calibri"/>
            </a:defRPr>
          </a:pPr>
          <a:endParaRPr lang="en-US"/>
        </a:p>
      </c:txPr>
    </c:legend>
    <c:plotVisOnly val="1"/>
    <c:dispBlanksAs val="gap"/>
    <c:showDLblsOverMax val="0"/>
  </c:chart>
  <c:spPr>
    <a:noFill/>
    <a:ln w="9525" cap="flat" cmpd="sng" algn="ctr">
      <a:noFill/>
      <a:round/>
    </a:ln>
    <a:effectLst/>
  </c:spPr>
  <c:txPr>
    <a:bodyPr/>
    <a:lstStyle/>
    <a:p>
      <a:pPr>
        <a:defRPr sz="1100">
          <a:solidFill>
            <a:schemeClr val="tx2">
              <a:lumMod val="75000"/>
              <a:lumOff val="25000"/>
            </a:schemeClr>
          </a:solidFill>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32127186391772"/>
          <c:y val="0.50233432078300155"/>
          <c:w val="0.60887245964483439"/>
          <c:h val="0.46644615329516553"/>
        </c:manualLayout>
      </c:layout>
      <c:doughnutChart>
        <c:varyColors val="1"/>
        <c:ser>
          <c:idx val="0"/>
          <c:order val="0"/>
          <c:tx>
            <c:strRef>
              <c:f>Udgifter!$C$3</c:f>
              <c:strCache>
                <c:ptCount val="1"/>
                <c:pt idx="0">
                  <c:v>Årligt  </c:v>
                </c:pt>
              </c:strCache>
            </c:strRef>
          </c:tx>
          <c:spPr>
            <a:ln w="38100">
              <a:solidFill>
                <a:schemeClr val="accent5">
                  <a:lumMod val="20000"/>
                  <a:lumOff val="80000"/>
                </a:schemeClr>
              </a:solidFill>
            </a:ln>
          </c:spPr>
          <c:dPt>
            <c:idx val="0"/>
            <c:bubble3D val="0"/>
            <c:spPr>
              <a:solidFill>
                <a:schemeClr val="accent1"/>
              </a:solidFill>
              <a:ln w="38100">
                <a:solidFill>
                  <a:schemeClr val="accent5">
                    <a:lumMod val="20000"/>
                    <a:lumOff val="80000"/>
                  </a:schemeClr>
                </a:solidFill>
              </a:ln>
              <a:effectLst/>
            </c:spPr>
            <c:extLst>
              <c:ext xmlns:c16="http://schemas.microsoft.com/office/drawing/2014/chart" uri="{C3380CC4-5D6E-409C-BE32-E72D297353CC}">
                <c16:uniqueId val="{00000001-969D-4B7D-891C-83B772899D5C}"/>
              </c:ext>
            </c:extLst>
          </c:dPt>
          <c:dPt>
            <c:idx val="1"/>
            <c:bubble3D val="0"/>
            <c:spPr>
              <a:solidFill>
                <a:schemeClr val="accent2"/>
              </a:solidFill>
              <a:ln w="38100">
                <a:solidFill>
                  <a:schemeClr val="accent5">
                    <a:lumMod val="20000"/>
                    <a:lumOff val="80000"/>
                  </a:schemeClr>
                </a:solidFill>
              </a:ln>
              <a:effectLst/>
            </c:spPr>
            <c:extLst>
              <c:ext xmlns:c16="http://schemas.microsoft.com/office/drawing/2014/chart" uri="{C3380CC4-5D6E-409C-BE32-E72D297353CC}">
                <c16:uniqueId val="{00000003-969D-4B7D-891C-83B772899D5C}"/>
              </c:ext>
            </c:extLst>
          </c:dPt>
          <c:dPt>
            <c:idx val="2"/>
            <c:bubble3D val="0"/>
            <c:spPr>
              <a:solidFill>
                <a:schemeClr val="accent3"/>
              </a:solidFill>
              <a:ln w="38100">
                <a:solidFill>
                  <a:schemeClr val="accent5">
                    <a:lumMod val="20000"/>
                    <a:lumOff val="80000"/>
                  </a:schemeClr>
                </a:solidFill>
              </a:ln>
              <a:effectLst/>
            </c:spPr>
            <c:extLst>
              <c:ext xmlns:c16="http://schemas.microsoft.com/office/drawing/2014/chart" uri="{C3380CC4-5D6E-409C-BE32-E72D297353CC}">
                <c16:uniqueId val="{00000005-969D-4B7D-891C-83B772899D5C}"/>
              </c:ext>
            </c:extLst>
          </c:dPt>
          <c:dPt>
            <c:idx val="3"/>
            <c:bubble3D val="0"/>
            <c:spPr>
              <a:solidFill>
                <a:schemeClr val="accent4"/>
              </a:solidFill>
              <a:ln w="38100">
                <a:solidFill>
                  <a:schemeClr val="accent5">
                    <a:lumMod val="20000"/>
                    <a:lumOff val="80000"/>
                  </a:schemeClr>
                </a:solidFill>
              </a:ln>
              <a:effectLst/>
            </c:spPr>
            <c:extLst>
              <c:ext xmlns:c16="http://schemas.microsoft.com/office/drawing/2014/chart" uri="{C3380CC4-5D6E-409C-BE32-E72D297353CC}">
                <c16:uniqueId val="{00000007-969D-4B7D-891C-83B772899D5C}"/>
              </c:ext>
            </c:extLst>
          </c:dPt>
          <c:dPt>
            <c:idx val="4"/>
            <c:bubble3D val="0"/>
            <c:spPr>
              <a:solidFill>
                <a:schemeClr val="accent5"/>
              </a:solidFill>
              <a:ln w="38100">
                <a:solidFill>
                  <a:schemeClr val="accent5">
                    <a:lumMod val="20000"/>
                    <a:lumOff val="80000"/>
                  </a:schemeClr>
                </a:solidFill>
              </a:ln>
              <a:effectLst/>
            </c:spPr>
            <c:extLst>
              <c:ext xmlns:c16="http://schemas.microsoft.com/office/drawing/2014/chart" uri="{C3380CC4-5D6E-409C-BE32-E72D297353CC}">
                <c16:uniqueId val="{00000009-969D-4B7D-891C-83B772899D5C}"/>
              </c:ext>
            </c:extLst>
          </c:dPt>
          <c:dPt>
            <c:idx val="5"/>
            <c:bubble3D val="0"/>
            <c:spPr>
              <a:solidFill>
                <a:schemeClr val="accent6"/>
              </a:solidFill>
              <a:ln w="38100">
                <a:solidFill>
                  <a:schemeClr val="accent5">
                    <a:lumMod val="20000"/>
                    <a:lumOff val="80000"/>
                  </a:schemeClr>
                </a:solidFill>
              </a:ln>
              <a:effectLst/>
            </c:spPr>
            <c:extLst>
              <c:ext xmlns:c16="http://schemas.microsoft.com/office/drawing/2014/chart" uri="{C3380CC4-5D6E-409C-BE32-E72D297353CC}">
                <c16:uniqueId val="{0000000B-969D-4B7D-891C-83B772899D5C}"/>
              </c:ext>
            </c:extLst>
          </c:dPt>
          <c:dPt>
            <c:idx val="6"/>
            <c:bubble3D val="0"/>
            <c:spPr>
              <a:solidFill>
                <a:schemeClr val="accent1">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0D-969D-4B7D-891C-83B772899D5C}"/>
              </c:ext>
            </c:extLst>
          </c:dPt>
          <c:dPt>
            <c:idx val="7"/>
            <c:bubble3D val="0"/>
            <c:spPr>
              <a:solidFill>
                <a:schemeClr val="accent2">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0F-969D-4B7D-891C-83B772899D5C}"/>
              </c:ext>
            </c:extLst>
          </c:dPt>
          <c:dPt>
            <c:idx val="8"/>
            <c:bubble3D val="0"/>
            <c:spPr>
              <a:solidFill>
                <a:schemeClr val="accent3">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11-969D-4B7D-891C-83B772899D5C}"/>
              </c:ext>
            </c:extLst>
          </c:dPt>
          <c:dPt>
            <c:idx val="9"/>
            <c:bubble3D val="0"/>
            <c:spPr>
              <a:solidFill>
                <a:schemeClr val="accent4">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13-969D-4B7D-891C-83B772899D5C}"/>
              </c:ext>
            </c:extLst>
          </c:dPt>
          <c:dPt>
            <c:idx val="10"/>
            <c:bubble3D val="0"/>
            <c:spPr>
              <a:solidFill>
                <a:schemeClr val="accent5">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15-969D-4B7D-891C-83B772899D5C}"/>
              </c:ext>
            </c:extLst>
          </c:dPt>
          <c:dPt>
            <c:idx val="11"/>
            <c:bubble3D val="0"/>
            <c:spPr>
              <a:solidFill>
                <a:schemeClr val="accent6">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17-969D-4B7D-891C-83B772899D5C}"/>
              </c:ext>
            </c:extLst>
          </c:dPt>
          <c:dPt>
            <c:idx val="12"/>
            <c:bubble3D val="0"/>
            <c:spPr>
              <a:solidFill>
                <a:schemeClr val="accent1">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19-969D-4B7D-891C-83B772899D5C}"/>
              </c:ext>
            </c:extLst>
          </c:dPt>
          <c:dPt>
            <c:idx val="13"/>
            <c:bubble3D val="0"/>
            <c:spPr>
              <a:solidFill>
                <a:schemeClr val="accent2">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1B-969D-4B7D-891C-83B772899D5C}"/>
              </c:ext>
            </c:extLst>
          </c:dPt>
          <c:dPt>
            <c:idx val="14"/>
            <c:bubble3D val="0"/>
            <c:spPr>
              <a:solidFill>
                <a:schemeClr val="accent3">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1D-969D-4B7D-891C-83B772899D5C}"/>
              </c:ext>
            </c:extLst>
          </c:dPt>
          <c:dPt>
            <c:idx val="15"/>
            <c:bubble3D val="0"/>
            <c:spPr>
              <a:solidFill>
                <a:schemeClr val="accent4">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1F-969D-4B7D-891C-83B772899D5C}"/>
              </c:ext>
            </c:extLst>
          </c:dPt>
          <c:dPt>
            <c:idx val="16"/>
            <c:bubble3D val="0"/>
            <c:spPr>
              <a:solidFill>
                <a:schemeClr val="accent5">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21-969D-4B7D-891C-83B772899D5C}"/>
              </c:ext>
            </c:extLst>
          </c:dPt>
          <c:dPt>
            <c:idx val="17"/>
            <c:bubble3D val="0"/>
            <c:spPr>
              <a:solidFill>
                <a:schemeClr val="accent6">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23-969D-4B7D-891C-83B772899D5C}"/>
              </c:ext>
            </c:extLst>
          </c:dPt>
          <c:dPt>
            <c:idx val="18"/>
            <c:bubble3D val="0"/>
            <c:spPr>
              <a:solidFill>
                <a:schemeClr val="accent1">
                  <a:lumMod val="80000"/>
                </a:schemeClr>
              </a:solidFill>
              <a:ln w="38100">
                <a:solidFill>
                  <a:schemeClr val="accent5">
                    <a:lumMod val="20000"/>
                    <a:lumOff val="80000"/>
                  </a:schemeClr>
                </a:solidFill>
              </a:ln>
              <a:effectLst/>
            </c:spPr>
            <c:extLst>
              <c:ext xmlns:c16="http://schemas.microsoft.com/office/drawing/2014/chart" uri="{C3380CC4-5D6E-409C-BE32-E72D297353CC}">
                <c16:uniqueId val="{00000025-969D-4B7D-891C-83B772899D5C}"/>
              </c:ext>
            </c:extLst>
          </c:dPt>
          <c:dPt>
            <c:idx val="19"/>
            <c:bubble3D val="0"/>
            <c:spPr>
              <a:solidFill>
                <a:schemeClr val="accent2">
                  <a:lumMod val="80000"/>
                </a:schemeClr>
              </a:solidFill>
              <a:ln w="38100">
                <a:solidFill>
                  <a:schemeClr val="accent5">
                    <a:lumMod val="20000"/>
                    <a:lumOff val="80000"/>
                  </a:schemeClr>
                </a:solidFill>
              </a:ln>
              <a:effectLst/>
            </c:spPr>
            <c:extLst>
              <c:ext xmlns:c16="http://schemas.microsoft.com/office/drawing/2014/chart" uri="{C3380CC4-5D6E-409C-BE32-E72D297353CC}">
                <c16:uniqueId val="{00000027-969D-4B7D-891C-83B772899D5C}"/>
              </c:ext>
            </c:extLst>
          </c:dPt>
          <c:dPt>
            <c:idx val="20"/>
            <c:bubble3D val="0"/>
            <c:spPr>
              <a:solidFill>
                <a:schemeClr val="accent3">
                  <a:lumMod val="80000"/>
                </a:schemeClr>
              </a:solidFill>
              <a:ln w="38100">
                <a:solidFill>
                  <a:schemeClr val="accent5">
                    <a:lumMod val="20000"/>
                    <a:lumOff val="80000"/>
                  </a:schemeClr>
                </a:solidFill>
              </a:ln>
              <a:effectLst/>
            </c:spPr>
            <c:extLst>
              <c:ext xmlns:c16="http://schemas.microsoft.com/office/drawing/2014/chart" uri="{C3380CC4-5D6E-409C-BE32-E72D297353CC}">
                <c16:uniqueId val="{00000029-969D-4B7D-891C-83B772899D5C}"/>
              </c:ext>
            </c:extLst>
          </c:dPt>
          <c:cat>
            <c:strRef>
              <c:f>Udgifter!$B$4:$B$22</c:f>
              <c:strCache>
                <c:ptCount val="18"/>
                <c:pt idx="0">
                  <c:v> Sundhedsforsikring</c:v>
                </c:pt>
                <c:pt idx="1">
                  <c:v> Indkomstskat</c:v>
                </c:pt>
                <c:pt idx="2">
                  <c:v> Vægtafgift</c:v>
                </c:pt>
                <c:pt idx="3">
                  <c:v> Afbetaling af bil</c:v>
                </c:pt>
                <c:pt idx="4">
                  <c:v> Realkreditlån/leje</c:v>
                </c:pt>
                <c:pt idx="5">
                  <c:v> Forsikring</c:v>
                </c:pt>
                <c:pt idx="6">
                  <c:v> El</c:v>
                </c:pt>
                <c:pt idx="7">
                  <c:v> Benzin</c:v>
                </c:pt>
                <c:pt idx="8">
                  <c:v> Vand/kloak</c:v>
                </c:pt>
                <c:pt idx="9">
                  <c:v> Renovation</c:v>
                </c:pt>
                <c:pt idx="10">
                  <c:v> Telefonnummer</c:v>
                </c:pt>
                <c:pt idx="11">
                  <c:v> Internet</c:v>
                </c:pt>
                <c:pt idx="12">
                  <c:v> Livsforsikring</c:v>
                </c:pt>
                <c:pt idx="13">
                  <c:v> Mad</c:v>
                </c:pt>
                <c:pt idx="14">
                  <c:v> Beklædning</c:v>
                </c:pt>
                <c:pt idx="15">
                  <c:v> Medicin/tandlæge</c:v>
                </c:pt>
                <c:pt idx="16">
                  <c:v> Andet 1</c:v>
                </c:pt>
                <c:pt idx="17">
                  <c:v> Andet 2</c:v>
                </c:pt>
              </c:strCache>
            </c:strRef>
          </c:cat>
          <c:val>
            <c:numRef>
              <c:f>Udgifter!$C$4:$C$22</c:f>
              <c:numCache>
                <c:formatCode>"kr."\ #,##0.00;"kr."\ \-#,##0.00</c:formatCode>
                <c:ptCount val="18"/>
                <c:pt idx="0">
                  <c:v>15000</c:v>
                </c:pt>
                <c:pt idx="1">
                  <c:v>2500</c:v>
                </c:pt>
                <c:pt idx="2">
                  <c:v>200</c:v>
                </c:pt>
                <c:pt idx="3">
                  <c:v>4000</c:v>
                </c:pt>
                <c:pt idx="4">
                  <c:v>15000</c:v>
                </c:pt>
                <c:pt idx="5">
                  <c:v>250</c:v>
                </c:pt>
                <c:pt idx="6">
                  <c:v>1200</c:v>
                </c:pt>
                <c:pt idx="7">
                  <c:v>600</c:v>
                </c:pt>
                <c:pt idx="8">
                  <c:v>600</c:v>
                </c:pt>
                <c:pt idx="9">
                  <c:v>150</c:v>
                </c:pt>
                <c:pt idx="10">
                  <c:v>600</c:v>
                </c:pt>
                <c:pt idx="11">
                  <c:v>600</c:v>
                </c:pt>
                <c:pt idx="12">
                  <c:v>1500</c:v>
                </c:pt>
                <c:pt idx="13">
                  <c:v>5000</c:v>
                </c:pt>
                <c:pt idx="14">
                  <c:v>1200</c:v>
                </c:pt>
                <c:pt idx="15">
                  <c:v>600</c:v>
                </c:pt>
              </c:numCache>
            </c:numRef>
          </c:val>
          <c:extLst>
            <c:ext xmlns:c16="http://schemas.microsoft.com/office/drawing/2014/chart" uri="{C3380CC4-5D6E-409C-BE32-E72D297353CC}">
              <c16:uniqueId val="{0000002A-969D-4B7D-891C-83B772899D5C}"/>
            </c:ext>
          </c:extLst>
        </c:ser>
        <c:dLbls>
          <c:showLegendKey val="0"/>
          <c:showVal val="0"/>
          <c:showCatName val="0"/>
          <c:showSerName val="0"/>
          <c:showPercent val="0"/>
          <c:showBubbleSize val="0"/>
          <c:showLeaderLines val="1"/>
        </c:dLbls>
        <c:firstSliceAng val="0"/>
        <c:holeSize val="78"/>
      </c:doughnutChart>
      <c:spPr>
        <a:noFill/>
        <a:ln>
          <a:noFill/>
        </a:ln>
        <a:effectLst/>
      </c:spPr>
    </c:plotArea>
    <c:legend>
      <c:legendPos val="t"/>
      <c:layout>
        <c:manualLayout>
          <c:xMode val="edge"/>
          <c:yMode val="edge"/>
          <c:x val="1.0597860935135553E-3"/>
          <c:y val="3.2488628979857048E-2"/>
          <c:w val="0.99136596475058936"/>
          <c:h val="0.4885512118002793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2">
                  <a:lumMod val="75000"/>
                  <a:lumOff val="25000"/>
                </a:schemeClr>
              </a:solidFill>
              <a:latin typeface="Calibri"/>
              <a:ea typeface="Calibri"/>
              <a:cs typeface="Calibri"/>
            </a:defRPr>
          </a:pPr>
          <a:endParaRPr lang="en-US"/>
        </a:p>
      </c:txPr>
    </c:legend>
    <c:plotVisOnly val="1"/>
    <c:dispBlanksAs val="gap"/>
    <c:showDLblsOverMax val="0"/>
  </c:chart>
  <c:spPr>
    <a:noFill/>
    <a:ln w="9525" cap="flat" cmpd="sng" algn="ctr">
      <a:noFill/>
      <a:round/>
    </a:ln>
    <a:effectLst/>
  </c:spPr>
  <c:txPr>
    <a:bodyPr/>
    <a:lstStyle/>
    <a:p>
      <a:pPr>
        <a:defRPr sz="1100">
          <a:solidFill>
            <a:schemeClr val="tx2">
              <a:lumMod val="75000"/>
              <a:lumOff val="25000"/>
            </a:schemeClr>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86937415265841"/>
          <c:y val="0.49840703391608221"/>
          <c:w val="0.61626161233662591"/>
          <c:h val="0.47210684921694734"/>
        </c:manualLayout>
      </c:layout>
      <c:doughnutChart>
        <c:varyColors val="1"/>
        <c:ser>
          <c:idx val="0"/>
          <c:order val="0"/>
          <c:tx>
            <c:strRef>
              <c:f>Selvforvaltet!$C$3</c:f>
              <c:strCache>
                <c:ptCount val="1"/>
                <c:pt idx="0">
                  <c:v>Årligt  </c:v>
                </c:pt>
              </c:strCache>
            </c:strRef>
          </c:tx>
          <c:spPr>
            <a:ln w="38100">
              <a:solidFill>
                <a:schemeClr val="accent5">
                  <a:lumMod val="20000"/>
                  <a:lumOff val="80000"/>
                </a:schemeClr>
              </a:solidFill>
            </a:ln>
          </c:spPr>
          <c:cat>
            <c:strRef>
              <c:f>Selvforvaltet!$B$4:$B$15</c:f>
              <c:strCache>
                <c:ptCount val="11"/>
                <c:pt idx="0">
                  <c:v> Restaurant</c:v>
                </c:pt>
                <c:pt idx="1">
                  <c:v> Gaver</c:v>
                </c:pt>
                <c:pt idx="2">
                  <c:v> Rejser</c:v>
                </c:pt>
                <c:pt idx="3">
                  <c:v> Underholdning</c:v>
                </c:pt>
                <c:pt idx="4">
                  <c:v> Personlig pleje</c:v>
                </c:pt>
                <c:pt idx="5">
                  <c:v> Indkøb</c:v>
                </c:pt>
                <c:pt idx="6">
                  <c:v> Velgørenhed</c:v>
                </c:pt>
                <c:pt idx="7">
                  <c:v> Foreninger/medlemskaber</c:v>
                </c:pt>
                <c:pt idx="8">
                  <c:v> Forbedringer i hjemmet</c:v>
                </c:pt>
                <c:pt idx="9">
                  <c:v> Andet 1</c:v>
                </c:pt>
                <c:pt idx="10">
                  <c:v> Andet 2</c:v>
                </c:pt>
              </c:strCache>
            </c:strRef>
          </c:cat>
          <c:val>
            <c:numRef>
              <c:f>Selvforvaltet!$C$4:$C$15</c:f>
              <c:numCache>
                <c:formatCode>"kr."\ #,##0.00;"kr."\ \-#,##0.00</c:formatCode>
                <c:ptCount val="11"/>
                <c:pt idx="0">
                  <c:v>1200</c:v>
                </c:pt>
                <c:pt idx="1">
                  <c:v>600</c:v>
                </c:pt>
                <c:pt idx="2">
                  <c:v>2250</c:v>
                </c:pt>
                <c:pt idx="3">
                  <c:v>1200</c:v>
                </c:pt>
                <c:pt idx="4">
                  <c:v>300</c:v>
                </c:pt>
                <c:pt idx="5">
                  <c:v>2000</c:v>
                </c:pt>
                <c:pt idx="6">
                  <c:v>600</c:v>
                </c:pt>
                <c:pt idx="7">
                  <c:v>300</c:v>
                </c:pt>
                <c:pt idx="8">
                  <c:v>4800</c:v>
                </c:pt>
              </c:numCache>
            </c:numRef>
          </c:val>
          <c:extLst>
            <c:ext xmlns:c16="http://schemas.microsoft.com/office/drawing/2014/chart" uri="{C3380CC4-5D6E-409C-BE32-E72D297353CC}">
              <c16:uniqueId val="{00000000-CEDB-448A-A4A6-2D38238111FD}"/>
            </c:ext>
          </c:extLst>
        </c:ser>
        <c:dLbls>
          <c:showLegendKey val="0"/>
          <c:showVal val="0"/>
          <c:showCatName val="0"/>
          <c:showSerName val="0"/>
          <c:showPercent val="0"/>
          <c:showBubbleSize val="0"/>
          <c:showLeaderLines val="1"/>
        </c:dLbls>
        <c:firstSliceAng val="0"/>
        <c:holeSize val="78"/>
      </c:doughnutChart>
      <c:spPr>
        <a:ln>
          <a:noFill/>
        </a:ln>
      </c:spPr>
    </c:plotArea>
    <c:legend>
      <c:legendPos val="t"/>
      <c:layout>
        <c:manualLayout>
          <c:xMode val="edge"/>
          <c:yMode val="edge"/>
          <c:x val="0"/>
          <c:y val="1.2995451591942819E-2"/>
          <c:w val="0.99838712908977978"/>
          <c:h val="0.48411927483992606"/>
        </c:manualLayout>
      </c:layout>
      <c:overlay val="0"/>
      <c:txPr>
        <a:bodyPr/>
        <a:lstStyle/>
        <a:p>
          <a:pPr>
            <a:defRPr>
              <a:latin typeface="Calibri"/>
              <a:ea typeface="Calibri"/>
              <a:cs typeface="Calibri"/>
            </a:defRPr>
          </a:pPr>
          <a:endParaRPr lang="en-US"/>
        </a:p>
      </c:txPr>
    </c:legend>
    <c:plotVisOnly val="1"/>
    <c:dispBlanksAs val="gap"/>
    <c:showDLblsOverMax val="0"/>
  </c:chart>
  <c:spPr>
    <a:noFill/>
    <a:ln>
      <a:noFill/>
    </a:ln>
  </c:spPr>
  <c:txPr>
    <a:bodyPr/>
    <a:lstStyle/>
    <a:p>
      <a:pPr>
        <a:defRPr sz="1100">
          <a:solidFill>
            <a:schemeClr val="tx2">
              <a:lumMod val="75000"/>
              <a:lumOff val="25000"/>
            </a:schemeClr>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46913837757035"/>
          <c:y val="0.51883982338465007"/>
          <c:w val="0.60160857281374858"/>
          <c:h val="0.46029505814697141"/>
        </c:manualLayout>
      </c:layout>
      <c:doughnutChart>
        <c:varyColors val="1"/>
        <c:ser>
          <c:idx val="0"/>
          <c:order val="0"/>
          <c:tx>
            <c:strRef>
              <c:f>Opsparing!$C$3</c:f>
              <c:strCache>
                <c:ptCount val="1"/>
                <c:pt idx="0">
                  <c:v>Årligt  </c:v>
                </c:pt>
              </c:strCache>
            </c:strRef>
          </c:tx>
          <c:spPr>
            <a:ln w="38100">
              <a:solidFill>
                <a:schemeClr val="accent5">
                  <a:lumMod val="20000"/>
                  <a:lumOff val="80000"/>
                </a:schemeClr>
              </a:solidFill>
            </a:ln>
          </c:spPr>
          <c:cat>
            <c:strRef>
              <c:f>Opsparing!$B$4:$B$9</c:f>
              <c:strCache>
                <c:ptCount val="5"/>
                <c:pt idx="0">
                  <c:v> Kontantreserver</c:v>
                </c:pt>
                <c:pt idx="1">
                  <c:v> Pensionsopsparing</c:v>
                </c:pt>
                <c:pt idx="2">
                  <c:v> Opsparing/investering</c:v>
                </c:pt>
                <c:pt idx="3">
                  <c:v> Andet 1</c:v>
                </c:pt>
                <c:pt idx="4">
                  <c:v> Andet 2</c:v>
                </c:pt>
              </c:strCache>
            </c:strRef>
          </c:cat>
          <c:val>
            <c:numRef>
              <c:f>Opsparing!$C$4:$C$9</c:f>
              <c:numCache>
                <c:formatCode>"kr."\ #,##0.00;"kr."\ \-#,##0.00</c:formatCode>
                <c:ptCount val="5"/>
                <c:pt idx="0">
                  <c:v>5000</c:v>
                </c:pt>
                <c:pt idx="1">
                  <c:v>12000</c:v>
                </c:pt>
                <c:pt idx="2">
                  <c:v>6000</c:v>
                </c:pt>
              </c:numCache>
            </c:numRef>
          </c:val>
          <c:extLst>
            <c:ext xmlns:c16="http://schemas.microsoft.com/office/drawing/2014/chart" uri="{C3380CC4-5D6E-409C-BE32-E72D297353CC}">
              <c16:uniqueId val="{00000000-B1DC-4291-A166-A4BE4CF98998}"/>
            </c:ext>
          </c:extLst>
        </c:ser>
        <c:dLbls>
          <c:showLegendKey val="0"/>
          <c:showVal val="0"/>
          <c:showCatName val="0"/>
          <c:showSerName val="0"/>
          <c:showPercent val="0"/>
          <c:showBubbleSize val="0"/>
          <c:showLeaderLines val="1"/>
        </c:dLbls>
        <c:firstSliceAng val="0"/>
        <c:holeSize val="78"/>
      </c:doughnutChart>
      <c:spPr>
        <a:ln>
          <a:noFill/>
        </a:ln>
      </c:spPr>
    </c:plotArea>
    <c:legend>
      <c:legendPos val="t"/>
      <c:layout>
        <c:manualLayout>
          <c:xMode val="edge"/>
          <c:yMode val="edge"/>
          <c:x val="2.6922483047815898E-2"/>
          <c:y val="9.7465886939571145E-3"/>
          <c:w val="0.94281491397859651"/>
          <c:h val="0.48001540012176847"/>
        </c:manualLayout>
      </c:layout>
      <c:overlay val="0"/>
      <c:txPr>
        <a:bodyPr/>
        <a:lstStyle/>
        <a:p>
          <a:pPr>
            <a:defRPr>
              <a:latin typeface="Calibri"/>
              <a:ea typeface="Calibri"/>
              <a:cs typeface="Calibri"/>
            </a:defRPr>
          </a:pPr>
          <a:endParaRPr lang="en-US"/>
        </a:p>
      </c:txPr>
    </c:legend>
    <c:plotVisOnly val="1"/>
    <c:dispBlanksAs val="gap"/>
    <c:showDLblsOverMax val="0"/>
  </c:chart>
  <c:spPr>
    <a:noFill/>
    <a:ln>
      <a:noFill/>
    </a:ln>
  </c:spPr>
  <c:txPr>
    <a:bodyPr/>
    <a:lstStyle/>
    <a:p>
      <a:pPr>
        <a:defRPr sz="1100">
          <a:solidFill>
            <a:schemeClr val="tx2">
              <a:lumMod val="75000"/>
              <a:lumOff val="25000"/>
            </a:schemeClr>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Vejledning'!A1"/></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197;rligt cashflow'!A1"/><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hyperlink" Target="#'M&#229;nedligt cashflow'!A1"/></Relationships>
</file>

<file path=xl/drawings/_rels/drawing4.xml.rels><?xml version="1.0" encoding="UTF-8" standalone="yes"?>
<Relationships xmlns="http://schemas.openxmlformats.org/package/2006/relationships"><Relationship Id="rId1" Type="http://schemas.openxmlformats.org/officeDocument/2006/relationships/hyperlink" Target="#'Daglig oversigt'!A1"/></Relationships>
</file>

<file path=xl/drawings/_rels/drawing5.xml.rels><?xml version="1.0" encoding="UTF-8" standalone="yes"?>
<Relationships xmlns="http://schemas.openxmlformats.org/package/2006/relationships"><Relationship Id="rId1" Type="http://schemas.openxmlformats.org/officeDocument/2006/relationships/hyperlink" Target="#'Indt&#230;gter'!A1"/></Relationships>
</file>

<file path=xl/drawings/_rels/drawing6.xml.rels><?xml version="1.0" encoding="UTF-8" standalone="yes"?>
<Relationships xmlns="http://schemas.openxmlformats.org/package/2006/relationships"><Relationship Id="rId1" Type="http://schemas.openxmlformats.org/officeDocument/2006/relationships/hyperlink" Target="#'Udgifter'!A1"/></Relationships>
</file>

<file path=xl/drawings/_rels/drawing7.xml.rels><?xml version="1.0" encoding="UTF-8" standalone="yes"?>
<Relationships xmlns="http://schemas.openxmlformats.org/package/2006/relationships"><Relationship Id="rId1" Type="http://schemas.openxmlformats.org/officeDocument/2006/relationships/hyperlink" Target="#'Selvforvaltet'!A1"/></Relationships>
</file>

<file path=xl/drawings/_rels/drawing8.xml.rels><?xml version="1.0" encoding="UTF-8" standalone="yes"?>
<Relationships xmlns="http://schemas.openxmlformats.org/package/2006/relationships"><Relationship Id="rId1" Type="http://schemas.openxmlformats.org/officeDocument/2006/relationships/hyperlink" Target="#'Opsparing'!A1"/></Relationships>
</file>

<file path=xl/drawings/drawing1.xml><?xml version="1.0" encoding="utf-8"?>
<xdr:wsDr xmlns:xdr="http://schemas.openxmlformats.org/drawingml/2006/spreadsheetDrawing" xmlns:a="http://schemas.openxmlformats.org/drawingml/2006/main">
  <xdr:twoCellAnchor editAs="oneCell">
    <xdr:from>
      <xdr:col>6</xdr:col>
      <xdr:colOff>25400</xdr:colOff>
      <xdr:row>0</xdr:row>
      <xdr:rowOff>0</xdr:rowOff>
    </xdr:from>
    <xdr:to>
      <xdr:col>7</xdr:col>
      <xdr:colOff>0</xdr:colOff>
      <xdr:row>0</xdr:row>
      <xdr:rowOff>468000</xdr:rowOff>
    </xdr:to>
    <xdr:sp macro="" textlink="">
      <xdr:nvSpPr>
        <xdr:cNvPr id="12" name="Rektangel 11" descr="Navigation button to cell A1 in this  worksheet">
          <a:hlinkClick xmlns:r="http://schemas.openxmlformats.org/officeDocument/2006/relationships" r:id="rId1" tooltip="Vælg for at gå til celle A1 i dette regneark"/>
          <a:extLst>
            <a:ext uri="{FF2B5EF4-FFF2-40B4-BE49-F238E27FC236}">
              <a16:creationId xmlns:a16="http://schemas.microsoft.com/office/drawing/2014/main" id="{00000000-0008-0000-0000-00000C000000}"/>
            </a:ext>
          </a:extLst>
        </xdr:cNvPr>
        <xdr:cNvSpPr/>
      </xdr:nvSpPr>
      <xdr:spPr>
        <a:xfrm>
          <a:off x="7962900" y="0"/>
          <a:ext cx="1108075" cy="4680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a" sz="1200" b="1">
              <a:solidFill>
                <a:schemeClr val="accent1">
                  <a:lumMod val="40000"/>
                  <a:lumOff val="60000"/>
                </a:schemeClr>
              </a:solidFill>
              <a:latin typeface="Calibri" panose="020F0502020204030204" pitchFamily="34" charset="0"/>
            </a:rPr>
            <a:t>VEJLEDNING</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3174</xdr:colOff>
      <xdr:row>0</xdr:row>
      <xdr:rowOff>469901</xdr:rowOff>
    </xdr:from>
    <xdr:to>
      <xdr:col>6</xdr:col>
      <xdr:colOff>6350</xdr:colOff>
      <xdr:row>2</xdr:row>
      <xdr:rowOff>19050</xdr:rowOff>
    </xdr:to>
    <xdr:sp macro="" textlink="">
      <xdr:nvSpPr>
        <xdr:cNvPr id="2" name="Rektangel med afrundet hjørne i samme side 18" descr="Rounded rectangle">
          <a:extLst>
            <a:ext uri="{FF2B5EF4-FFF2-40B4-BE49-F238E27FC236}">
              <a16:creationId xmlns:a16="http://schemas.microsoft.com/office/drawing/2014/main" id="{00000000-0008-0000-0100-000002000000}"/>
            </a:ext>
          </a:extLst>
        </xdr:cNvPr>
        <xdr:cNvSpPr/>
      </xdr:nvSpPr>
      <xdr:spPr>
        <a:xfrm>
          <a:off x="193674" y="469901"/>
          <a:ext cx="5254626" cy="444499"/>
        </a:xfrm>
        <a:prstGeom prst="round2SameRect">
          <a:avLst>
            <a:gd name="adj1" fmla="val 0"/>
            <a:gd name="adj2" fmla="val 25491"/>
          </a:avLst>
        </a:prstGeom>
        <a:solidFill>
          <a:schemeClr val="bg1">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600" b="1">
            <a:solidFill>
              <a:schemeClr val="tx2">
                <a:lumMod val="75000"/>
                <a:lumOff val="25000"/>
              </a:schemeClr>
            </a:solidFill>
          </a:endParaRPr>
        </a:p>
      </xdr:txBody>
    </xdr:sp>
    <xdr:clientData/>
  </xdr:twoCellAnchor>
  <xdr:twoCellAnchor editAs="oneCell">
    <xdr:from>
      <xdr:col>1</xdr:col>
      <xdr:colOff>0</xdr:colOff>
      <xdr:row>4</xdr:row>
      <xdr:rowOff>0</xdr:rowOff>
    </xdr:from>
    <xdr:to>
      <xdr:col>4</xdr:col>
      <xdr:colOff>3175</xdr:colOff>
      <xdr:row>4</xdr:row>
      <xdr:rowOff>3909060</xdr:rowOff>
    </xdr:to>
    <xdr:graphicFrame macro="">
      <xdr:nvGraphicFramePr>
        <xdr:cNvPr id="3" name="Diagram 2" descr="Pie chart showing income from different sources">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19050</xdr:colOff>
      <xdr:row>0</xdr:row>
      <xdr:rowOff>0</xdr:rowOff>
    </xdr:from>
    <xdr:to>
      <xdr:col>8</xdr:col>
      <xdr:colOff>168275</xdr:colOff>
      <xdr:row>1</xdr:row>
      <xdr:rowOff>0</xdr:rowOff>
    </xdr:to>
    <xdr:sp macro="" textlink="">
      <xdr:nvSpPr>
        <xdr:cNvPr id="4" name="Rektangel 3" descr="Navigation button to Annual Cash Flow worksheet">
          <a:hlinkClick xmlns:r="http://schemas.openxmlformats.org/officeDocument/2006/relationships" r:id="rId2" tooltip="Vælg for at gå til celle A1 i dette regneark"/>
          <a:extLst>
            <a:ext uri="{FF2B5EF4-FFF2-40B4-BE49-F238E27FC236}">
              <a16:creationId xmlns:a16="http://schemas.microsoft.com/office/drawing/2014/main" id="{00000000-0008-0000-0100-000004000000}"/>
            </a:ext>
          </a:extLst>
        </xdr:cNvPr>
        <xdr:cNvSpPr/>
      </xdr:nvSpPr>
      <xdr:spPr>
        <a:xfrm>
          <a:off x="6623050" y="0"/>
          <a:ext cx="132080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a" sz="1200" b="1">
              <a:solidFill>
                <a:schemeClr val="accent1">
                  <a:lumMod val="40000"/>
                  <a:lumOff val="60000"/>
                </a:schemeClr>
              </a:solidFill>
              <a:latin typeface="Calibri" panose="020F0502020204030204" pitchFamily="34" charset="0"/>
            </a:rPr>
            <a:t>ÅRLIG </a:t>
          </a:r>
        </a:p>
        <a:p>
          <a:pPr algn="ctr" rtl="0"/>
          <a:r>
            <a:rPr lang="da" sz="1200" b="1">
              <a:solidFill>
                <a:schemeClr val="accent1">
                  <a:lumMod val="40000"/>
                  <a:lumOff val="60000"/>
                </a:schemeClr>
              </a:solidFill>
              <a:latin typeface="Calibri" panose="020F0502020204030204" pitchFamily="34" charset="0"/>
            </a:rPr>
            <a:t>CASHFLOW</a:t>
          </a:r>
        </a:p>
      </xdr:txBody>
    </xdr:sp>
    <xdr:clientData/>
  </xdr:twoCellAnchor>
  <xdr:oneCellAnchor>
    <xdr:from>
      <xdr:col>5</xdr:col>
      <xdr:colOff>0</xdr:colOff>
      <xdr:row>4</xdr:row>
      <xdr:rowOff>0</xdr:rowOff>
    </xdr:from>
    <xdr:ext cx="3473450" cy="3909060"/>
    <xdr:graphicFrame macro="">
      <xdr:nvGraphicFramePr>
        <xdr:cNvPr id="5" name="Diagram 4" descr="Pie chart showing expenses summary">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9</xdr:col>
      <xdr:colOff>18395</xdr:colOff>
      <xdr:row>3</xdr:row>
      <xdr:rowOff>203200</xdr:rowOff>
    </xdr:from>
    <xdr:ext cx="3477280" cy="3907882"/>
    <xdr:graphicFrame macro="">
      <xdr:nvGraphicFramePr>
        <xdr:cNvPr id="6" name="Diagram 5" descr="Pie chart showing discretionary summary">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13</xdr:col>
      <xdr:colOff>1</xdr:colOff>
      <xdr:row>4</xdr:row>
      <xdr:rowOff>0</xdr:rowOff>
    </xdr:from>
    <xdr:ext cx="3473449" cy="3909060"/>
    <xdr:graphicFrame macro="">
      <xdr:nvGraphicFramePr>
        <xdr:cNvPr id="7" name="Diagram 6" descr="Pie chart showing savings and investments summary">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177799</xdr:colOff>
      <xdr:row>0</xdr:row>
      <xdr:rowOff>457201</xdr:rowOff>
    </xdr:from>
    <xdr:to>
      <xdr:col>4</xdr:col>
      <xdr:colOff>1009650</xdr:colOff>
      <xdr:row>2</xdr:row>
      <xdr:rowOff>9907</xdr:rowOff>
    </xdr:to>
    <xdr:sp macro="" textlink="">
      <xdr:nvSpPr>
        <xdr:cNvPr id="6" name="Rektangel med afrundet hjørne i samme side 5" descr="Rounded rectangle">
          <a:extLst>
            <a:ext uri="{FF2B5EF4-FFF2-40B4-BE49-F238E27FC236}">
              <a16:creationId xmlns:a16="http://schemas.microsoft.com/office/drawing/2014/main" id="{00000000-0008-0000-0200-000006000000}"/>
            </a:ext>
          </a:extLst>
        </xdr:cNvPr>
        <xdr:cNvSpPr/>
      </xdr:nvSpPr>
      <xdr:spPr>
        <a:xfrm>
          <a:off x="177799" y="457201"/>
          <a:ext cx="4708526" cy="448056"/>
        </a:xfrm>
        <a:prstGeom prst="round2SameRect">
          <a:avLst>
            <a:gd name="adj1" fmla="val 0"/>
            <a:gd name="adj2" fmla="val 25491"/>
          </a:avLst>
        </a:prstGeom>
        <a:solidFill>
          <a:schemeClr val="bg1">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600" b="1">
            <a:solidFill>
              <a:schemeClr val="tx2">
                <a:lumMod val="75000"/>
                <a:lumOff val="25000"/>
              </a:schemeClr>
            </a:solidFill>
          </a:endParaRPr>
        </a:p>
      </xdr:txBody>
    </xdr:sp>
    <xdr:clientData/>
  </xdr:twoCellAnchor>
  <xdr:twoCellAnchor editAs="oneCell">
    <xdr:from>
      <xdr:col>9</xdr:col>
      <xdr:colOff>22223</xdr:colOff>
      <xdr:row>0</xdr:row>
      <xdr:rowOff>0</xdr:rowOff>
    </xdr:from>
    <xdr:to>
      <xdr:col>9</xdr:col>
      <xdr:colOff>1019174</xdr:colOff>
      <xdr:row>1</xdr:row>
      <xdr:rowOff>0</xdr:rowOff>
    </xdr:to>
    <xdr:sp macro="" textlink="">
      <xdr:nvSpPr>
        <xdr:cNvPr id="25" name="Rektangel 24" descr="Navigation button to cell A1 in this worksheet">
          <a:hlinkClick xmlns:r="http://schemas.openxmlformats.org/officeDocument/2006/relationships" r:id="rId1" tooltip="Vælg for at gå til celle A1 i dette regneark"/>
          <a:extLst>
            <a:ext uri="{FF2B5EF4-FFF2-40B4-BE49-F238E27FC236}">
              <a16:creationId xmlns:a16="http://schemas.microsoft.com/office/drawing/2014/main" id="{00000000-0008-0000-0200-000019000000}"/>
            </a:ext>
          </a:extLst>
        </xdr:cNvPr>
        <xdr:cNvSpPr/>
      </xdr:nvSpPr>
      <xdr:spPr>
        <a:xfrm>
          <a:off x="8709023" y="0"/>
          <a:ext cx="996951"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a" sz="1200" b="1">
              <a:solidFill>
                <a:schemeClr val="accent1">
                  <a:lumMod val="40000"/>
                  <a:lumOff val="60000"/>
                </a:schemeClr>
              </a:solidFill>
              <a:latin typeface="Calibri" panose="020F0502020204030204" pitchFamily="34" charset="0"/>
              <a:ea typeface="+mn-ea"/>
              <a:cs typeface="+mn-cs"/>
            </a:rPr>
            <a:t>MÅNEDLIGT CASH</a:t>
          </a:r>
          <a:r>
            <a:rPr lang="da" sz="1200" b="1" baseline="0">
              <a:solidFill>
                <a:schemeClr val="accent1">
                  <a:lumMod val="40000"/>
                  <a:lumOff val="60000"/>
                </a:schemeClr>
              </a:solidFill>
              <a:latin typeface="Calibri" panose="020F0502020204030204" pitchFamily="34" charset="0"/>
              <a:ea typeface="+mn-ea"/>
              <a:cs typeface="+mn-cs"/>
            </a:rPr>
            <a:t>FLOW</a:t>
          </a:r>
          <a:endParaRPr lang="en-US" sz="1200" b="1">
            <a:solidFill>
              <a:schemeClr val="accent1">
                <a:lumMod val="40000"/>
                <a:lumOff val="60000"/>
              </a:schemeClr>
            </a:solidFill>
            <a:latin typeface="Calibri" panose="020F0502020204030204" pitchFamily="34" charset="0"/>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168274</xdr:colOff>
      <xdr:row>0</xdr:row>
      <xdr:rowOff>488949</xdr:rowOff>
    </xdr:from>
    <xdr:to>
      <xdr:col>4</xdr:col>
      <xdr:colOff>1095374</xdr:colOff>
      <xdr:row>1</xdr:row>
      <xdr:rowOff>390906</xdr:rowOff>
    </xdr:to>
    <xdr:sp macro="" textlink="">
      <xdr:nvSpPr>
        <xdr:cNvPr id="2" name="Rektangel med afrundet hjørne i samme side 5" descr="Rounded rectangle">
          <a:extLst>
            <a:ext uri="{FF2B5EF4-FFF2-40B4-BE49-F238E27FC236}">
              <a16:creationId xmlns:a16="http://schemas.microsoft.com/office/drawing/2014/main" id="{00000000-0008-0000-0300-000002000000}"/>
            </a:ext>
          </a:extLst>
        </xdr:cNvPr>
        <xdr:cNvSpPr/>
      </xdr:nvSpPr>
      <xdr:spPr>
        <a:xfrm>
          <a:off x="168274" y="488949"/>
          <a:ext cx="5203825" cy="397257"/>
        </a:xfrm>
        <a:prstGeom prst="round2SameRect">
          <a:avLst>
            <a:gd name="adj1" fmla="val 0"/>
            <a:gd name="adj2" fmla="val 25491"/>
          </a:avLst>
        </a:prstGeom>
        <a:solidFill>
          <a:schemeClr val="bg1">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600" b="1">
            <a:solidFill>
              <a:schemeClr val="tx2">
                <a:lumMod val="75000"/>
                <a:lumOff val="25000"/>
              </a:schemeClr>
            </a:solidFill>
          </a:endParaRPr>
        </a:p>
      </xdr:txBody>
    </xdr:sp>
    <xdr:clientData/>
  </xdr:twoCellAnchor>
  <xdr:twoCellAnchor editAs="oneCell">
    <xdr:from>
      <xdr:col>7</xdr:col>
      <xdr:colOff>31750</xdr:colOff>
      <xdr:row>0</xdr:row>
      <xdr:rowOff>0</xdr:rowOff>
    </xdr:from>
    <xdr:to>
      <xdr:col>8</xdr:col>
      <xdr:colOff>0</xdr:colOff>
      <xdr:row>1</xdr:row>
      <xdr:rowOff>0</xdr:rowOff>
    </xdr:to>
    <xdr:sp macro="" textlink="">
      <xdr:nvSpPr>
        <xdr:cNvPr id="9" name="Rektangel 8" descr="Navigation button to cell A1 in this worksheet">
          <a:hlinkClick xmlns:r="http://schemas.openxmlformats.org/officeDocument/2006/relationships" r:id="rId1" tooltip="Vælg for at gå til celle A1 i dette regneark"/>
          <a:extLst>
            <a:ext uri="{FF2B5EF4-FFF2-40B4-BE49-F238E27FC236}">
              <a16:creationId xmlns:a16="http://schemas.microsoft.com/office/drawing/2014/main" id="{00000000-0008-0000-0300-000009000000}"/>
            </a:ext>
          </a:extLst>
        </xdr:cNvPr>
        <xdr:cNvSpPr/>
      </xdr:nvSpPr>
      <xdr:spPr>
        <a:xfrm>
          <a:off x="8210550" y="0"/>
          <a:ext cx="111125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a" sz="1200" b="1">
              <a:solidFill>
                <a:schemeClr val="accent1">
                  <a:lumMod val="40000"/>
                  <a:lumOff val="60000"/>
                </a:schemeClr>
              </a:solidFill>
              <a:latin typeface="Calibri" panose="020F0502020204030204" pitchFamily="34" charset="0"/>
              <a:ea typeface="+mn-ea"/>
              <a:cs typeface="+mn-cs"/>
            </a:rPr>
            <a:t>DAGLIG OVERSIGT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3174</xdr:colOff>
      <xdr:row>0</xdr:row>
      <xdr:rowOff>482600</xdr:rowOff>
    </xdr:from>
    <xdr:to>
      <xdr:col>5</xdr:col>
      <xdr:colOff>2349</xdr:colOff>
      <xdr:row>2</xdr:row>
      <xdr:rowOff>19050</xdr:rowOff>
    </xdr:to>
    <xdr:sp macro="" textlink="">
      <xdr:nvSpPr>
        <xdr:cNvPr id="2" name="Rektangel med afrundet hjørne i samme side 18" descr="Rounded rectangle">
          <a:extLst>
            <a:ext uri="{FF2B5EF4-FFF2-40B4-BE49-F238E27FC236}">
              <a16:creationId xmlns:a16="http://schemas.microsoft.com/office/drawing/2014/main" id="{00000000-0008-0000-0400-000002000000}"/>
            </a:ext>
          </a:extLst>
        </xdr:cNvPr>
        <xdr:cNvSpPr/>
      </xdr:nvSpPr>
      <xdr:spPr>
        <a:xfrm>
          <a:off x="174624" y="482600"/>
          <a:ext cx="5076000" cy="431800"/>
        </a:xfrm>
        <a:prstGeom prst="round2SameRect">
          <a:avLst>
            <a:gd name="adj1" fmla="val 0"/>
            <a:gd name="adj2" fmla="val 25491"/>
          </a:avLst>
        </a:prstGeom>
        <a:solidFill>
          <a:schemeClr val="bg1">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600" b="1">
            <a:solidFill>
              <a:schemeClr val="tx2">
                <a:lumMod val="75000"/>
                <a:lumOff val="25000"/>
              </a:schemeClr>
            </a:solidFill>
          </a:endParaRPr>
        </a:p>
      </xdr:txBody>
    </xdr:sp>
    <xdr:clientData/>
  </xdr:twoCellAnchor>
  <xdr:twoCellAnchor editAs="oneCell">
    <xdr:from>
      <xdr:col>7</xdr:col>
      <xdr:colOff>19050</xdr:colOff>
      <xdr:row>0</xdr:row>
      <xdr:rowOff>0</xdr:rowOff>
    </xdr:from>
    <xdr:to>
      <xdr:col>7</xdr:col>
      <xdr:colOff>1101725</xdr:colOff>
      <xdr:row>1</xdr:row>
      <xdr:rowOff>0</xdr:rowOff>
    </xdr:to>
    <xdr:sp macro="" textlink="">
      <xdr:nvSpPr>
        <xdr:cNvPr id="10" name="Rektangel 9" descr="Navigation button to cell A1 in this worksheet">
          <a:hlinkClick xmlns:r="http://schemas.openxmlformats.org/officeDocument/2006/relationships" r:id="rId1" tooltip="Vælg for at gå til celle A1 i dette regneark"/>
          <a:extLst>
            <a:ext uri="{FF2B5EF4-FFF2-40B4-BE49-F238E27FC236}">
              <a16:creationId xmlns:a16="http://schemas.microsoft.com/office/drawing/2014/main" id="{00000000-0008-0000-0400-00000A000000}"/>
            </a:ext>
          </a:extLst>
        </xdr:cNvPr>
        <xdr:cNvSpPr/>
      </xdr:nvSpPr>
      <xdr:spPr>
        <a:xfrm>
          <a:off x="6438900" y="0"/>
          <a:ext cx="113030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a" sz="1200" b="1">
              <a:solidFill>
                <a:schemeClr val="accent1">
                  <a:lumMod val="40000"/>
                  <a:lumOff val="60000"/>
                </a:schemeClr>
              </a:solidFill>
              <a:latin typeface="Calibri" panose="020F0502020204030204" pitchFamily="34" charset="0"/>
            </a:rPr>
            <a:t>INDTÆGTER</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171448</xdr:colOff>
      <xdr:row>0</xdr:row>
      <xdr:rowOff>495299</xdr:rowOff>
    </xdr:from>
    <xdr:to>
      <xdr:col>4</xdr:col>
      <xdr:colOff>1104073</xdr:colOff>
      <xdr:row>2</xdr:row>
      <xdr:rowOff>16256</xdr:rowOff>
    </xdr:to>
    <xdr:sp macro="" textlink="">
      <xdr:nvSpPr>
        <xdr:cNvPr id="2" name="Rektangel med afrundet hjørne i samme side 18" descr="Rounded rectangle">
          <a:extLst>
            <a:ext uri="{FF2B5EF4-FFF2-40B4-BE49-F238E27FC236}">
              <a16:creationId xmlns:a16="http://schemas.microsoft.com/office/drawing/2014/main" id="{00000000-0008-0000-0500-000002000000}"/>
            </a:ext>
          </a:extLst>
        </xdr:cNvPr>
        <xdr:cNvSpPr/>
      </xdr:nvSpPr>
      <xdr:spPr>
        <a:xfrm>
          <a:off x="171448" y="495299"/>
          <a:ext cx="5076000" cy="416307"/>
        </a:xfrm>
        <a:prstGeom prst="round2SameRect">
          <a:avLst>
            <a:gd name="adj1" fmla="val 0"/>
            <a:gd name="adj2" fmla="val 25491"/>
          </a:avLst>
        </a:prstGeom>
        <a:solidFill>
          <a:schemeClr val="bg1">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600" b="1">
            <a:solidFill>
              <a:schemeClr val="tx2">
                <a:lumMod val="75000"/>
                <a:lumOff val="25000"/>
              </a:schemeClr>
            </a:solidFill>
          </a:endParaRPr>
        </a:p>
      </xdr:txBody>
    </xdr:sp>
    <xdr:clientData/>
  </xdr:twoCellAnchor>
  <xdr:twoCellAnchor editAs="oneCell">
    <xdr:from>
      <xdr:col>7</xdr:col>
      <xdr:colOff>19050</xdr:colOff>
      <xdr:row>0</xdr:row>
      <xdr:rowOff>0</xdr:rowOff>
    </xdr:from>
    <xdr:to>
      <xdr:col>8</xdr:col>
      <xdr:colOff>3175</xdr:colOff>
      <xdr:row>1</xdr:row>
      <xdr:rowOff>0</xdr:rowOff>
    </xdr:to>
    <xdr:sp macro="" textlink="">
      <xdr:nvSpPr>
        <xdr:cNvPr id="10" name="Rektangel 9" descr="Navigation button to cell A1 in this worksheet">
          <a:hlinkClick xmlns:r="http://schemas.openxmlformats.org/officeDocument/2006/relationships" r:id="rId1" tooltip="Vælg for at gå til celle A1 i dette regneark"/>
          <a:extLst>
            <a:ext uri="{FF2B5EF4-FFF2-40B4-BE49-F238E27FC236}">
              <a16:creationId xmlns:a16="http://schemas.microsoft.com/office/drawing/2014/main" id="{00000000-0008-0000-0500-00000A000000}"/>
            </a:ext>
          </a:extLst>
        </xdr:cNvPr>
        <xdr:cNvSpPr/>
      </xdr:nvSpPr>
      <xdr:spPr>
        <a:xfrm>
          <a:off x="6438900" y="0"/>
          <a:ext cx="113665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a" sz="1200" b="1">
              <a:solidFill>
                <a:schemeClr val="accent1">
                  <a:lumMod val="40000"/>
                  <a:lumOff val="60000"/>
                </a:schemeClr>
              </a:solidFill>
              <a:latin typeface="Calibri" panose="020F0502020204030204" pitchFamily="34" charset="0"/>
            </a:rPr>
            <a:t>UDGIFTER</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1765</xdr:colOff>
      <xdr:row>0</xdr:row>
      <xdr:rowOff>467219</xdr:rowOff>
    </xdr:from>
    <xdr:to>
      <xdr:col>5</xdr:col>
      <xdr:colOff>940</xdr:colOff>
      <xdr:row>2</xdr:row>
      <xdr:rowOff>18419</xdr:rowOff>
    </xdr:to>
    <xdr:sp macro="" textlink="">
      <xdr:nvSpPr>
        <xdr:cNvPr id="2" name="Rektangel med afrundet hjørne i samme side 18" descr="Rounded rectangle">
          <a:extLst>
            <a:ext uri="{FF2B5EF4-FFF2-40B4-BE49-F238E27FC236}">
              <a16:creationId xmlns:a16="http://schemas.microsoft.com/office/drawing/2014/main" id="{00000000-0008-0000-0600-000002000000}"/>
            </a:ext>
          </a:extLst>
        </xdr:cNvPr>
        <xdr:cNvSpPr/>
      </xdr:nvSpPr>
      <xdr:spPr>
        <a:xfrm>
          <a:off x="173215" y="467219"/>
          <a:ext cx="5076000" cy="446550"/>
        </a:xfrm>
        <a:prstGeom prst="round2SameRect">
          <a:avLst>
            <a:gd name="adj1" fmla="val 0"/>
            <a:gd name="adj2" fmla="val 25491"/>
          </a:avLst>
        </a:prstGeom>
        <a:solidFill>
          <a:schemeClr val="bg1">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600" b="1">
            <a:solidFill>
              <a:schemeClr val="tx2">
                <a:lumMod val="75000"/>
                <a:lumOff val="25000"/>
              </a:schemeClr>
            </a:solidFill>
          </a:endParaRPr>
        </a:p>
      </xdr:txBody>
    </xdr:sp>
    <xdr:clientData/>
  </xdr:twoCellAnchor>
  <xdr:twoCellAnchor editAs="oneCell">
    <xdr:from>
      <xdr:col>7</xdr:col>
      <xdr:colOff>31749</xdr:colOff>
      <xdr:row>0</xdr:row>
      <xdr:rowOff>0</xdr:rowOff>
    </xdr:from>
    <xdr:to>
      <xdr:col>7</xdr:col>
      <xdr:colOff>1255749</xdr:colOff>
      <xdr:row>1</xdr:row>
      <xdr:rowOff>0</xdr:rowOff>
    </xdr:to>
    <xdr:sp macro="" textlink="">
      <xdr:nvSpPr>
        <xdr:cNvPr id="14" name="Rektangel 13" descr="Navigation button to cell A1 in this worksheet">
          <a:hlinkClick xmlns:r="http://schemas.openxmlformats.org/officeDocument/2006/relationships" r:id="rId1" tooltip="Vælg for at gå til celle A1 i dette regneark"/>
          <a:extLst>
            <a:ext uri="{FF2B5EF4-FFF2-40B4-BE49-F238E27FC236}">
              <a16:creationId xmlns:a16="http://schemas.microsoft.com/office/drawing/2014/main" id="{00000000-0008-0000-0600-00000E000000}"/>
            </a:ext>
          </a:extLst>
        </xdr:cNvPr>
        <xdr:cNvSpPr/>
      </xdr:nvSpPr>
      <xdr:spPr>
        <a:xfrm>
          <a:off x="7232649" y="0"/>
          <a:ext cx="122400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a" sz="1200" b="1">
              <a:solidFill>
                <a:schemeClr val="accent1">
                  <a:lumMod val="40000"/>
                  <a:lumOff val="60000"/>
                </a:schemeClr>
              </a:solidFill>
              <a:latin typeface="Calibri" panose="020F0502020204030204" pitchFamily="34" charset="0"/>
            </a:rPr>
            <a:t>SELVFORVALTET</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168274</xdr:colOff>
      <xdr:row>0</xdr:row>
      <xdr:rowOff>463551</xdr:rowOff>
    </xdr:from>
    <xdr:to>
      <xdr:col>4</xdr:col>
      <xdr:colOff>1100899</xdr:colOff>
      <xdr:row>2</xdr:row>
      <xdr:rowOff>16257</xdr:rowOff>
    </xdr:to>
    <xdr:sp macro="" textlink="">
      <xdr:nvSpPr>
        <xdr:cNvPr id="2" name="Rektangel med afrundet hjørne i samme side 18" descr="Rounded rectangle">
          <a:extLst>
            <a:ext uri="{FF2B5EF4-FFF2-40B4-BE49-F238E27FC236}">
              <a16:creationId xmlns:a16="http://schemas.microsoft.com/office/drawing/2014/main" id="{00000000-0008-0000-0700-000002000000}"/>
            </a:ext>
          </a:extLst>
        </xdr:cNvPr>
        <xdr:cNvSpPr/>
      </xdr:nvSpPr>
      <xdr:spPr>
        <a:xfrm>
          <a:off x="168274" y="463551"/>
          <a:ext cx="5076000" cy="448056"/>
        </a:xfrm>
        <a:prstGeom prst="round2SameRect">
          <a:avLst>
            <a:gd name="adj1" fmla="val 0"/>
            <a:gd name="adj2" fmla="val 25491"/>
          </a:avLst>
        </a:prstGeom>
        <a:solidFill>
          <a:schemeClr val="bg1">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600" b="1">
            <a:solidFill>
              <a:schemeClr val="tx2">
                <a:lumMod val="75000"/>
                <a:lumOff val="25000"/>
              </a:schemeClr>
            </a:solidFill>
          </a:endParaRPr>
        </a:p>
      </xdr:txBody>
    </xdr:sp>
    <xdr:clientData/>
  </xdr:twoCellAnchor>
  <xdr:twoCellAnchor editAs="oneCell">
    <xdr:from>
      <xdr:col>7</xdr:col>
      <xdr:colOff>12701</xdr:colOff>
      <xdr:row>0</xdr:row>
      <xdr:rowOff>0</xdr:rowOff>
    </xdr:from>
    <xdr:to>
      <xdr:col>8</xdr:col>
      <xdr:colOff>0</xdr:colOff>
      <xdr:row>1</xdr:row>
      <xdr:rowOff>0</xdr:rowOff>
    </xdr:to>
    <xdr:sp macro="" textlink="">
      <xdr:nvSpPr>
        <xdr:cNvPr id="12" name="Rektangel 11" descr="Navigation button to cell A1 in this worksheet">
          <a:hlinkClick xmlns:r="http://schemas.openxmlformats.org/officeDocument/2006/relationships" r:id="rId1" tooltip="Vælg for at gå til celle A1 i dette regneark"/>
          <a:extLst>
            <a:ext uri="{FF2B5EF4-FFF2-40B4-BE49-F238E27FC236}">
              <a16:creationId xmlns:a16="http://schemas.microsoft.com/office/drawing/2014/main" id="{00000000-0008-0000-0700-00000C000000}"/>
            </a:ext>
          </a:extLst>
        </xdr:cNvPr>
        <xdr:cNvSpPr/>
      </xdr:nvSpPr>
      <xdr:spPr>
        <a:xfrm>
          <a:off x="7213601" y="0"/>
          <a:ext cx="1092199"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a" sz="1200" b="1">
              <a:solidFill>
                <a:schemeClr val="accent1">
                  <a:lumMod val="40000"/>
                  <a:lumOff val="60000"/>
                </a:schemeClr>
              </a:solidFill>
              <a:latin typeface="Calibri" panose="020F0502020204030204" pitchFamily="34" charset="0"/>
            </a:rPr>
            <a:t>OPSPARING</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0000000}" name="Månedligt" displayName="Månedligt" ref="B3:P47" totalsRowCount="1">
  <autoFilter ref="B3:P46" xr:uid="{00000000-0009-0000-0100-00000B000000}"/>
  <tableColumns count="15">
    <tableColumn id="1" xr3:uid="{00000000-0010-0000-0000-000001000000}" name="Type" totalsRowLabel=" Total" totalsRowDxfId="71"/>
    <tableColumn id="2" xr3:uid="{00000000-0010-0000-0000-000002000000}" name="Beskrivelse" totalsRowDxfId="70"/>
    <tableColumn id="3" xr3:uid="{00000000-0010-0000-0000-000003000000}" name="Jan" totalsRowFunction="custom" dataDxfId="69" totalsRowDxfId="68">
      <totalsRowFormula>SUMIF(Månedligt[Type],"Indtægter",Månedligt[Jan])-SUMIF(Månedligt[Type],"&lt;&gt;Indtægter",Månedligt[Jan])</totalsRowFormula>
    </tableColumn>
    <tableColumn id="4" xr3:uid="{00000000-0010-0000-0000-000004000000}" name="Feb" totalsRowFunction="custom" dataDxfId="67" totalsRowDxfId="66">
      <totalsRowFormula>SUMIF(Månedligt[Type],"Indtægter",Månedligt[Feb])-SUMIF(Månedligt[Type],"&lt;&gt;Indtægter",Månedligt[Feb])</totalsRowFormula>
    </tableColumn>
    <tableColumn id="5" xr3:uid="{00000000-0010-0000-0000-000005000000}" name="Mar" totalsRowFunction="custom" dataDxfId="65" totalsRowDxfId="64">
      <totalsRowFormula>SUMIF(Månedligt[Type],"Indtægter",Månedligt[Mar])-SUMIF(Månedligt[Type],"&lt;&gt;Indtægter",Månedligt[Mar])</totalsRowFormula>
    </tableColumn>
    <tableColumn id="6" xr3:uid="{00000000-0010-0000-0000-000006000000}" name="Apr" totalsRowFunction="custom" dataDxfId="63" totalsRowDxfId="62">
      <totalsRowFormula>SUMIF(Månedligt[Type],"Indtægter",Månedligt[Apr])-SUMIF(Månedligt[Type],"&lt;&gt;Indtægter",Månedligt[Apr])</totalsRowFormula>
    </tableColumn>
    <tableColumn id="7" xr3:uid="{00000000-0010-0000-0000-000007000000}" name="Maj" totalsRowFunction="custom" dataDxfId="61" totalsRowDxfId="60">
      <totalsRowFormula>SUMIF(Månedligt[Type],"Indtægter",Månedligt[Maj])-SUMIF(Månedligt[Type],"&lt;&gt;Indtægter",Månedligt[Maj])</totalsRowFormula>
    </tableColumn>
    <tableColumn id="8" xr3:uid="{00000000-0010-0000-0000-000008000000}" name="Jun" totalsRowFunction="custom" dataDxfId="59" totalsRowDxfId="58">
      <totalsRowFormula>SUMIF(Månedligt[Type],"Indtægter",Månedligt[Jun])-SUMIF(Månedligt[Type],"&lt;&gt;Indtægter",Månedligt[Jun])</totalsRowFormula>
    </tableColumn>
    <tableColumn id="9" xr3:uid="{00000000-0010-0000-0000-000009000000}" name="Jul" totalsRowFunction="custom" dataDxfId="57" totalsRowDxfId="56">
      <totalsRowFormula>SUMIF(Månedligt[Type],"Indtægter",Månedligt[Jul])-SUMIF(Månedligt[Type],"&lt;&gt;Indtægter",Månedligt[Jul])</totalsRowFormula>
    </tableColumn>
    <tableColumn id="10" xr3:uid="{00000000-0010-0000-0000-00000A000000}" name="Aug" totalsRowFunction="custom" dataDxfId="55" totalsRowDxfId="54">
      <totalsRowFormula>SUMIF(Månedligt[Type],"Indtægter",Månedligt[Aug])-SUMIF(Månedligt[Type],"&lt;&gt;Indtægter",Månedligt[Aug])</totalsRowFormula>
    </tableColumn>
    <tableColumn id="11" xr3:uid="{00000000-0010-0000-0000-00000B000000}" name="Sep" totalsRowFunction="custom" dataDxfId="53" totalsRowDxfId="52">
      <totalsRowFormula>SUMIF(Månedligt[Type],"Indtægter",Månedligt[Sep])-SUMIF(Månedligt[Type],"&lt;&gt;Indtægter",Månedligt[Sep])</totalsRowFormula>
    </tableColumn>
    <tableColumn id="12" xr3:uid="{00000000-0010-0000-0000-00000C000000}" name="Okt" totalsRowFunction="custom" dataDxfId="51" totalsRowDxfId="50">
      <totalsRowFormula>SUMIF(Månedligt[Type],"Indtægter",Månedligt[Okt])-SUMIF(Månedligt[Type],"&lt;&gt;Indtægter",Månedligt[Okt])</totalsRowFormula>
    </tableColumn>
    <tableColumn id="13" xr3:uid="{00000000-0010-0000-0000-00000D000000}" name="Nov" totalsRowFunction="custom" dataDxfId="49" totalsRowDxfId="48">
      <totalsRowFormula>SUMIF(Månedligt[Type],"Indtægter",Månedligt[Nov])-SUMIF(Månedligt[Type],"&lt;&gt;Indtægter",Månedligt[Nov])</totalsRowFormula>
    </tableColumn>
    <tableColumn id="14" xr3:uid="{00000000-0010-0000-0000-00000E000000}" name="Dec" totalsRowFunction="custom" dataDxfId="47" totalsRowDxfId="46">
      <totalsRowFormula>SUMIF(Månedligt[Type],"Indtægter",Månedligt[Dec])-SUMIF(Månedligt[Type],"&lt;&gt;Indtægter",Månedligt[Dec])</totalsRowFormula>
    </tableColumn>
    <tableColumn id="15" xr3:uid="{00000000-0010-0000-0000-00000F000000}" name="I alt" totalsRowFunction="custom" dataDxfId="45" totalsRowDxfId="44">
      <calculatedColumnFormula>SUM(Månedligt[[#This Row],[Jan]:[Dec]])</calculatedColumnFormula>
      <totalsRowFormula>SUMIF(Månedligt[Type],"Indtægter",Månedligt[I alt])-SUMIF(Månedligt[Type],"&lt;&gt;Indtægter",Månedligt[I alt])</totalsRowFormula>
    </tableColumn>
  </tableColumns>
  <tableStyleInfo name="Månedligt cashflow" showFirstColumn="0" showLastColumn="0" showRowStripes="1" showColumnStripes="0"/>
  <extLst>
    <ext xmlns:x14="http://schemas.microsoft.com/office/spreadsheetml/2009/9/main" uri="{504A1905-F514-4f6f-8877-14C23A59335A}">
      <x14:table altTextSummary="Vælg type, og angiv beskrivelse og cashflow for hver måned i denne tabel. Totaler og minidiagrammer opdateres automatisk"/>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1000000}" name="Dagligt" displayName="Dagligt" ref="B9:F53" totalsRowCount="1" headerRowDxfId="33">
  <autoFilter ref="B9:F52" xr:uid="{00000000-0009-0000-0100-00000C000000}"/>
  <tableColumns count="5">
    <tableColumn id="1" xr3:uid="{00000000-0010-0000-0100-000001000000}" name="Type" totalsRowLabel=" Total " dataDxfId="32" totalsRowDxfId="31"/>
    <tableColumn id="2" xr3:uid="{00000000-0010-0000-0100-000002000000}" name="Beskrivelse" totalsRowDxfId="30"/>
    <tableColumn id="3" xr3:uid="{00000000-0010-0000-0100-000003000000}" name="Dagligt" totalsRowFunction="custom" dataDxfId="29" totalsRowDxfId="28">
      <totalsRowFormula>SUMIF(Dagligt[Type],"Indtægter",Dagligt[Dagligt])-SUMIF(Dagligt[Type],"&lt;&gt;Indtægter",Dagligt[Dagligt])</totalsRowFormula>
    </tableColumn>
    <tableColumn id="14" xr3:uid="{00000000-0010-0000-0100-00000E000000}" name="Månedligt" totalsRowFunction="custom" dataDxfId="27" totalsRowDxfId="26">
      <calculatedColumnFormula>Dagligt[[#This Row],[Årligt]]/12</calculatedColumnFormula>
      <totalsRowFormula>SUMIF(Dagligt[Type],"Indtægter",Dagligt[Månedligt])-SUMIF(Dagligt[Type],"&lt;&gt;Indtægter",Dagligt[Månedligt])</totalsRowFormula>
    </tableColumn>
    <tableColumn id="15" xr3:uid="{00000000-0010-0000-0100-00000F000000}" name="Årligt" totalsRowFunction="custom" dataDxfId="25" totalsRowDxfId="24">
      <calculatedColumnFormula>Dagligt[[#This Row],[Dagligt]]*365</calculatedColumnFormula>
      <totalsRowFormula>SUMIF(Dagligt[Type],"Indtægter",Dagligt[Årligt])-SUMIF(Dagligt[Type],"&lt;&gt;Indtægter",Dagligt[Årligt])</totalsRowFormula>
    </tableColumn>
  </tableColumns>
  <tableStyleInfo name="Daglig Oversigt" showFirstColumn="0" showLastColumn="0" showRowStripes="1" showColumnStripes="0"/>
  <extLst>
    <ext xmlns:x14="http://schemas.microsoft.com/office/spreadsheetml/2009/9/main" uri="{504A1905-F514-4f6f-8877-14C23A59335A}">
      <x14:table altTextSummary="Vælg type, angiv beskrivelse og dagligt cashflow; månedligt og årligt cashflow beregnes automatisk i denne tabel"/>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Indtægter" displayName="Indtægter" ref="B3:D10" totalsRowCount="1">
  <tableColumns count="3">
    <tableColumn id="1" xr3:uid="{00000000-0010-0000-0200-000001000000}" name="Indtægter" totalsRowLabel=" Total" dataDxfId="23" totalsRowDxfId="22"/>
    <tableColumn id="2" xr3:uid="{00000000-0010-0000-0200-000002000000}" name="Årligt  " totalsRowFunction="sum" dataDxfId="21" totalsRowDxfId="20"/>
    <tableColumn id="3" xr3:uid="{00000000-0010-0000-0200-000003000000}" name="Månedligt " totalsRowFunction="sum" dataDxfId="19" totalsRowDxfId="18">
      <calculatedColumnFormula>Indtægter[[#This Row],[Årligt  ]]/12</calculatedColumnFormula>
    </tableColumn>
  </tableColumns>
  <tableStyleInfo name="Personligt Cashflow" showFirstColumn="1" showLastColumn="1" showRowStripes="0" showColumnStripes="0"/>
  <extLst>
    <ext xmlns:x14="http://schemas.microsoft.com/office/spreadsheetml/2009/9/main" uri="{504A1905-F514-4f6f-8877-14C23A59335A}">
      <x14:table altTextSummary="Angiv poster for Indtægter og Årsindtægt i denne tabel. Månedlig indtægt beregnes automatisk"/>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Udgifter" displayName="Udgifter" ref="B3:D22" totalsRowCount="1">
  <tableColumns count="3">
    <tableColumn id="1" xr3:uid="{00000000-0010-0000-0300-000001000000}" name="Udgifter" totalsRowLabel=" Total" dataDxfId="17" totalsRowDxfId="16"/>
    <tableColumn id="2" xr3:uid="{00000000-0010-0000-0300-000002000000}" name="Årligt  " totalsRowFunction="sum" dataDxfId="15" totalsRowDxfId="14"/>
    <tableColumn id="3" xr3:uid="{00000000-0010-0000-0300-000003000000}" name="Månedligt " totalsRowFunction="sum" dataDxfId="13" totalsRowDxfId="12">
      <calculatedColumnFormula>Udgifter[[#This Row],[Årligt  ]]/12</calculatedColumnFormula>
    </tableColumn>
  </tableColumns>
  <tableStyleInfo name="Personligt Cashflow" showFirstColumn="1" showLastColumn="1" showRowStripes="0" showColumnStripes="0"/>
  <extLst>
    <ext xmlns:x14="http://schemas.microsoft.com/office/spreadsheetml/2009/9/main" uri="{504A1905-F514-4f6f-8877-14C23A59335A}">
      <x14:table altTextSummary="Angiv udgiftsposter for årlige udgifter i denne tabel. Månedlige udgifter beregnes automatisk"/>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4000000}" name="Selvforvaltet" displayName="Selvforvaltet" ref="B3:D15" totalsRowCount="1">
  <tableColumns count="3">
    <tableColumn id="1" xr3:uid="{00000000-0010-0000-0400-000001000000}" name="Selvforvaltede udgifter" totalsRowLabel=" Total" dataDxfId="11" totalsRowDxfId="10"/>
    <tableColumn id="2" xr3:uid="{00000000-0010-0000-0400-000002000000}" name="Årligt  " totalsRowFunction="sum" dataDxfId="9" totalsRowDxfId="8"/>
    <tableColumn id="3" xr3:uid="{00000000-0010-0000-0400-000003000000}" name="Månedligt " totalsRowFunction="sum" dataDxfId="7" totalsRowDxfId="6">
      <calculatedColumnFormula>Selvforvaltet[[#This Row],[Årligt  ]]/12</calculatedColumnFormula>
    </tableColumn>
  </tableColumns>
  <tableStyleInfo name="Personligt Cashflow" showFirstColumn="1" showLastColumn="1" showRowStripes="0" showColumnStripes="0"/>
  <extLst>
    <ext xmlns:x14="http://schemas.microsoft.com/office/spreadsheetml/2009/9/main" uri="{504A1905-F514-4f6f-8877-14C23A59335A}">
      <x14:table altTextSummary="Angiv poster for Selvforvaltede udgifter og Selvforvaltede årlige udgifter i denne tabel. Selvforvaltede månedlige udgifter beregnes automatisk"/>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5000000}" name="Opsparing" displayName="Opsparing" ref="B3:D9" totalsRowCount="1">
  <tableColumns count="3">
    <tableColumn id="1" xr3:uid="{00000000-0010-0000-0500-000001000000}" name="Opsparing" totalsRowLabel=" Total" dataDxfId="5" totalsRowDxfId="4"/>
    <tableColumn id="2" xr3:uid="{00000000-0010-0000-0500-000002000000}" name="Årligt  " totalsRowFunction="sum" dataDxfId="3" totalsRowDxfId="2"/>
    <tableColumn id="3" xr3:uid="{00000000-0010-0000-0500-000003000000}" name="Månedligt " totalsRowFunction="sum" dataDxfId="1" totalsRowDxfId="0">
      <calculatedColumnFormula>Opsparing[[#This Row],[Årligt  ]]/12</calculatedColumnFormula>
    </tableColumn>
  </tableColumns>
  <tableStyleInfo name="Personligt Cashflow" showFirstColumn="1" showLastColumn="1" showRowStripes="0" showColumnStripes="0"/>
  <extLst>
    <ext xmlns:x14="http://schemas.microsoft.com/office/spreadsheetml/2009/9/main" uri="{504A1905-F514-4f6f-8877-14C23A59335A}">
      <x14:table altTextSummary="Angiv poster for Opsparing og Årlig opsparing i denne tabel. Månedlig opsparing beregnes automatisk"/>
    </ext>
  </extLst>
</table>
</file>

<file path=xl/theme/theme1.xml><?xml version="1.0" encoding="utf-8"?>
<a:theme xmlns:a="http://schemas.openxmlformats.org/drawingml/2006/main" name="Office Theme">
  <a:themeElements>
    <a:clrScheme name="Personal Cash Flow Statement">
      <a:dk1>
        <a:srgbClr val="000000"/>
      </a:dk1>
      <a:lt1>
        <a:srgbClr val="FFFFFF"/>
      </a:lt1>
      <a:dk2>
        <a:srgbClr val="1A1A17"/>
      </a:dk2>
      <a:lt2>
        <a:srgbClr val="FAF7F0"/>
      </a:lt2>
      <a:accent1>
        <a:srgbClr val="E58555"/>
      </a:accent1>
      <a:accent2>
        <a:srgbClr val="62A293"/>
      </a:accent2>
      <a:accent3>
        <a:srgbClr val="F7AF4F"/>
      </a:accent3>
      <a:accent4>
        <a:srgbClr val="A7BD6F"/>
      </a:accent4>
      <a:accent5>
        <a:srgbClr val="D5BD85"/>
      </a:accent5>
      <a:accent6>
        <a:srgbClr val="996B7B"/>
      </a:accent6>
      <a:hlink>
        <a:srgbClr val="A7BD6F"/>
      </a:hlink>
      <a:folHlink>
        <a:srgbClr val="996B7B"/>
      </a:folHlink>
    </a:clrScheme>
    <a:fontScheme name="Personal Cash Flow Statemen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249977111117893"/>
    <pageSetUpPr autoPageBreaks="0" fitToPage="1"/>
  </sheetPr>
  <dimension ref="B1:H6"/>
  <sheetViews>
    <sheetView showGridLines="0" tabSelected="1" zoomScaleNormal="100" workbookViewId="0"/>
  </sheetViews>
  <sheetFormatPr defaultRowHeight="15" x14ac:dyDescent="0.25"/>
  <cols>
    <col min="1" max="1" width="2.5703125" customWidth="1"/>
    <col min="2" max="2" width="34.5703125" customWidth="1"/>
    <col min="3" max="3" width="3.5703125" customWidth="1"/>
    <col min="4" max="4" width="34.5703125" customWidth="1"/>
    <col min="5" max="5" width="3.5703125" customWidth="1"/>
    <col min="6" max="6" width="34.5703125" customWidth="1"/>
    <col min="7" max="8" width="16.5703125" customWidth="1"/>
  </cols>
  <sheetData>
    <row r="1" spans="2:8" s="20" customFormat="1" ht="39" customHeight="1" x14ac:dyDescent="0.25">
      <c r="B1" s="39"/>
      <c r="C1" s="39"/>
      <c r="D1" s="39"/>
      <c r="E1" s="39"/>
      <c r="F1" s="40"/>
      <c r="G1" s="21" t="s">
        <v>8</v>
      </c>
      <c r="H1" s="22" t="s">
        <v>9</v>
      </c>
    </row>
    <row r="2" spans="2:8" ht="75.599999999999994" customHeight="1" x14ac:dyDescent="0.7">
      <c r="B2" s="38" t="s">
        <v>0</v>
      </c>
      <c r="C2" s="38"/>
      <c r="D2" s="38"/>
      <c r="E2" s="38"/>
      <c r="F2" s="38"/>
    </row>
    <row r="3" spans="2:8" ht="63" customHeight="1" x14ac:dyDescent="0.25">
      <c r="B3" s="37" t="s">
        <v>1</v>
      </c>
      <c r="C3" s="37"/>
      <c r="D3" s="37"/>
      <c r="E3" s="37"/>
      <c r="F3" s="37"/>
    </row>
    <row r="5" spans="2:8" ht="33.75" customHeight="1" x14ac:dyDescent="0.25">
      <c r="B5" s="11" t="s">
        <v>2</v>
      </c>
      <c r="D5" s="12" t="s">
        <v>4</v>
      </c>
      <c r="F5" s="15" t="s">
        <v>6</v>
      </c>
    </row>
    <row r="6" spans="2:8" ht="120.75" customHeight="1" x14ac:dyDescent="0.25">
      <c r="B6" s="16" t="s">
        <v>3</v>
      </c>
      <c r="D6" s="17" t="s">
        <v>5</v>
      </c>
      <c r="F6" s="14" t="s">
        <v>7</v>
      </c>
    </row>
  </sheetData>
  <mergeCells count="3">
    <mergeCell ref="B3:F3"/>
    <mergeCell ref="B2:F2"/>
    <mergeCell ref="B1:F1"/>
  </mergeCells>
  <dataValidations count="6">
    <dataValidation allowBlank="1" showInputMessage="1" showErrorMessage="1" prompt="Opret en simpel opgørelse over personlig cashflow i denne projektmappe. Brug dette vejledende regneark til at holde styr på forskellige cashflows. Markér celle H1 for at gå til regnearket Indtægter" sqref="A1" xr:uid="{00000000-0002-0000-0000-000000000000}"/>
    <dataValidation allowBlank="1" showInputMessage="1" showErrorMessage="1" prompt="Navigationslink til regnearket Indtægter" sqref="H1" xr:uid="{00000000-0002-0000-0000-000001000000}"/>
    <dataValidation allowBlank="1" showInputMessage="1" showErrorMessage="1" prompt="Titlen på dette regnearket findes er denne celle. Tip er i cellen nedenfor, og vejledning til Årligt cashflow, Månedligt cashflow og Dagligt cashflow er i række 5" sqref="B2:F2" xr:uid="{00000000-0002-0000-0000-000002000000}"/>
    <dataValidation allowBlank="1" showInputMessage="1" showErrorMessage="1" prompt="Vejledning til at oprette et årligt cashflow er i cellen nedenfor" sqref="B5" xr:uid="{00000000-0002-0000-0000-000003000000}"/>
    <dataValidation allowBlank="1" showInputMessage="1" showErrorMessage="1" prompt="Vejledning til at oprette et månedligt cashflow er i cellen nedenfor" sqref="D5" xr:uid="{00000000-0002-0000-0000-000004000000}"/>
    <dataValidation allowBlank="1" showInputMessage="1" showErrorMessage="1" prompt="Vejledning til at oprette et dagligt cashflow er i cellen nedenfor" sqref="F5" xr:uid="{00000000-0002-0000-0000-000005000000}"/>
  </dataValidations>
  <hyperlinks>
    <hyperlink ref="H1" location="Indtægter!A1" tooltip="Vælg for at gå til regnearket Indtægter" display="INCOME" xr:uid="{00000000-0004-0000-0000-000000000000}"/>
    <hyperlink ref="G1" location="Vejledning!A1" tooltip="Vælg for at gå til celle A1 i dette regneark" display="GUIDE" xr:uid="{E68A774C-93D6-483A-9386-8E5FD2297001}"/>
  </hyperlinks>
  <printOptions horizontalCentered="1"/>
  <pageMargins left="0.4" right="0.4" top="0.4" bottom="0.4" header="0.5" footer="0.5"/>
  <pageSetup paperSize="9" fitToHeight="0" orientation="landscape"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autoPageBreaks="0" fitToPage="1"/>
  </sheetPr>
  <dimension ref="B1:P6"/>
  <sheetViews>
    <sheetView showGridLines="0" zoomScaleNormal="100" workbookViewId="0"/>
  </sheetViews>
  <sheetFormatPr defaultColWidth="8.7109375" defaultRowHeight="30" customHeight="1" x14ac:dyDescent="0.25"/>
  <cols>
    <col min="1" max="1" width="2.7109375" style="19" customWidth="1"/>
    <col min="2" max="2" width="22.5703125" style="19" customWidth="1"/>
    <col min="3" max="4" width="16.5703125" style="19" customWidth="1"/>
    <col min="5" max="5" width="2.5703125" style="19" customWidth="1"/>
    <col min="6" max="8" width="16.5703125" style="19" customWidth="1"/>
    <col min="9" max="9" width="2.5703125" style="19" customWidth="1"/>
    <col min="10" max="12" width="17.7109375" style="19" customWidth="1"/>
    <col min="13" max="13" width="2.5703125" style="19" customWidth="1"/>
    <col min="14" max="16" width="16.5703125" style="19" customWidth="1"/>
    <col min="17" max="17" width="2.5703125" style="19" customWidth="1"/>
    <col min="18" max="16384" width="8.7109375" style="19"/>
  </cols>
  <sheetData>
    <row r="1" spans="2:16" s="20" customFormat="1" ht="39" customHeight="1" x14ac:dyDescent="0.25">
      <c r="B1" s="39" t="s">
        <v>0</v>
      </c>
      <c r="C1" s="39"/>
      <c r="D1" s="39"/>
      <c r="E1" s="39"/>
      <c r="F1" s="40"/>
      <c r="G1" s="31" t="s">
        <v>8</v>
      </c>
      <c r="H1" s="44" t="s">
        <v>18</v>
      </c>
      <c r="I1" s="44"/>
      <c r="J1" s="22" t="s">
        <v>19</v>
      </c>
    </row>
    <row r="2" spans="2:16" ht="31.5" customHeight="1" x14ac:dyDescent="0.25">
      <c r="B2" s="47" t="s">
        <v>10</v>
      </c>
      <c r="C2" s="47"/>
      <c r="D2" s="46">
        <f>ÅrligtCashflowTilDato</f>
        <v>39750</v>
      </c>
      <c r="E2" s="46"/>
      <c r="F2" s="46"/>
      <c r="G2" s="45" t="s">
        <v>17</v>
      </c>
      <c r="H2" s="45"/>
      <c r="I2" s="45"/>
      <c r="J2" s="45"/>
      <c r="K2" s="45"/>
      <c r="L2" s="45"/>
      <c r="M2" s="45"/>
      <c r="N2" s="45"/>
      <c r="O2" s="45"/>
      <c r="P2" s="45"/>
    </row>
    <row r="3" spans="2:16" ht="50.1" customHeight="1" x14ac:dyDescent="0.3">
      <c r="B3" s="41" t="s">
        <v>11</v>
      </c>
      <c r="C3" s="41"/>
      <c r="D3" s="41"/>
      <c r="F3" s="41" t="s">
        <v>15</v>
      </c>
      <c r="G3" s="41"/>
      <c r="H3" s="41"/>
      <c r="J3" s="41" t="s">
        <v>20</v>
      </c>
      <c r="K3" s="41"/>
      <c r="L3" s="41"/>
      <c r="N3" s="41" t="s">
        <v>22</v>
      </c>
      <c r="O3" s="41"/>
      <c r="P3" s="41"/>
    </row>
    <row r="4" spans="2:16" ht="16.5" customHeight="1" x14ac:dyDescent="0.25">
      <c r="B4" s="6" t="s">
        <v>12</v>
      </c>
      <c r="C4" s="42">
        <f>Indtægter!C10</f>
        <v>125000</v>
      </c>
      <c r="D4" s="42"/>
      <c r="F4" s="6" t="s">
        <v>12</v>
      </c>
      <c r="G4" s="42">
        <f>Udgifter[[#Totals],[Årligt  ]]</f>
        <v>49000</v>
      </c>
      <c r="H4" s="42"/>
      <c r="J4" s="6" t="s">
        <v>12</v>
      </c>
      <c r="K4" s="42">
        <f>Selvforvaltet[[#Totals],[Årligt  ]]</f>
        <v>13250</v>
      </c>
      <c r="L4" s="42"/>
      <c r="N4" s="2" t="s">
        <v>12</v>
      </c>
      <c r="O4" s="42">
        <f>Opsparing[[#Totals],[Årligt  ]]</f>
        <v>23000</v>
      </c>
      <c r="P4" s="42"/>
    </row>
    <row r="5" spans="2:16" ht="323.10000000000002" customHeight="1" x14ac:dyDescent="0.25">
      <c r="B5" s="43" t="s">
        <v>13</v>
      </c>
      <c r="C5" s="43"/>
      <c r="D5" s="43"/>
      <c r="F5" s="43" t="s">
        <v>16</v>
      </c>
      <c r="G5" s="43"/>
      <c r="H5" s="43"/>
      <c r="J5" s="43" t="s">
        <v>21</v>
      </c>
      <c r="K5" s="43"/>
      <c r="L5" s="43"/>
      <c r="N5" s="43" t="s">
        <v>23</v>
      </c>
      <c r="O5" s="43"/>
      <c r="P5" s="43"/>
    </row>
    <row r="6" spans="2:16" ht="16.5" customHeight="1" x14ac:dyDescent="0.25">
      <c r="B6" s="6" t="s">
        <v>14</v>
      </c>
      <c r="C6" s="42">
        <f>Indtægter!D10</f>
        <v>10416.666666666668</v>
      </c>
      <c r="D6" s="42"/>
      <c r="F6" s="6" t="s">
        <v>14</v>
      </c>
      <c r="G6" s="42">
        <f>Udgifter[[#Totals],[Månedligt ]]</f>
        <v>4083.333333333333</v>
      </c>
      <c r="H6" s="42"/>
      <c r="J6" s="6" t="s">
        <v>14</v>
      </c>
      <c r="K6" s="42">
        <f>Selvforvaltet[[#Totals],[Månedligt ]]</f>
        <v>1104.1666666666665</v>
      </c>
      <c r="L6" s="42"/>
      <c r="N6" s="1" t="s">
        <v>14</v>
      </c>
      <c r="O6" s="42">
        <f>Opsparing!D9</f>
        <v>1916.6666666666667</v>
      </c>
      <c r="P6" s="42"/>
    </row>
  </sheetData>
  <mergeCells count="21">
    <mergeCell ref="C6:D6"/>
    <mergeCell ref="F5:H5"/>
    <mergeCell ref="G6:H6"/>
    <mergeCell ref="G4:H4"/>
    <mergeCell ref="K6:L6"/>
    <mergeCell ref="K4:L4"/>
    <mergeCell ref="J5:L5"/>
    <mergeCell ref="C4:D4"/>
    <mergeCell ref="B5:D5"/>
    <mergeCell ref="D2:F2"/>
    <mergeCell ref="B1:F1"/>
    <mergeCell ref="B3:D3"/>
    <mergeCell ref="F3:H3"/>
    <mergeCell ref="J3:L3"/>
    <mergeCell ref="B2:C2"/>
    <mergeCell ref="N3:P3"/>
    <mergeCell ref="O6:P6"/>
    <mergeCell ref="O4:P4"/>
    <mergeCell ref="N5:P5"/>
    <mergeCell ref="H1:I1"/>
    <mergeCell ref="G2:P2"/>
  </mergeCells>
  <dataValidations count="26">
    <dataValidation allowBlank="1" showInputMessage="1" showErrorMessage="1" prompt="Opret en opgørelse over dit årlige cashflow i dette regneark. Samlede årlige indtægter, udgifter, selvforvaltede udgifter, opsparing og diagrammer opdateres automatisk. Tip er i celle G2" sqref="A1" xr:uid="{00000000-0002-0000-0100-000000000000}"/>
    <dataValidation allowBlank="1" showInputMessage="1" showErrorMessage="1" prompt="Navigationslink til regnearket Vejledning" sqref="G1" xr:uid="{00000000-0002-0000-0100-000001000000}"/>
    <dataValidation allowBlank="1" showInputMessage="1" showErrorMessage="1" prompt="Samlet årsindtægt beregnes automatisk i cellen til højre" sqref="B4" xr:uid="{00000000-0002-0000-0100-000002000000}"/>
    <dataValidation allowBlank="1" showInputMessage="1" showErrorMessage="1" prompt="Samlet årsindtægt beregnes automatisk i denne celle" sqref="C4:D4" xr:uid="{00000000-0002-0000-0100-000003000000}"/>
    <dataValidation allowBlank="1" showInputMessage="1" showErrorMessage="1" prompt="Samlet månedlig indtægt beregnes automatisk i cellen til højre" sqref="B6" xr:uid="{00000000-0002-0000-0100-000004000000}"/>
    <dataValidation allowBlank="1" showInputMessage="1" showErrorMessage="1" prompt="Samlet månedlig indtægt beregnes automatisk i denne celle" sqref="C6:D6" xr:uid="{00000000-0002-0000-0100-000005000000}"/>
    <dataValidation allowBlank="1" showInputMessage="1" showErrorMessage="1" prompt="Samlede årlige udgifter beregnes automatisk i cellen til højre" sqref="F4" xr:uid="{00000000-0002-0000-0100-000006000000}"/>
    <dataValidation allowBlank="1" showInputMessage="1" showErrorMessage="1" prompt="Samlede årlige udgifter beregnes automatisk i denne celle" sqref="G4:H4" xr:uid="{00000000-0002-0000-0100-000007000000}"/>
    <dataValidation allowBlank="1" showInputMessage="1" showErrorMessage="1" prompt="Samlede månedlige udgifter beregnes automatisk i cellen til højre" sqref="F6" xr:uid="{00000000-0002-0000-0100-000008000000}"/>
    <dataValidation allowBlank="1" showInputMessage="1" showErrorMessage="1" prompt="Samlede månedlige udgifter beregnes automatisk i denne celle" sqref="G6:H6" xr:uid="{00000000-0002-0000-0100-000009000000}"/>
    <dataValidation allowBlank="1" showInputMessage="1" showErrorMessage="1" prompt="Samlede selvforvaltede årlige udgifter beregnes automatisk i cellen til højre" sqref="J4" xr:uid="{00000000-0002-0000-0100-00000A000000}"/>
    <dataValidation allowBlank="1" showInputMessage="1" showErrorMessage="1" prompt="Samlede selvforvaltede årlige udgifter beregnes automatisk i denne celle" sqref="K4:L4" xr:uid="{00000000-0002-0000-0100-00000B000000}"/>
    <dataValidation allowBlank="1" showInputMessage="1" showErrorMessage="1" prompt="Samlede selvforvaltede månedlige udgifter beregnes automatisk i cellen til højre" sqref="J6" xr:uid="{00000000-0002-0000-0100-00000C000000}"/>
    <dataValidation allowBlank="1" showInputMessage="1" showErrorMessage="1" prompt="Samlede selvforvaltede månedlige udgifter beregnes automatisk i denne celle" sqref="K6:L6" xr:uid="{00000000-0002-0000-0100-00000D000000}"/>
    <dataValidation allowBlank="1" showInputMessage="1" showErrorMessage="1" prompt="Samlet årlig opsparing beregnes automatisk i cellen til højre" sqref="N4" xr:uid="{00000000-0002-0000-0100-00000E000000}"/>
    <dataValidation allowBlank="1" showInputMessage="1" showErrorMessage="1" prompt="Samlet årlig opsparing beregnes automatisk i denne celle" sqref="O4:P4" xr:uid="{00000000-0002-0000-0100-00000F000000}"/>
    <dataValidation allowBlank="1" showInputMessage="1" showErrorMessage="1" prompt="Samlet månedlig opsparing beregnes automatisk i cellen til højre" sqref="N6" xr:uid="{00000000-0002-0000-0100-000010000000}"/>
    <dataValidation allowBlank="1" showInputMessage="1" showErrorMessage="1" prompt="Samlet månedlig opsparing beregnes automatisk i denne celle" sqref="O6:P6" xr:uid="{00000000-0002-0000-0100-000011000000}"/>
    <dataValidation allowBlank="1" showInputMessage="1" showErrorMessage="1" prompt="Navigationslink til regnearket Månedligt cashflow" sqref="J1" xr:uid="{00000000-0002-0000-0100-000012000000}"/>
    <dataValidation allowBlank="1" showInputMessage="1" showErrorMessage="1" prompt="Samlet cashflow til dato beregnes automatisk i denne celle, og diagrammerne opdateres i celle B5, F5, J5 og N5. Tip er i cellen til højre, og oversigtsmærkater er i celle B3, F3, J3 og N3" sqref="D2:F2" xr:uid="{00000000-0002-0000-0100-000013000000}"/>
    <dataValidation allowBlank="1" showInputMessage="1" showErrorMessage="1" prompt="Titlen på dette regneark er i denne celle, og navigationslinks til andre regneark er i celler til højre, celle G1 og J1. Samlet cashflow til dato beregnes automatisk i celle D2" sqref="B1:F1" xr:uid="{00000000-0002-0000-0100-000014000000}"/>
    <dataValidation allowBlank="1" showInputMessage="1" showErrorMessage="1" prompt="Samlet cashflow til dato beregnes automatisk i cellen til højre. Mærkaten Oversigt over indtægter er i cellen nedenfor" sqref="B2:C2" xr:uid="{00000000-0002-0000-0100-000015000000}"/>
    <dataValidation allowBlank="1" showInputMessage="1" showErrorMessage="1" prompt="Samlet årsindtægt beregnes automatisk i celle C4, og månedlig indtægt i celle C6. Cirkeldiagram er i celle B5" sqref="B3:D3" xr:uid="{00000000-0002-0000-0100-000016000000}"/>
    <dataValidation allowBlank="1" showInputMessage="1" showErrorMessage="1" prompt="Samlede årlige udgifter beregnes automatisk i celle G4, og månedlige udgifter i celle G6. Cirkeldiagram er i celle F5" sqref="F3:H3" xr:uid="{00000000-0002-0000-0100-000017000000}"/>
    <dataValidation allowBlank="1" showInputMessage="1" showErrorMessage="1" prompt="Samlede selvforvaltede årlige udgifter beregnes automatisk i celle K4, og månedlige udgifter i celle K6. Cirkeldiagram er i celle J5" sqref="J3:L3" xr:uid="{00000000-0002-0000-0100-000018000000}"/>
    <dataValidation allowBlank="1" showInputMessage="1" showErrorMessage="1" prompt="Samlet årlig opsparing beregnes automatisk i celle O4, og månedlig opsparing i celle O6. Cirkeldiagram er i celle N5" sqref="N3:P3" xr:uid="{00000000-0002-0000-0100-000019000000}"/>
  </dataValidations>
  <hyperlinks>
    <hyperlink ref="G1" location="Vejledning!A1" tooltip="Vælg for at gå til regnearket Vejledning" display="Navigation button for Guide worksheet is in this cell." xr:uid="{00000000-0004-0000-0100-000000000000}"/>
    <hyperlink ref="J1" location="'Månedligt cashflow'!A1" tooltip="Vælg for at gå til regnearket Månedligt cashflow" display="'Monthly Cash Flow'!A1" xr:uid="{00000000-0004-0000-0100-000001000000}"/>
    <hyperlink ref="H1:I1" location="'Årligt cashflow'!A1" tooltip="Vælg for at gå til celle A1 i dette regneark" display="ANNUAL CASH FLOW" xr:uid="{B18D9D8E-013E-4805-A1FF-91D2F52D3FC2}"/>
  </hyperlinks>
  <printOptions horizontalCentered="1"/>
  <pageMargins left="0.25" right="0.25" top="0.75" bottom="0.75" header="0.3" footer="0.3"/>
  <pageSetup paperSize="9" fitToHeight="0" orientation="landscape"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249977111117893"/>
    <pageSetUpPr autoPageBreaks="0" fitToPage="1"/>
  </sheetPr>
  <dimension ref="B1:P48"/>
  <sheetViews>
    <sheetView showGridLines="0" zoomScaleNormal="100" workbookViewId="0"/>
  </sheetViews>
  <sheetFormatPr defaultRowHeight="30" customHeight="1" x14ac:dyDescent="0.25"/>
  <cols>
    <col min="1" max="1" width="2.7109375" customWidth="1"/>
    <col min="2" max="2" width="14.5703125" customWidth="1"/>
    <col min="3" max="3" width="25.5703125" customWidth="1"/>
    <col min="4" max="16" width="15.28515625" customWidth="1"/>
    <col min="17" max="17" width="16.5703125" customWidth="1"/>
  </cols>
  <sheetData>
    <row r="1" spans="2:16" s="20" customFormat="1" ht="39" customHeight="1" thickBot="1" x14ac:dyDescent="0.3">
      <c r="B1" s="49" t="s">
        <v>0</v>
      </c>
      <c r="C1" s="49"/>
      <c r="D1" s="49"/>
      <c r="E1" s="49"/>
      <c r="F1" s="49"/>
      <c r="G1" s="49"/>
      <c r="H1" s="21" t="s">
        <v>8</v>
      </c>
      <c r="I1" s="22" t="s">
        <v>18</v>
      </c>
      <c r="J1" s="22" t="s">
        <v>75</v>
      </c>
      <c r="K1" s="22" t="s">
        <v>77</v>
      </c>
    </row>
    <row r="2" spans="2:16" ht="31.5" customHeight="1" x14ac:dyDescent="0.25">
      <c r="B2" s="50" t="s">
        <v>24</v>
      </c>
      <c r="C2" s="50"/>
      <c r="D2" s="51">
        <f>MånedligtCashflowTilDato</f>
        <v>18380</v>
      </c>
      <c r="E2" s="51"/>
      <c r="F2" s="52" t="s">
        <v>70</v>
      </c>
      <c r="G2" s="52"/>
      <c r="H2" s="52"/>
      <c r="I2" s="52"/>
      <c r="J2" s="52"/>
      <c r="K2" s="52"/>
      <c r="L2" s="52"/>
      <c r="M2" s="52"/>
      <c r="N2" s="52"/>
      <c r="O2" s="52"/>
      <c r="P2" s="52"/>
    </row>
    <row r="3" spans="2:16" ht="50.1" customHeight="1" x14ac:dyDescent="0.3">
      <c r="B3" s="24" t="s">
        <v>25</v>
      </c>
      <c r="C3" s="24" t="s">
        <v>31</v>
      </c>
      <c r="D3" s="24" t="s">
        <v>68</v>
      </c>
      <c r="E3" s="24" t="s">
        <v>69</v>
      </c>
      <c r="F3" s="24" t="s">
        <v>71</v>
      </c>
      <c r="G3" s="24" t="s">
        <v>72</v>
      </c>
      <c r="H3" s="24" t="s">
        <v>73</v>
      </c>
      <c r="I3" s="24" t="s">
        <v>74</v>
      </c>
      <c r="J3" s="24" t="s">
        <v>76</v>
      </c>
      <c r="K3" s="24" t="s">
        <v>78</v>
      </c>
      <c r="L3" s="24" t="s">
        <v>79</v>
      </c>
      <c r="M3" s="24" t="s">
        <v>80</v>
      </c>
      <c r="N3" s="24" t="s">
        <v>81</v>
      </c>
      <c r="O3" s="24" t="s">
        <v>82</v>
      </c>
      <c r="P3" s="24" t="s">
        <v>30</v>
      </c>
    </row>
    <row r="4" spans="2:16" ht="30" customHeight="1" x14ac:dyDescent="0.25">
      <c r="B4" s="7" t="s">
        <v>26</v>
      </c>
      <c r="C4" s="7" t="s">
        <v>32</v>
      </c>
      <c r="D4" s="34">
        <v>7500</v>
      </c>
      <c r="E4" s="34">
        <v>7500</v>
      </c>
      <c r="F4" s="34">
        <v>7500</v>
      </c>
      <c r="G4" s="34">
        <v>7500</v>
      </c>
      <c r="H4" s="34">
        <v>7500</v>
      </c>
      <c r="I4" s="34">
        <v>7500</v>
      </c>
      <c r="J4" s="34"/>
      <c r="K4" s="34"/>
      <c r="L4" s="34"/>
      <c r="M4" s="34"/>
      <c r="N4" s="34"/>
      <c r="O4" s="34"/>
      <c r="P4" s="34">
        <f>SUM(Månedligt[[#This Row],[Jan]:[Dec]])</f>
        <v>45000</v>
      </c>
    </row>
    <row r="5" spans="2:16" ht="30" customHeight="1" x14ac:dyDescent="0.25">
      <c r="B5" s="7" t="s">
        <v>26</v>
      </c>
      <c r="C5" s="7" t="s">
        <v>33</v>
      </c>
      <c r="D5" s="34">
        <v>400</v>
      </c>
      <c r="E5" s="34">
        <v>400</v>
      </c>
      <c r="F5" s="34">
        <v>500</v>
      </c>
      <c r="G5" s="34">
        <v>200</v>
      </c>
      <c r="H5" s="34">
        <v>0</v>
      </c>
      <c r="I5" s="34">
        <v>600</v>
      </c>
      <c r="J5" s="34"/>
      <c r="K5" s="34"/>
      <c r="L5" s="34"/>
      <c r="M5" s="34"/>
      <c r="N5" s="34"/>
      <c r="O5" s="34"/>
      <c r="P5" s="34">
        <f>SUM(Månedligt[[#This Row],[Jan]:[Dec]])</f>
        <v>2100</v>
      </c>
    </row>
    <row r="6" spans="2:16" ht="30" customHeight="1" x14ac:dyDescent="0.25">
      <c r="B6" s="7" t="s">
        <v>26</v>
      </c>
      <c r="C6" s="7" t="s">
        <v>34</v>
      </c>
      <c r="D6" s="34">
        <v>2500</v>
      </c>
      <c r="E6" s="34">
        <v>2500</v>
      </c>
      <c r="F6" s="34">
        <v>2500</v>
      </c>
      <c r="G6" s="34">
        <v>2500</v>
      </c>
      <c r="H6" s="34">
        <v>2500</v>
      </c>
      <c r="I6" s="34">
        <v>2500</v>
      </c>
      <c r="J6" s="34"/>
      <c r="K6" s="34"/>
      <c r="L6" s="34"/>
      <c r="M6" s="34"/>
      <c r="N6" s="34"/>
      <c r="O6" s="34"/>
      <c r="P6" s="34">
        <f>SUM(Månedligt[[#This Row],[Jan]:[Dec]])</f>
        <v>15000</v>
      </c>
    </row>
    <row r="7" spans="2:16" ht="30" customHeight="1" x14ac:dyDescent="0.25">
      <c r="B7" s="7" t="s">
        <v>26</v>
      </c>
      <c r="C7" s="7" t="s">
        <v>35</v>
      </c>
      <c r="D7" s="34">
        <v>0</v>
      </c>
      <c r="E7" s="34">
        <v>0</v>
      </c>
      <c r="F7" s="34">
        <v>0</v>
      </c>
      <c r="G7" s="34">
        <v>0</v>
      </c>
      <c r="H7" s="34">
        <v>0</v>
      </c>
      <c r="I7" s="34">
        <v>0</v>
      </c>
      <c r="J7" s="34"/>
      <c r="K7" s="34"/>
      <c r="L7" s="34"/>
      <c r="M7" s="34"/>
      <c r="N7" s="34"/>
      <c r="O7" s="34"/>
      <c r="P7" s="34">
        <f>SUM(Månedligt[[#This Row],[Jan]:[Dec]])</f>
        <v>0</v>
      </c>
    </row>
    <row r="8" spans="2:16" ht="30" customHeight="1" x14ac:dyDescent="0.25">
      <c r="B8" s="7" t="s">
        <v>26</v>
      </c>
      <c r="C8" s="7" t="s">
        <v>36</v>
      </c>
      <c r="D8" s="34">
        <v>0</v>
      </c>
      <c r="E8" s="34">
        <v>0</v>
      </c>
      <c r="F8" s="34">
        <v>0</v>
      </c>
      <c r="G8" s="34">
        <v>0</v>
      </c>
      <c r="H8" s="34">
        <v>0</v>
      </c>
      <c r="I8" s="34">
        <v>0</v>
      </c>
      <c r="J8" s="34"/>
      <c r="K8" s="34"/>
      <c r="L8" s="34"/>
      <c r="M8" s="34"/>
      <c r="N8" s="34"/>
      <c r="O8" s="34"/>
      <c r="P8" s="34">
        <f>SUM(Månedligt[[#This Row],[Jan]:[Dec]])</f>
        <v>0</v>
      </c>
    </row>
    <row r="9" spans="2:16" ht="30" customHeight="1" x14ac:dyDescent="0.25">
      <c r="B9" s="7" t="s">
        <v>26</v>
      </c>
      <c r="C9" s="7" t="s">
        <v>37</v>
      </c>
      <c r="D9" s="34">
        <v>0</v>
      </c>
      <c r="E9" s="34">
        <v>0</v>
      </c>
      <c r="F9" s="34">
        <v>0</v>
      </c>
      <c r="G9" s="34">
        <v>0</v>
      </c>
      <c r="H9" s="34">
        <v>0</v>
      </c>
      <c r="I9" s="34">
        <v>0</v>
      </c>
      <c r="J9" s="34"/>
      <c r="K9" s="34"/>
      <c r="L9" s="34"/>
      <c r="M9" s="34"/>
      <c r="N9" s="34"/>
      <c r="O9" s="34"/>
      <c r="P9" s="34">
        <f>SUM(Månedligt[[#This Row],[Jan]:[Dec]])</f>
        <v>0</v>
      </c>
    </row>
    <row r="10" spans="2:16" ht="30" customHeight="1" x14ac:dyDescent="0.25">
      <c r="B10" s="7" t="s">
        <v>27</v>
      </c>
      <c r="C10" s="7" t="s">
        <v>38</v>
      </c>
      <c r="D10" s="34">
        <v>1250</v>
      </c>
      <c r="E10" s="34">
        <v>1250</v>
      </c>
      <c r="F10" s="34">
        <v>1250</v>
      </c>
      <c r="G10" s="34">
        <v>1250</v>
      </c>
      <c r="H10" s="34">
        <v>1250</v>
      </c>
      <c r="I10" s="34">
        <v>1250</v>
      </c>
      <c r="J10" s="34"/>
      <c r="K10" s="34"/>
      <c r="L10" s="34"/>
      <c r="M10" s="34"/>
      <c r="N10" s="34"/>
      <c r="O10" s="34"/>
      <c r="P10" s="34">
        <f>SUM(Månedligt[[#This Row],[Jan]:[Dec]])</f>
        <v>7500</v>
      </c>
    </row>
    <row r="11" spans="2:16" ht="30" customHeight="1" x14ac:dyDescent="0.25">
      <c r="B11" s="7" t="s">
        <v>27</v>
      </c>
      <c r="C11" s="7" t="s">
        <v>39</v>
      </c>
      <c r="D11" s="34">
        <v>208.33333333333334</v>
      </c>
      <c r="E11" s="34">
        <v>208.33333333333334</v>
      </c>
      <c r="F11" s="34">
        <v>208.33333333333334</v>
      </c>
      <c r="G11" s="34">
        <v>208.33333333333334</v>
      </c>
      <c r="H11" s="34">
        <v>208.33333333333334</v>
      </c>
      <c r="I11" s="34">
        <v>208.33333333333334</v>
      </c>
      <c r="J11" s="34"/>
      <c r="K11" s="34"/>
      <c r="L11" s="34"/>
      <c r="M11" s="34"/>
      <c r="N11" s="34"/>
      <c r="O11" s="34"/>
      <c r="P11" s="34">
        <f>SUM(Månedligt[[#This Row],[Jan]:[Dec]])</f>
        <v>1250</v>
      </c>
    </row>
    <row r="12" spans="2:16" ht="30" customHeight="1" x14ac:dyDescent="0.25">
      <c r="B12" s="7" t="s">
        <v>27</v>
      </c>
      <c r="C12" s="7" t="s">
        <v>40</v>
      </c>
      <c r="D12" s="34">
        <v>16.666666666666668</v>
      </c>
      <c r="E12" s="34">
        <v>16.666666666666668</v>
      </c>
      <c r="F12" s="34">
        <v>16.666666666666668</v>
      </c>
      <c r="G12" s="34">
        <v>16.666666666666668</v>
      </c>
      <c r="H12" s="34">
        <v>16.666666666666668</v>
      </c>
      <c r="I12" s="34">
        <v>16.666666666666668</v>
      </c>
      <c r="J12" s="34"/>
      <c r="K12" s="34"/>
      <c r="L12" s="34"/>
      <c r="M12" s="34"/>
      <c r="N12" s="34"/>
      <c r="O12" s="34"/>
      <c r="P12" s="34">
        <f>SUM(Månedligt[[#This Row],[Jan]:[Dec]])</f>
        <v>100.00000000000001</v>
      </c>
    </row>
    <row r="13" spans="2:16" ht="30" customHeight="1" x14ac:dyDescent="0.25">
      <c r="B13" s="7" t="s">
        <v>27</v>
      </c>
      <c r="C13" s="7" t="s">
        <v>41</v>
      </c>
      <c r="D13" s="34">
        <v>333.33333333333331</v>
      </c>
      <c r="E13" s="34">
        <v>333.33333333333331</v>
      </c>
      <c r="F13" s="34">
        <v>333.33333333333331</v>
      </c>
      <c r="G13" s="34">
        <v>333.33333333333331</v>
      </c>
      <c r="H13" s="34">
        <v>333.33333333333331</v>
      </c>
      <c r="I13" s="34">
        <v>333.33333333333331</v>
      </c>
      <c r="J13" s="34"/>
      <c r="K13" s="34"/>
      <c r="L13" s="34"/>
      <c r="M13" s="34"/>
      <c r="N13" s="34"/>
      <c r="O13" s="34"/>
      <c r="P13" s="34">
        <f>SUM(Månedligt[[#This Row],[Jan]:[Dec]])</f>
        <v>1999.9999999999998</v>
      </c>
    </row>
    <row r="14" spans="2:16" ht="30" customHeight="1" x14ac:dyDescent="0.25">
      <c r="B14" s="7" t="s">
        <v>27</v>
      </c>
      <c r="C14" s="7" t="s">
        <v>42</v>
      </c>
      <c r="D14" s="34">
        <v>1250</v>
      </c>
      <c r="E14" s="34">
        <v>1250</v>
      </c>
      <c r="F14" s="34">
        <v>1250</v>
      </c>
      <c r="G14" s="34">
        <v>1250</v>
      </c>
      <c r="H14" s="34">
        <v>1250</v>
      </c>
      <c r="I14" s="34">
        <v>1250</v>
      </c>
      <c r="J14" s="34"/>
      <c r="K14" s="34"/>
      <c r="L14" s="34"/>
      <c r="M14" s="34"/>
      <c r="N14" s="34"/>
      <c r="O14" s="34"/>
      <c r="P14" s="34">
        <f>SUM(Månedligt[[#This Row],[Jan]:[Dec]])</f>
        <v>7500</v>
      </c>
    </row>
    <row r="15" spans="2:16" ht="30" customHeight="1" x14ac:dyDescent="0.25">
      <c r="B15" s="7" t="s">
        <v>27</v>
      </c>
      <c r="C15" s="7" t="s">
        <v>43</v>
      </c>
      <c r="D15" s="34">
        <v>25</v>
      </c>
      <c r="E15" s="34">
        <v>25</v>
      </c>
      <c r="F15" s="34">
        <v>25</v>
      </c>
      <c r="G15" s="34">
        <v>25</v>
      </c>
      <c r="H15" s="34">
        <v>25</v>
      </c>
      <c r="I15" s="34">
        <v>25</v>
      </c>
      <c r="J15" s="34"/>
      <c r="K15" s="34"/>
      <c r="L15" s="34"/>
      <c r="M15" s="34"/>
      <c r="N15" s="34"/>
      <c r="O15" s="34"/>
      <c r="P15" s="34">
        <f>SUM(Månedligt[[#This Row],[Jan]:[Dec]])</f>
        <v>150</v>
      </c>
    </row>
    <row r="16" spans="2:16" ht="30" customHeight="1" x14ac:dyDescent="0.25">
      <c r="B16" s="7" t="s">
        <v>27</v>
      </c>
      <c r="C16" s="7" t="s">
        <v>44</v>
      </c>
      <c r="D16" s="34">
        <v>100</v>
      </c>
      <c r="E16" s="34">
        <v>100</v>
      </c>
      <c r="F16" s="34">
        <v>100</v>
      </c>
      <c r="G16" s="34">
        <v>100</v>
      </c>
      <c r="H16" s="34">
        <v>100</v>
      </c>
      <c r="I16" s="34">
        <v>100</v>
      </c>
      <c r="J16" s="34"/>
      <c r="K16" s="34"/>
      <c r="L16" s="34"/>
      <c r="M16" s="34"/>
      <c r="N16" s="34"/>
      <c r="O16" s="34"/>
      <c r="P16" s="34">
        <f>SUM(Månedligt[[#This Row],[Jan]:[Dec]])</f>
        <v>600</v>
      </c>
    </row>
    <row r="17" spans="2:16" ht="30" customHeight="1" x14ac:dyDescent="0.25">
      <c r="B17" s="7" t="s">
        <v>27</v>
      </c>
      <c r="C17" s="7" t="s">
        <v>45</v>
      </c>
      <c r="D17" s="34">
        <v>50</v>
      </c>
      <c r="E17" s="34">
        <v>50</v>
      </c>
      <c r="F17" s="34">
        <v>50</v>
      </c>
      <c r="G17" s="34">
        <v>50</v>
      </c>
      <c r="H17" s="34">
        <v>50</v>
      </c>
      <c r="I17" s="34">
        <v>50</v>
      </c>
      <c r="J17" s="34"/>
      <c r="K17" s="34"/>
      <c r="L17" s="34"/>
      <c r="M17" s="34"/>
      <c r="N17" s="34"/>
      <c r="O17" s="34"/>
      <c r="P17" s="34">
        <f>SUM(Månedligt[[#This Row],[Jan]:[Dec]])</f>
        <v>300</v>
      </c>
    </row>
    <row r="18" spans="2:16" ht="30" customHeight="1" x14ac:dyDescent="0.25">
      <c r="B18" s="7" t="s">
        <v>27</v>
      </c>
      <c r="C18" s="7" t="s">
        <v>46</v>
      </c>
      <c r="D18" s="34">
        <v>50</v>
      </c>
      <c r="E18" s="34">
        <v>50</v>
      </c>
      <c r="F18" s="34">
        <v>50</v>
      </c>
      <c r="G18" s="34">
        <v>50</v>
      </c>
      <c r="H18" s="34">
        <v>50</v>
      </c>
      <c r="I18" s="34">
        <v>50</v>
      </c>
      <c r="J18" s="34"/>
      <c r="K18" s="34"/>
      <c r="L18" s="34"/>
      <c r="M18" s="34"/>
      <c r="N18" s="34"/>
      <c r="O18" s="34"/>
      <c r="P18" s="34">
        <f>SUM(Månedligt[[#This Row],[Jan]:[Dec]])</f>
        <v>300</v>
      </c>
    </row>
    <row r="19" spans="2:16" ht="30" customHeight="1" x14ac:dyDescent="0.25">
      <c r="B19" s="7" t="s">
        <v>27</v>
      </c>
      <c r="C19" s="7" t="s">
        <v>47</v>
      </c>
      <c r="D19" s="34">
        <v>25</v>
      </c>
      <c r="E19" s="34">
        <v>25</v>
      </c>
      <c r="F19" s="34">
        <v>25</v>
      </c>
      <c r="G19" s="34">
        <v>25</v>
      </c>
      <c r="H19" s="34">
        <v>25</v>
      </c>
      <c r="I19" s="34">
        <v>25</v>
      </c>
      <c r="J19" s="34"/>
      <c r="K19" s="34"/>
      <c r="L19" s="34"/>
      <c r="M19" s="34"/>
      <c r="N19" s="34"/>
      <c r="O19" s="34"/>
      <c r="P19" s="34">
        <f>SUM(Månedligt[[#This Row],[Jan]:[Dec]])</f>
        <v>150</v>
      </c>
    </row>
    <row r="20" spans="2:16" ht="30" customHeight="1" x14ac:dyDescent="0.25">
      <c r="B20" s="7" t="s">
        <v>27</v>
      </c>
      <c r="C20" s="7" t="s">
        <v>48</v>
      </c>
      <c r="D20" s="34">
        <v>12.5</v>
      </c>
      <c r="E20" s="34">
        <v>12.5</v>
      </c>
      <c r="F20" s="34">
        <v>12.5</v>
      </c>
      <c r="G20" s="34">
        <v>12.5</v>
      </c>
      <c r="H20" s="34">
        <v>12.5</v>
      </c>
      <c r="I20" s="34">
        <v>12.5</v>
      </c>
      <c r="J20" s="34"/>
      <c r="K20" s="34"/>
      <c r="L20" s="34"/>
      <c r="M20" s="34"/>
      <c r="N20" s="34"/>
      <c r="O20" s="34"/>
      <c r="P20" s="34">
        <f>SUM(Månedligt[[#This Row],[Jan]:[Dec]])</f>
        <v>75</v>
      </c>
    </row>
    <row r="21" spans="2:16" ht="30" customHeight="1" x14ac:dyDescent="0.25">
      <c r="B21" s="7" t="s">
        <v>27</v>
      </c>
      <c r="C21" s="7" t="s">
        <v>49</v>
      </c>
      <c r="D21" s="34">
        <v>50</v>
      </c>
      <c r="E21" s="34">
        <v>50</v>
      </c>
      <c r="F21" s="34">
        <v>50</v>
      </c>
      <c r="G21" s="34">
        <v>50</v>
      </c>
      <c r="H21" s="34">
        <v>50</v>
      </c>
      <c r="I21" s="34">
        <v>50</v>
      </c>
      <c r="J21" s="34"/>
      <c r="K21" s="34"/>
      <c r="L21" s="34"/>
      <c r="M21" s="34"/>
      <c r="N21" s="34"/>
      <c r="O21" s="34"/>
      <c r="P21" s="34">
        <f>SUM(Månedligt[[#This Row],[Jan]:[Dec]])</f>
        <v>300</v>
      </c>
    </row>
    <row r="22" spans="2:16" ht="30" customHeight="1" x14ac:dyDescent="0.25">
      <c r="B22" s="7" t="s">
        <v>27</v>
      </c>
      <c r="C22" s="7" t="s">
        <v>50</v>
      </c>
      <c r="D22" s="34">
        <v>50</v>
      </c>
      <c r="E22" s="34">
        <v>50</v>
      </c>
      <c r="F22" s="34">
        <v>50</v>
      </c>
      <c r="G22" s="34">
        <v>50</v>
      </c>
      <c r="H22" s="34">
        <v>50</v>
      </c>
      <c r="I22" s="34">
        <v>50</v>
      </c>
      <c r="J22" s="34"/>
      <c r="K22" s="34"/>
      <c r="L22" s="34"/>
      <c r="M22" s="34"/>
      <c r="N22" s="34"/>
      <c r="O22" s="34"/>
      <c r="P22" s="34">
        <f>SUM(Månedligt[[#This Row],[Jan]:[Dec]])</f>
        <v>300</v>
      </c>
    </row>
    <row r="23" spans="2:16" ht="30" customHeight="1" x14ac:dyDescent="0.25">
      <c r="B23" s="7" t="s">
        <v>27</v>
      </c>
      <c r="C23" s="7" t="s">
        <v>51</v>
      </c>
      <c r="D23" s="34">
        <v>125</v>
      </c>
      <c r="E23" s="34">
        <v>125</v>
      </c>
      <c r="F23" s="34">
        <v>125</v>
      </c>
      <c r="G23" s="34">
        <v>125</v>
      </c>
      <c r="H23" s="34">
        <v>125</v>
      </c>
      <c r="I23" s="34">
        <v>125</v>
      </c>
      <c r="J23" s="34"/>
      <c r="K23" s="34"/>
      <c r="L23" s="34"/>
      <c r="M23" s="34"/>
      <c r="N23" s="34"/>
      <c r="O23" s="34"/>
      <c r="P23" s="34">
        <f>SUM(Månedligt[[#This Row],[Jan]:[Dec]])</f>
        <v>750</v>
      </c>
    </row>
    <row r="24" spans="2:16" ht="30" customHeight="1" x14ac:dyDescent="0.25">
      <c r="B24" s="7" t="s">
        <v>27</v>
      </c>
      <c r="C24" s="7" t="s">
        <v>52</v>
      </c>
      <c r="D24" s="34">
        <v>400</v>
      </c>
      <c r="E24" s="34">
        <v>500</v>
      </c>
      <c r="F24" s="34">
        <v>450</v>
      </c>
      <c r="G24" s="34">
        <v>400</v>
      </c>
      <c r="H24" s="34">
        <v>450</v>
      </c>
      <c r="I24" s="34">
        <v>425</v>
      </c>
      <c r="J24" s="34"/>
      <c r="K24" s="34"/>
      <c r="L24" s="34"/>
      <c r="M24" s="34"/>
      <c r="N24" s="34"/>
      <c r="O24" s="34"/>
      <c r="P24" s="34">
        <f>SUM(Månedligt[[#This Row],[Jan]:[Dec]])</f>
        <v>2625</v>
      </c>
    </row>
    <row r="25" spans="2:16" ht="30" customHeight="1" x14ac:dyDescent="0.25">
      <c r="B25" s="7" t="s">
        <v>27</v>
      </c>
      <c r="C25" s="7" t="s">
        <v>53</v>
      </c>
      <c r="D25" s="34">
        <v>50</v>
      </c>
      <c r="E25" s="34">
        <v>75</v>
      </c>
      <c r="F25" s="34">
        <v>100</v>
      </c>
      <c r="G25" s="34">
        <v>75</v>
      </c>
      <c r="H25" s="34">
        <v>125</v>
      </c>
      <c r="I25" s="34">
        <v>75</v>
      </c>
      <c r="J25" s="34"/>
      <c r="K25" s="34"/>
      <c r="L25" s="34"/>
      <c r="M25" s="34"/>
      <c r="N25" s="34"/>
      <c r="O25" s="34"/>
      <c r="P25" s="34">
        <f>SUM(Månedligt[[#This Row],[Jan]:[Dec]])</f>
        <v>500</v>
      </c>
    </row>
    <row r="26" spans="2:16" ht="30" customHeight="1" x14ac:dyDescent="0.25">
      <c r="B26" s="7" t="s">
        <v>27</v>
      </c>
      <c r="C26" s="7" t="s">
        <v>54</v>
      </c>
      <c r="D26" s="34">
        <v>50</v>
      </c>
      <c r="E26" s="34">
        <v>10</v>
      </c>
      <c r="F26" s="34">
        <v>25</v>
      </c>
      <c r="G26" s="34">
        <v>25</v>
      </c>
      <c r="H26" s="34">
        <v>20</v>
      </c>
      <c r="I26" s="34">
        <v>70</v>
      </c>
      <c r="J26" s="34"/>
      <c r="K26" s="34"/>
      <c r="L26" s="34"/>
      <c r="M26" s="34"/>
      <c r="N26" s="34"/>
      <c r="O26" s="34"/>
      <c r="P26" s="34">
        <f>SUM(Månedligt[[#This Row],[Jan]:[Dec]])</f>
        <v>200</v>
      </c>
    </row>
    <row r="27" spans="2:16" ht="30" customHeight="1" x14ac:dyDescent="0.25">
      <c r="B27" s="7" t="s">
        <v>27</v>
      </c>
      <c r="C27" s="7" t="s">
        <v>55</v>
      </c>
      <c r="D27" s="34">
        <v>30</v>
      </c>
      <c r="E27" s="34">
        <v>30</v>
      </c>
      <c r="F27" s="34">
        <v>30</v>
      </c>
      <c r="G27" s="34">
        <v>20</v>
      </c>
      <c r="H27" s="34">
        <v>30</v>
      </c>
      <c r="I27" s="34">
        <v>30</v>
      </c>
      <c r="J27" s="34"/>
      <c r="K27" s="34"/>
      <c r="L27" s="34"/>
      <c r="M27" s="34"/>
      <c r="N27" s="34"/>
      <c r="O27" s="34"/>
      <c r="P27" s="34">
        <f>SUM(Månedligt[[#This Row],[Jan]:[Dec]])</f>
        <v>170</v>
      </c>
    </row>
    <row r="28" spans="2:16" ht="30" customHeight="1" x14ac:dyDescent="0.25">
      <c r="B28" s="7" t="s">
        <v>27</v>
      </c>
      <c r="C28" s="7" t="s">
        <v>35</v>
      </c>
      <c r="D28" s="34">
        <v>0</v>
      </c>
      <c r="E28" s="34">
        <v>0</v>
      </c>
      <c r="F28" s="34">
        <v>0</v>
      </c>
      <c r="G28" s="34">
        <v>0</v>
      </c>
      <c r="H28" s="34">
        <v>0</v>
      </c>
      <c r="I28" s="34">
        <v>0</v>
      </c>
      <c r="J28" s="34"/>
      <c r="K28" s="34"/>
      <c r="L28" s="34"/>
      <c r="M28" s="34"/>
      <c r="N28" s="34"/>
      <c r="O28" s="34"/>
      <c r="P28" s="34">
        <f>SUM(Månedligt[[#This Row],[Jan]:[Dec]])</f>
        <v>0</v>
      </c>
    </row>
    <row r="29" spans="2:16" ht="30" customHeight="1" x14ac:dyDescent="0.25">
      <c r="B29" s="7" t="s">
        <v>27</v>
      </c>
      <c r="C29" s="7" t="s">
        <v>36</v>
      </c>
      <c r="D29" s="34">
        <v>0</v>
      </c>
      <c r="E29" s="34">
        <v>0</v>
      </c>
      <c r="F29" s="34">
        <v>0</v>
      </c>
      <c r="G29" s="34">
        <v>0</v>
      </c>
      <c r="H29" s="34">
        <v>0</v>
      </c>
      <c r="I29" s="34">
        <v>0</v>
      </c>
      <c r="J29" s="34"/>
      <c r="K29" s="34"/>
      <c r="L29" s="34"/>
      <c r="M29" s="34"/>
      <c r="N29" s="34"/>
      <c r="O29" s="34"/>
      <c r="P29" s="34">
        <f>SUM(Månedligt[[#This Row],[Jan]:[Dec]])</f>
        <v>0</v>
      </c>
    </row>
    <row r="30" spans="2:16" ht="30" customHeight="1" x14ac:dyDescent="0.25">
      <c r="B30" s="7" t="s">
        <v>27</v>
      </c>
      <c r="C30" s="7" t="s">
        <v>37</v>
      </c>
      <c r="D30" s="34">
        <v>0</v>
      </c>
      <c r="E30" s="34">
        <v>0</v>
      </c>
      <c r="F30" s="34">
        <v>0</v>
      </c>
      <c r="G30" s="34">
        <v>0</v>
      </c>
      <c r="H30" s="34">
        <v>0</v>
      </c>
      <c r="I30" s="34">
        <v>0</v>
      </c>
      <c r="J30" s="34"/>
      <c r="K30" s="34"/>
      <c r="L30" s="34"/>
      <c r="M30" s="34"/>
      <c r="N30" s="34"/>
      <c r="O30" s="34"/>
      <c r="P30" s="34">
        <f>SUM(Månedligt[[#This Row],[Jan]:[Dec]])</f>
        <v>0</v>
      </c>
    </row>
    <row r="31" spans="2:16" ht="30" customHeight="1" x14ac:dyDescent="0.25">
      <c r="B31" s="7" t="s">
        <v>28</v>
      </c>
      <c r="C31" s="7" t="s">
        <v>56</v>
      </c>
      <c r="D31" s="34">
        <v>50</v>
      </c>
      <c r="E31" s="34">
        <v>150</v>
      </c>
      <c r="F31" s="34">
        <v>100</v>
      </c>
      <c r="G31" s="34">
        <v>50</v>
      </c>
      <c r="H31" s="34">
        <v>150</v>
      </c>
      <c r="I31" s="34">
        <v>100</v>
      </c>
      <c r="J31" s="34"/>
      <c r="K31" s="34"/>
      <c r="L31" s="34"/>
      <c r="M31" s="34"/>
      <c r="N31" s="34"/>
      <c r="O31" s="34"/>
      <c r="P31" s="34">
        <f>SUM(Månedligt[[#This Row],[Jan]:[Dec]])</f>
        <v>600</v>
      </c>
    </row>
    <row r="32" spans="2:16" ht="30" customHeight="1" x14ac:dyDescent="0.25">
      <c r="B32" s="7" t="s">
        <v>28</v>
      </c>
      <c r="C32" s="7" t="s">
        <v>57</v>
      </c>
      <c r="D32" s="34">
        <v>25</v>
      </c>
      <c r="E32" s="34">
        <v>75</v>
      </c>
      <c r="F32" s="34">
        <v>50</v>
      </c>
      <c r="G32" s="34">
        <v>25</v>
      </c>
      <c r="H32" s="34">
        <v>75</v>
      </c>
      <c r="I32" s="34">
        <v>50</v>
      </c>
      <c r="J32" s="34"/>
      <c r="K32" s="34"/>
      <c r="L32" s="34"/>
      <c r="M32" s="34"/>
      <c r="N32" s="34"/>
      <c r="O32" s="34"/>
      <c r="P32" s="34">
        <f>SUM(Månedligt[[#This Row],[Jan]:[Dec]])</f>
        <v>300</v>
      </c>
    </row>
    <row r="33" spans="2:16" ht="30" customHeight="1" x14ac:dyDescent="0.25">
      <c r="B33" s="7" t="s">
        <v>28</v>
      </c>
      <c r="C33" s="7" t="s">
        <v>58</v>
      </c>
      <c r="D33" s="34">
        <v>0</v>
      </c>
      <c r="E33" s="34">
        <v>0</v>
      </c>
      <c r="F33" s="34">
        <v>1000</v>
      </c>
      <c r="G33" s="34">
        <v>0</v>
      </c>
      <c r="H33" s="34">
        <v>0</v>
      </c>
      <c r="I33" s="34">
        <v>1000</v>
      </c>
      <c r="J33" s="34"/>
      <c r="K33" s="34"/>
      <c r="L33" s="34"/>
      <c r="M33" s="34"/>
      <c r="N33" s="34"/>
      <c r="O33" s="34"/>
      <c r="P33" s="34">
        <f>SUM(Månedligt[[#This Row],[Jan]:[Dec]])</f>
        <v>2000</v>
      </c>
    </row>
    <row r="34" spans="2:16" ht="30" customHeight="1" x14ac:dyDescent="0.25">
      <c r="B34" s="7" t="s">
        <v>28</v>
      </c>
      <c r="C34" s="7" t="s">
        <v>59</v>
      </c>
      <c r="D34" s="34">
        <v>50</v>
      </c>
      <c r="E34" s="34">
        <v>150</v>
      </c>
      <c r="F34" s="34">
        <v>100</v>
      </c>
      <c r="G34" s="34">
        <v>50</v>
      </c>
      <c r="H34" s="34">
        <v>150</v>
      </c>
      <c r="I34" s="34">
        <v>100</v>
      </c>
      <c r="J34" s="34"/>
      <c r="K34" s="34"/>
      <c r="L34" s="34"/>
      <c r="M34" s="34"/>
      <c r="N34" s="34"/>
      <c r="O34" s="34"/>
      <c r="P34" s="34">
        <f>SUM(Månedligt[[#This Row],[Jan]:[Dec]])</f>
        <v>600</v>
      </c>
    </row>
    <row r="35" spans="2:16" ht="30" customHeight="1" x14ac:dyDescent="0.25">
      <c r="B35" s="7" t="s">
        <v>28</v>
      </c>
      <c r="C35" s="7" t="s">
        <v>60</v>
      </c>
      <c r="D35" s="34">
        <v>15</v>
      </c>
      <c r="E35" s="34">
        <v>25</v>
      </c>
      <c r="F35" s="34">
        <v>35</v>
      </c>
      <c r="G35" s="34">
        <v>15</v>
      </c>
      <c r="H35" s="34">
        <v>25</v>
      </c>
      <c r="I35" s="34">
        <v>35</v>
      </c>
      <c r="J35" s="34"/>
      <c r="K35" s="34"/>
      <c r="L35" s="34"/>
      <c r="M35" s="34"/>
      <c r="N35" s="34"/>
      <c r="O35" s="34"/>
      <c r="P35" s="34">
        <f>SUM(Månedligt[[#This Row],[Jan]:[Dec]])</f>
        <v>150</v>
      </c>
    </row>
    <row r="36" spans="2:16" ht="30" customHeight="1" x14ac:dyDescent="0.25">
      <c r="B36" s="7" t="s">
        <v>28</v>
      </c>
      <c r="C36" s="7" t="s">
        <v>61</v>
      </c>
      <c r="D36" s="34">
        <v>100</v>
      </c>
      <c r="E36" s="34">
        <v>200</v>
      </c>
      <c r="F36" s="34">
        <v>150</v>
      </c>
      <c r="G36" s="34">
        <v>175</v>
      </c>
      <c r="H36" s="34">
        <v>150</v>
      </c>
      <c r="I36" s="34">
        <v>175</v>
      </c>
      <c r="J36" s="34"/>
      <c r="K36" s="34"/>
      <c r="L36" s="34"/>
      <c r="M36" s="34"/>
      <c r="N36" s="34"/>
      <c r="O36" s="34"/>
      <c r="P36" s="34">
        <f>SUM(Månedligt[[#This Row],[Jan]:[Dec]])</f>
        <v>950</v>
      </c>
    </row>
    <row r="37" spans="2:16" ht="30" customHeight="1" x14ac:dyDescent="0.25">
      <c r="B37" s="7" t="s">
        <v>28</v>
      </c>
      <c r="C37" s="7" t="s">
        <v>62</v>
      </c>
      <c r="D37" s="34">
        <v>50</v>
      </c>
      <c r="E37" s="34">
        <v>50</v>
      </c>
      <c r="F37" s="34">
        <v>50</v>
      </c>
      <c r="G37" s="34">
        <v>50</v>
      </c>
      <c r="H37" s="34">
        <v>50</v>
      </c>
      <c r="I37" s="34">
        <v>50</v>
      </c>
      <c r="J37" s="34"/>
      <c r="K37" s="34"/>
      <c r="L37" s="34"/>
      <c r="M37" s="34"/>
      <c r="N37" s="34"/>
      <c r="O37" s="34"/>
      <c r="P37" s="34">
        <f>SUM(Månedligt[[#This Row],[Jan]:[Dec]])</f>
        <v>300</v>
      </c>
    </row>
    <row r="38" spans="2:16" ht="30" customHeight="1" x14ac:dyDescent="0.25">
      <c r="B38" s="7" t="s">
        <v>28</v>
      </c>
      <c r="C38" s="7" t="s">
        <v>63</v>
      </c>
      <c r="D38" s="34">
        <v>25</v>
      </c>
      <c r="E38" s="34">
        <v>25</v>
      </c>
      <c r="F38" s="34">
        <v>25</v>
      </c>
      <c r="G38" s="34">
        <v>25</v>
      </c>
      <c r="H38" s="34">
        <v>25</v>
      </c>
      <c r="I38" s="34">
        <v>25</v>
      </c>
      <c r="J38" s="34"/>
      <c r="K38" s="34"/>
      <c r="L38" s="34"/>
      <c r="M38" s="34"/>
      <c r="N38" s="34"/>
      <c r="O38" s="34"/>
      <c r="P38" s="34">
        <f>SUM(Månedligt[[#This Row],[Jan]:[Dec]])</f>
        <v>150</v>
      </c>
    </row>
    <row r="39" spans="2:16" ht="30" customHeight="1" x14ac:dyDescent="0.25">
      <c r="B39" s="7" t="s">
        <v>28</v>
      </c>
      <c r="C39" s="7" t="s">
        <v>64</v>
      </c>
      <c r="D39" s="34">
        <v>400</v>
      </c>
      <c r="E39" s="34">
        <v>400</v>
      </c>
      <c r="F39" s="34">
        <v>400</v>
      </c>
      <c r="G39" s="34">
        <v>400</v>
      </c>
      <c r="H39" s="34">
        <v>400</v>
      </c>
      <c r="I39" s="34">
        <v>400</v>
      </c>
      <c r="J39" s="34"/>
      <c r="K39" s="34"/>
      <c r="L39" s="34"/>
      <c r="M39" s="34"/>
      <c r="N39" s="34"/>
      <c r="O39" s="34"/>
      <c r="P39" s="34">
        <f>SUM(Månedligt[[#This Row],[Jan]:[Dec]])</f>
        <v>2400</v>
      </c>
    </row>
    <row r="40" spans="2:16" ht="30" customHeight="1" x14ac:dyDescent="0.25">
      <c r="B40" s="7" t="s">
        <v>28</v>
      </c>
      <c r="C40" s="7" t="s">
        <v>34</v>
      </c>
      <c r="D40" s="34">
        <v>0</v>
      </c>
      <c r="E40" s="34">
        <v>0</v>
      </c>
      <c r="F40" s="34">
        <v>0</v>
      </c>
      <c r="G40" s="34">
        <v>0</v>
      </c>
      <c r="H40" s="34">
        <v>0</v>
      </c>
      <c r="I40" s="34">
        <v>0</v>
      </c>
      <c r="J40" s="34"/>
      <c r="K40" s="34"/>
      <c r="L40" s="34"/>
      <c r="M40" s="34"/>
      <c r="N40" s="34"/>
      <c r="O40" s="34"/>
      <c r="P40" s="34">
        <f>SUM(Månedligt[[#This Row],[Jan]:[Dec]])</f>
        <v>0</v>
      </c>
    </row>
    <row r="41" spans="2:16" ht="30" customHeight="1" x14ac:dyDescent="0.25">
      <c r="B41" s="7" t="s">
        <v>28</v>
      </c>
      <c r="C41" s="7" t="s">
        <v>35</v>
      </c>
      <c r="D41" s="34">
        <v>0</v>
      </c>
      <c r="E41" s="34">
        <v>0</v>
      </c>
      <c r="F41" s="34">
        <v>0</v>
      </c>
      <c r="G41" s="34">
        <v>0</v>
      </c>
      <c r="H41" s="34">
        <v>0</v>
      </c>
      <c r="I41" s="34">
        <v>0</v>
      </c>
      <c r="J41" s="34"/>
      <c r="K41" s="34"/>
      <c r="L41" s="34"/>
      <c r="M41" s="34"/>
      <c r="N41" s="34"/>
      <c r="O41" s="34"/>
      <c r="P41" s="34">
        <f>SUM(Månedligt[[#This Row],[Jan]:[Dec]])</f>
        <v>0</v>
      </c>
    </row>
    <row r="42" spans="2:16" ht="30" customHeight="1" x14ac:dyDescent="0.25">
      <c r="B42" s="7" t="s">
        <v>29</v>
      </c>
      <c r="C42" s="7" t="s">
        <v>65</v>
      </c>
      <c r="D42" s="34">
        <v>416.66666666666669</v>
      </c>
      <c r="E42" s="34">
        <v>416.66666666666669</v>
      </c>
      <c r="F42" s="34">
        <v>416.66666666666669</v>
      </c>
      <c r="G42" s="34">
        <v>416.66666666666669</v>
      </c>
      <c r="H42" s="34">
        <v>416.66666666666669</v>
      </c>
      <c r="I42" s="34">
        <v>416.66666666666669</v>
      </c>
      <c r="J42" s="34"/>
      <c r="K42" s="34"/>
      <c r="L42" s="34"/>
      <c r="M42" s="34"/>
      <c r="N42" s="34"/>
      <c r="O42" s="34"/>
      <c r="P42" s="34">
        <f>SUM(Månedligt[[#This Row],[Jan]:[Dec]])</f>
        <v>2500</v>
      </c>
    </row>
    <row r="43" spans="2:16" ht="30" customHeight="1" x14ac:dyDescent="0.25">
      <c r="B43" s="7" t="s">
        <v>29</v>
      </c>
      <c r="C43" s="7" t="s">
        <v>66</v>
      </c>
      <c r="D43" s="34">
        <v>1000</v>
      </c>
      <c r="E43" s="34">
        <v>1000</v>
      </c>
      <c r="F43" s="34">
        <v>1000</v>
      </c>
      <c r="G43" s="34">
        <v>1000</v>
      </c>
      <c r="H43" s="34">
        <v>1000</v>
      </c>
      <c r="I43" s="34">
        <v>1000</v>
      </c>
      <c r="J43" s="34"/>
      <c r="K43" s="34"/>
      <c r="L43" s="34"/>
      <c r="M43" s="34"/>
      <c r="N43" s="34"/>
      <c r="O43" s="34"/>
      <c r="P43" s="34">
        <f>SUM(Månedligt[[#This Row],[Jan]:[Dec]])</f>
        <v>6000</v>
      </c>
    </row>
    <row r="44" spans="2:16" ht="30" customHeight="1" x14ac:dyDescent="0.25">
      <c r="B44" s="7" t="s">
        <v>29</v>
      </c>
      <c r="C44" s="7" t="s">
        <v>67</v>
      </c>
      <c r="D44" s="34">
        <v>500</v>
      </c>
      <c r="E44" s="34">
        <v>500</v>
      </c>
      <c r="F44" s="34">
        <v>500</v>
      </c>
      <c r="G44" s="34">
        <v>500</v>
      </c>
      <c r="H44" s="34">
        <v>500</v>
      </c>
      <c r="I44" s="34">
        <v>500</v>
      </c>
      <c r="J44" s="34"/>
      <c r="K44" s="34"/>
      <c r="L44" s="34"/>
      <c r="M44" s="34"/>
      <c r="N44" s="34"/>
      <c r="O44" s="34"/>
      <c r="P44" s="34">
        <f>SUM(Månedligt[[#This Row],[Jan]:[Dec]])</f>
        <v>3000</v>
      </c>
    </row>
    <row r="45" spans="2:16" ht="30" customHeight="1" x14ac:dyDescent="0.25">
      <c r="B45" s="7" t="s">
        <v>29</v>
      </c>
      <c r="C45" s="7" t="s">
        <v>34</v>
      </c>
      <c r="D45" s="34">
        <v>0</v>
      </c>
      <c r="E45" s="34">
        <v>0</v>
      </c>
      <c r="F45" s="34">
        <v>0</v>
      </c>
      <c r="G45" s="34">
        <v>0</v>
      </c>
      <c r="H45" s="34">
        <v>0</v>
      </c>
      <c r="I45" s="34">
        <v>0</v>
      </c>
      <c r="J45" s="34"/>
      <c r="K45" s="34"/>
      <c r="L45" s="34"/>
      <c r="M45" s="34"/>
      <c r="N45" s="34"/>
      <c r="O45" s="34"/>
      <c r="P45" s="34">
        <f>SUM(Månedligt[[#This Row],[Jan]:[Dec]])</f>
        <v>0</v>
      </c>
    </row>
    <row r="46" spans="2:16" ht="30" customHeight="1" x14ac:dyDescent="0.25">
      <c r="B46" s="7" t="s">
        <v>29</v>
      </c>
      <c r="C46" s="7" t="s">
        <v>35</v>
      </c>
      <c r="D46" s="34">
        <v>0</v>
      </c>
      <c r="E46" s="34">
        <v>0</v>
      </c>
      <c r="F46" s="34">
        <v>0</v>
      </c>
      <c r="G46" s="34">
        <v>0</v>
      </c>
      <c r="H46" s="34">
        <v>0</v>
      </c>
      <c r="I46" s="34">
        <v>0</v>
      </c>
      <c r="J46" s="34"/>
      <c r="K46" s="34"/>
      <c r="L46" s="34"/>
      <c r="M46" s="34"/>
      <c r="N46" s="34"/>
      <c r="O46" s="34"/>
      <c r="P46" s="34">
        <f>SUM(Månedligt[[#This Row],[Jan]:[Dec]])</f>
        <v>0</v>
      </c>
    </row>
    <row r="47" spans="2:16" ht="30" customHeight="1" x14ac:dyDescent="0.25">
      <c r="B47" s="7" t="s">
        <v>99</v>
      </c>
      <c r="C47" s="33"/>
      <c r="D47" s="34">
        <f>SUMIF(Månedligt[Type],"Indtægter",Månedligt[Jan])-SUMIF(Månedligt[Type],"&lt;&gt;Indtægter",Månedligt[Jan])</f>
        <v>3692.5</v>
      </c>
      <c r="E47" s="34">
        <f>SUMIF(Månedligt[Type],"Indtægter",Månedligt[Feb])-SUMIF(Månedligt[Type],"&lt;&gt;Indtægter",Månedligt[Feb])</f>
        <v>3247.5</v>
      </c>
      <c r="F47" s="34">
        <f>SUMIF(Månedligt[Type],"Indtægter",Månedligt[Mar])-SUMIF(Månedligt[Type],"&lt;&gt;Indtægter",Månedligt[Mar])</f>
        <v>2522.5</v>
      </c>
      <c r="G47" s="34">
        <f>SUMIF(Månedligt[Type],"Indtægter",Månedligt[Apr])-SUMIF(Månedligt[Type],"&lt;&gt;Indtægter",Månedligt[Apr])</f>
        <v>3427.5</v>
      </c>
      <c r="H47" s="34">
        <f>SUMIF(Månedligt[Type],"Indtægter",Månedligt[Maj])-SUMIF(Månedligt[Type],"&lt;&gt;Indtægter",Månedligt[Maj])</f>
        <v>2887.5</v>
      </c>
      <c r="I47" s="34">
        <f>SUMIF(Månedligt[Type],"Indtægter",Månedligt[Jun])-SUMIF(Månedligt[Type],"&lt;&gt;Indtægter",Månedligt[Jun])</f>
        <v>2602.5</v>
      </c>
      <c r="J47" s="34">
        <f>SUMIF(Månedligt[Type],"Indtægter",Månedligt[Jul])-SUMIF(Månedligt[Type],"&lt;&gt;Indtægter",Månedligt[Jul])</f>
        <v>0</v>
      </c>
      <c r="K47" s="34">
        <f>SUMIF(Månedligt[Type],"Indtægter",Månedligt[Aug])-SUMIF(Månedligt[Type],"&lt;&gt;Indtægter",Månedligt[Aug])</f>
        <v>0</v>
      </c>
      <c r="L47" s="34">
        <f>SUMIF(Månedligt[Type],"Indtægter",Månedligt[Sep])-SUMIF(Månedligt[Type],"&lt;&gt;Indtægter",Månedligt[Sep])</f>
        <v>0</v>
      </c>
      <c r="M47" s="34">
        <f>SUMIF(Månedligt[Type],"Indtægter",Månedligt[Okt])-SUMIF(Månedligt[Type],"&lt;&gt;Indtægter",Månedligt[Okt])</f>
        <v>0</v>
      </c>
      <c r="N47" s="34">
        <f>SUMIF(Månedligt[Type],"Indtægter",Månedligt[Nov])-SUMIF(Månedligt[Type],"&lt;&gt;Indtægter",Månedligt[Nov])</f>
        <v>0</v>
      </c>
      <c r="O47" s="34">
        <f>SUMIF(Månedligt[Type],"Indtægter",Månedligt[Dec])-SUMIF(Månedligt[Type],"&lt;&gt;Indtægter",Månedligt[Dec])</f>
        <v>0</v>
      </c>
      <c r="P47" s="34">
        <f>SUMIF(Månedligt[Type],"Indtægter",Månedligt[I alt])-SUMIF(Månedligt[Type],"&lt;&gt;Indtægter",Månedligt[I alt])</f>
        <v>18380</v>
      </c>
    </row>
    <row r="48" spans="2:16" ht="30" customHeight="1" x14ac:dyDescent="0.25">
      <c r="B48" s="48"/>
      <c r="C48" s="48"/>
      <c r="D48" s="48"/>
      <c r="E48" s="48"/>
      <c r="F48" s="48"/>
      <c r="G48" s="48"/>
      <c r="H48" s="48"/>
      <c r="I48" s="48"/>
      <c r="J48" s="48"/>
      <c r="K48" s="48"/>
      <c r="L48" s="48"/>
      <c r="M48" s="48"/>
      <c r="N48" s="48"/>
      <c r="O48" s="48"/>
      <c r="P48" s="48"/>
    </row>
  </sheetData>
  <mergeCells count="5">
    <mergeCell ref="B48:P48"/>
    <mergeCell ref="B1:G1"/>
    <mergeCell ref="B2:C2"/>
    <mergeCell ref="D2:E2"/>
    <mergeCell ref="F2:P2"/>
  </mergeCells>
  <conditionalFormatting sqref="B4:P46">
    <cfRule type="expression" dxfId="73" priority="1">
      <formula>(MOD(ROW(),2)&lt;&gt;0)*($B4="Indtægter")</formula>
    </cfRule>
    <cfRule type="expression" dxfId="72" priority="2">
      <formula>(MOD(ROW(),2)=0)*($B4="Indtægter")</formula>
    </cfRule>
  </conditionalFormatting>
  <dataValidations count="13">
    <dataValidation type="list" errorStyle="warning" allowBlank="1" showInputMessage="1" showErrorMessage="1" error="Vælg Type på listen. Vælg Annuller, tryk på Alt+pil ned for at se indstillinger, og tryk derefter på pil ned og Enter for at vælge" sqref="B4:B46" xr:uid="{00000000-0002-0000-0200-000000000000}">
      <formula1>"Indtægter, Udgifter, Selvforvaltet, Opsparing"</formula1>
    </dataValidation>
    <dataValidation allowBlank="1" showInputMessage="1" showErrorMessage="1" prompt="Opret en opgørelse af dit månedlige cashflow i dette regneark. Angiv oplysninger i tabellen Månedlig. Det samlede månedlige cashflow beregnes automatisk i celle D2. Tip er i celle F2" sqref="A1" xr:uid="{00000000-0002-0000-0200-000001000000}"/>
    <dataValidation allowBlank="1" showInputMessage="1" showErrorMessage="1" prompt="Titlen på regnearket er i denne celle. Månedligt cashflow i alt beregnes automatisk i cellen nedenfor" sqref="B1" xr:uid="{00000000-0002-0000-0200-000002000000}"/>
    <dataValidation allowBlank="1" showInputMessage="1" showErrorMessage="1" prompt="Navigationslink til regnearket Vejledning" sqref="H1" xr:uid="{00000000-0002-0000-0200-000003000000}"/>
    <dataValidation allowBlank="1" showInputMessage="1" showErrorMessage="1" prompt="Navigationslink til regnearket Årligt cashflow" sqref="I1" xr:uid="{00000000-0002-0000-0200-000004000000}"/>
    <dataValidation allowBlank="1" showInputMessage="1" showErrorMessage="1" prompt="Navigationslink til regnearket Daglig oversigt" sqref="K1" xr:uid="{00000000-0002-0000-0200-000005000000}"/>
    <dataValidation allowBlank="1" showInputMessage="1" showErrorMessage="1" prompt="Vælg type i denne kolonne under denne overskrift. Tryk på Alt+pil ned for at se indstillinger, og brug pil ned og Enter til at foretage dit valg. Brug overskriftsfiltre for at finde specifikke poster" sqref="B3" xr:uid="{00000000-0002-0000-0200-000006000000}"/>
    <dataValidation allowBlank="1" showInputMessage="1" showErrorMessage="1" prompt="Angiv beskrivelse i denne kolonne under denne overskrift" sqref="C3" xr:uid="{00000000-0002-0000-0200-000007000000}"/>
    <dataValidation allowBlank="1" showInputMessage="1" showErrorMessage="1" prompt="Angiv værdi for denne måned i denne kolonne under denne overskrift" sqref="D3 E3:O3" xr:uid="{00000000-0002-0000-0200-000008000000}"/>
    <dataValidation allowBlank="1" showInputMessage="1" showErrorMessage="1" prompt="Det samlede beløb beregnes automatisk i denne kolonne under denne overskrift" sqref="P3" xr:uid="{00000000-0002-0000-0200-000009000000}"/>
    <dataValidation allowBlank="1" showInputMessage="1" showErrorMessage="1" prompt="Minidiagrammer opdateres automatisk i denne kolonne under denne overskrift" sqref="Q3" xr:uid="{00000000-0002-0000-0200-00000A000000}"/>
    <dataValidation allowBlank="1" showInputMessage="1" showErrorMessage="1" prompt="Samlet månedligt cashflow beregnes automatisk i denne celle. Markér celle H1, I1 og K1 for at navigere til andre regneark. Angiv oplysninger i tabellen fra celle B3" sqref="D2:E2" xr:uid="{00000000-0002-0000-0200-00000B000000}"/>
    <dataValidation allowBlank="1" showInputMessage="1" showErrorMessage="1" prompt="Samlet månedligt cashflow beregnes automatisk i cellen til højre" sqref="B2:C2" xr:uid="{00000000-0002-0000-0200-00000C000000}"/>
  </dataValidations>
  <hyperlinks>
    <hyperlink ref="H1" location="Vejledning!A1" tooltip="Vælg for at gå til regnearket Vejledning" display="Navigation button for Guide worksheet is in this cell." xr:uid="{00000000-0004-0000-0200-000000000000}"/>
    <hyperlink ref="K1" location="'Daglig oversigt'!A1" tooltip="Vælg for at gå til regnearket Daglig oversigt" display="DAILY SUMMARY" xr:uid="{00000000-0004-0000-0200-000001000000}"/>
    <hyperlink ref="I1" location="'Årligt cashflow'!A1" tooltip="Vælg for at gå til regnearket Årligt cashflow" display="ANNUAL CASH FLOW" xr:uid="{00000000-0004-0000-0200-000002000000}"/>
    <hyperlink ref="J1" location="'Månedligt cashflow'!A1" tooltip="Vælg for at gå til celle A1 i dette regneark" display="MONTHLY CASH FLOW" xr:uid="{B98F1722-4006-46CC-920D-AB5CA7FB3D6C}"/>
  </hyperlinks>
  <printOptions horizontalCentered="1"/>
  <pageMargins left="0.25" right="0.25" top="0.75" bottom="0.75" header="0.3" footer="0.3"/>
  <pageSetup paperSize="9" fitToHeight="0" orientation="landscape" r:id="rId1"/>
  <headerFooter differentFirst="1">
    <oddFooter>Page &amp;P of &amp;N</oddFooter>
  </headerFooter>
  <rowBreaks count="1" manualBreakCount="1">
    <brk id="47" max="16383" man="1"/>
  </rowBreaks>
  <ignoredErrors>
    <ignoredError sqref="P4:P12 P13:P20 P21:P27 P28:P38 P39:P46" emptyCellReference="1"/>
  </ignoredErrors>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markers="1" xr2:uid="{00000000-0003-0000-0200-000000000000}">
          <x14:colorSeries theme="3" tint="0.249977111117893"/>
          <x14:colorNegative theme="5"/>
          <x14:colorAxis rgb="FF000000"/>
          <x14:colorMarkers theme="4" tint="-0.499984740745262"/>
          <x14:colorFirst theme="4" tint="0.39997558519241921"/>
          <x14:colorLast theme="4" tint="0.39997558519241921"/>
          <x14:colorHigh theme="4"/>
          <x14:colorLow theme="4"/>
          <x14:sparklines>
            <x14:sparkline>
              <xm:f>'Månedligt cashflow'!D4:O4</xm:f>
              <xm:sqref>Q4</xm:sqref>
            </x14:sparkline>
            <x14:sparkline>
              <xm:f>'Månedligt cashflow'!D5:O5</xm:f>
              <xm:sqref>Q5</xm:sqref>
            </x14:sparkline>
            <x14:sparkline>
              <xm:f>'Månedligt cashflow'!D6:O6</xm:f>
              <xm:sqref>Q6</xm:sqref>
            </x14:sparkline>
            <x14:sparkline>
              <xm:f>'Månedligt cashflow'!D7:O7</xm:f>
              <xm:sqref>Q7</xm:sqref>
            </x14:sparkline>
            <x14:sparkline>
              <xm:f>'Månedligt cashflow'!D8:O8</xm:f>
              <xm:sqref>Q8</xm:sqref>
            </x14:sparkline>
            <x14:sparkline>
              <xm:f>'Månedligt cashflow'!D9:O9</xm:f>
              <xm:sqref>Q9</xm:sqref>
            </x14:sparkline>
            <x14:sparkline>
              <xm:f>'Månedligt cashflow'!D10:O10</xm:f>
              <xm:sqref>Q10</xm:sqref>
            </x14:sparkline>
            <x14:sparkline>
              <xm:f>'Månedligt cashflow'!D11:O11</xm:f>
              <xm:sqref>Q11</xm:sqref>
            </x14:sparkline>
            <x14:sparkline>
              <xm:f>'Månedligt cashflow'!D12:O12</xm:f>
              <xm:sqref>Q12</xm:sqref>
            </x14:sparkline>
            <x14:sparkline>
              <xm:f>'Månedligt cashflow'!D13:O13</xm:f>
              <xm:sqref>Q13</xm:sqref>
            </x14:sparkline>
            <x14:sparkline>
              <xm:f>'Månedligt cashflow'!D14:O14</xm:f>
              <xm:sqref>Q14</xm:sqref>
            </x14:sparkline>
            <x14:sparkline>
              <xm:f>'Månedligt cashflow'!D15:O15</xm:f>
              <xm:sqref>Q15</xm:sqref>
            </x14:sparkline>
            <x14:sparkline>
              <xm:f>'Månedligt cashflow'!D16:O16</xm:f>
              <xm:sqref>Q16</xm:sqref>
            </x14:sparkline>
            <x14:sparkline>
              <xm:f>'Månedligt cashflow'!D17:O17</xm:f>
              <xm:sqref>Q17</xm:sqref>
            </x14:sparkline>
            <x14:sparkline>
              <xm:f>'Månedligt cashflow'!D18:O18</xm:f>
              <xm:sqref>Q18</xm:sqref>
            </x14:sparkline>
            <x14:sparkline>
              <xm:f>'Månedligt cashflow'!D19:O19</xm:f>
              <xm:sqref>Q19</xm:sqref>
            </x14:sparkline>
            <x14:sparkline>
              <xm:f>'Månedligt cashflow'!D20:O20</xm:f>
              <xm:sqref>Q20</xm:sqref>
            </x14:sparkline>
            <x14:sparkline>
              <xm:f>'Månedligt cashflow'!D21:O21</xm:f>
              <xm:sqref>Q21</xm:sqref>
            </x14:sparkline>
            <x14:sparkline>
              <xm:f>'Månedligt cashflow'!D22:O22</xm:f>
              <xm:sqref>Q22</xm:sqref>
            </x14:sparkline>
            <x14:sparkline>
              <xm:f>'Månedligt cashflow'!D23:O23</xm:f>
              <xm:sqref>Q23</xm:sqref>
            </x14:sparkline>
            <x14:sparkline>
              <xm:f>'Månedligt cashflow'!D24:O24</xm:f>
              <xm:sqref>Q24</xm:sqref>
            </x14:sparkline>
            <x14:sparkline>
              <xm:f>'Månedligt cashflow'!D25:O25</xm:f>
              <xm:sqref>Q25</xm:sqref>
            </x14:sparkline>
            <x14:sparkline>
              <xm:f>'Månedligt cashflow'!D26:O26</xm:f>
              <xm:sqref>Q26</xm:sqref>
            </x14:sparkline>
            <x14:sparkline>
              <xm:f>'Månedligt cashflow'!D27:O27</xm:f>
              <xm:sqref>Q27</xm:sqref>
            </x14:sparkline>
            <x14:sparkline>
              <xm:f>'Månedligt cashflow'!D28:O28</xm:f>
              <xm:sqref>Q28</xm:sqref>
            </x14:sparkline>
            <x14:sparkline>
              <xm:f>'Månedligt cashflow'!D29:O29</xm:f>
              <xm:sqref>Q29</xm:sqref>
            </x14:sparkline>
            <x14:sparkline>
              <xm:f>'Månedligt cashflow'!D30:O30</xm:f>
              <xm:sqref>Q30</xm:sqref>
            </x14:sparkline>
            <x14:sparkline>
              <xm:f>'Månedligt cashflow'!D31:O31</xm:f>
              <xm:sqref>Q31</xm:sqref>
            </x14:sparkline>
            <x14:sparkline>
              <xm:f>'Månedligt cashflow'!D32:O32</xm:f>
              <xm:sqref>Q32</xm:sqref>
            </x14:sparkline>
            <x14:sparkline>
              <xm:f>'Månedligt cashflow'!D33:O33</xm:f>
              <xm:sqref>Q33</xm:sqref>
            </x14:sparkline>
            <x14:sparkline>
              <xm:f>'Månedligt cashflow'!D34:O34</xm:f>
              <xm:sqref>Q34</xm:sqref>
            </x14:sparkline>
            <x14:sparkline>
              <xm:f>'Månedligt cashflow'!D35:O35</xm:f>
              <xm:sqref>Q35</xm:sqref>
            </x14:sparkline>
            <x14:sparkline>
              <xm:f>'Månedligt cashflow'!D36:O36</xm:f>
              <xm:sqref>Q36</xm:sqref>
            </x14:sparkline>
            <x14:sparkline>
              <xm:f>'Månedligt cashflow'!D37:O37</xm:f>
              <xm:sqref>Q37</xm:sqref>
            </x14:sparkline>
            <x14:sparkline>
              <xm:f>'Månedligt cashflow'!D38:O38</xm:f>
              <xm:sqref>Q38</xm:sqref>
            </x14:sparkline>
            <x14:sparkline>
              <xm:f>'Månedligt cashflow'!D39:O39</xm:f>
              <xm:sqref>Q39</xm:sqref>
            </x14:sparkline>
            <x14:sparkline>
              <xm:f>'Månedligt cashflow'!D40:O40</xm:f>
              <xm:sqref>Q40</xm:sqref>
            </x14:sparkline>
            <x14:sparkline>
              <xm:f>'Månedligt cashflow'!D41:O41</xm:f>
              <xm:sqref>Q41</xm:sqref>
            </x14:sparkline>
            <x14:sparkline>
              <xm:f>'Månedligt cashflow'!D42:O42</xm:f>
              <xm:sqref>Q42</xm:sqref>
            </x14:sparkline>
            <x14:sparkline>
              <xm:f>'Månedligt cashflow'!D43:O43</xm:f>
              <xm:sqref>Q43</xm:sqref>
            </x14:sparkline>
            <x14:sparkline>
              <xm:f>'Månedligt cashflow'!D44:O44</xm:f>
              <xm:sqref>Q44</xm:sqref>
            </x14:sparkline>
            <x14:sparkline>
              <xm:f>'Månedligt cashflow'!D45:O45</xm:f>
              <xm:sqref>Q45</xm:sqref>
            </x14:sparkline>
            <x14:sparkline>
              <xm:f>'Månedligt cashflow'!D46:O46</xm:f>
              <xm:sqref>Q46</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autoPageBreaks="0" fitToPage="1"/>
  </sheetPr>
  <dimension ref="B1:M53"/>
  <sheetViews>
    <sheetView showGridLines="0" zoomScaleNormal="100" workbookViewId="0"/>
  </sheetViews>
  <sheetFormatPr defaultColWidth="16.5703125" defaultRowHeight="30" customHeight="1" x14ac:dyDescent="0.25"/>
  <cols>
    <col min="1" max="1" width="2.5703125" customWidth="1"/>
    <col min="2" max="2" width="19.42578125" bestFit="1" customWidth="1"/>
    <col min="3" max="3" width="25.5703125" customWidth="1"/>
  </cols>
  <sheetData>
    <row r="1" spans="2:13" s="20" customFormat="1" ht="39" customHeight="1" x14ac:dyDescent="0.25">
      <c r="B1" s="39" t="s">
        <v>0</v>
      </c>
      <c r="C1" s="39"/>
      <c r="D1" s="39"/>
      <c r="E1" s="39"/>
      <c r="F1" s="31" t="s">
        <v>8</v>
      </c>
      <c r="G1" s="32" t="s">
        <v>19</v>
      </c>
      <c r="H1" s="21" t="s">
        <v>77</v>
      </c>
      <c r="I1" s="21" t="s">
        <v>9</v>
      </c>
      <c r="J1" s="23"/>
      <c r="K1" s="23"/>
      <c r="L1" s="23"/>
    </row>
    <row r="2" spans="2:13" ht="31.5" customHeight="1" x14ac:dyDescent="0.25">
      <c r="B2" s="54" t="s">
        <v>83</v>
      </c>
      <c r="C2" s="54"/>
      <c r="D2" s="53">
        <f>DagligtCashflow</f>
        <v>577.83999999999992</v>
      </c>
      <c r="E2" s="53"/>
      <c r="F2" s="55" t="s">
        <v>88</v>
      </c>
      <c r="G2" s="55"/>
      <c r="H2" s="55"/>
      <c r="I2" s="55"/>
      <c r="J2" s="55"/>
      <c r="K2" s="55"/>
      <c r="L2" s="55"/>
      <c r="M2" s="55"/>
    </row>
    <row r="3" spans="2:13" ht="50.1" customHeight="1" thickBot="1" x14ac:dyDescent="0.3">
      <c r="B3" s="25" t="s">
        <v>77</v>
      </c>
      <c r="C3" s="25"/>
      <c r="D3" s="25"/>
      <c r="E3" s="25"/>
      <c r="F3" s="26"/>
      <c r="G3" s="26"/>
      <c r="H3" s="26"/>
    </row>
    <row r="4" spans="2:13" ht="30" customHeight="1" x14ac:dyDescent="0.25">
      <c r="B4" s="29" t="s">
        <v>84</v>
      </c>
      <c r="C4" s="30" t="s">
        <v>85</v>
      </c>
      <c r="D4" s="30" t="s">
        <v>86</v>
      </c>
      <c r="E4" s="30" t="s">
        <v>87</v>
      </c>
      <c r="I4" s="19"/>
    </row>
    <row r="5" spans="2:13" ht="30" customHeight="1" x14ac:dyDescent="0.25">
      <c r="B5" s="28" t="s">
        <v>26</v>
      </c>
      <c r="C5" s="35">
        <f>SUMIF(Dagligt[Type],$B5,Dagligt[Dagligt])</f>
        <v>342.47</v>
      </c>
      <c r="D5" s="35">
        <f>SUMIF(Dagligt[Type],$B5,Dagligt[Månedligt])</f>
        <v>10416.795833333334</v>
      </c>
      <c r="E5" s="35">
        <f>SUMIF(Dagligt[Type],$B5,Dagligt[Årligt])</f>
        <v>125001.55000000002</v>
      </c>
    </row>
    <row r="6" spans="2:13" ht="30" customHeight="1" x14ac:dyDescent="0.25">
      <c r="B6" s="27" t="s">
        <v>27</v>
      </c>
      <c r="C6" s="35">
        <f>SUMIF(Dagligt[Type],$B6,Dagligt[Dagligt])</f>
        <v>136.05999999999997</v>
      </c>
      <c r="D6" s="35">
        <f>SUMIF(Dagligt[Type],$B6,Dagligt[Månedligt])</f>
        <v>4138.4916666666668</v>
      </c>
      <c r="E6" s="35">
        <f>SUMIF(Dagligt[Type],$B6,Dagligt[Årligt])</f>
        <v>49661.899999999994</v>
      </c>
    </row>
    <row r="7" spans="2:13" ht="30" customHeight="1" x14ac:dyDescent="0.25">
      <c r="B7" s="27" t="s">
        <v>28</v>
      </c>
      <c r="C7" s="35">
        <f>SUMIF(Dagligt[Type],$B7,Dagligt[Dagligt])</f>
        <v>36.29</v>
      </c>
      <c r="D7" s="35">
        <f>SUMIF(Dagligt[Type],$B7,Dagligt[Månedligt])</f>
        <v>1103.8208333333334</v>
      </c>
      <c r="E7" s="35">
        <f>SUMIF(Dagligt[Type],$B7,Dagligt[Årligt])</f>
        <v>13245.849999999999</v>
      </c>
    </row>
    <row r="8" spans="2:13" ht="30" customHeight="1" x14ac:dyDescent="0.25">
      <c r="B8" s="27" t="s">
        <v>29</v>
      </c>
      <c r="C8" s="35">
        <f>SUMIF(Dagligt[Type],$B8,Dagligt[Dagligt])</f>
        <v>63.019999999999996</v>
      </c>
      <c r="D8" s="35">
        <f>SUMIF(Dagligt[Type],$B8,Dagligt[Månedligt])</f>
        <v>1916.8583333333333</v>
      </c>
      <c r="E8" s="35">
        <f>SUMIF(Dagligt[Type],$B8,Dagligt[Årligt])</f>
        <v>23002.300000000003</v>
      </c>
    </row>
    <row r="9" spans="2:13" ht="50.1" customHeight="1" x14ac:dyDescent="0.25">
      <c r="B9" s="9" t="s">
        <v>25</v>
      </c>
      <c r="C9" s="13" t="s">
        <v>31</v>
      </c>
      <c r="D9" s="13" t="s">
        <v>85</v>
      </c>
      <c r="E9" s="13" t="s">
        <v>86</v>
      </c>
      <c r="F9" s="13" t="s">
        <v>89</v>
      </c>
    </row>
    <row r="10" spans="2:13" ht="30" customHeight="1" x14ac:dyDescent="0.25">
      <c r="B10" s="9" t="s">
        <v>26</v>
      </c>
      <c r="C10" s="8" t="s">
        <v>32</v>
      </c>
      <c r="D10" s="34">
        <v>246.58</v>
      </c>
      <c r="E10" s="34">
        <f>Dagligt[[#This Row],[Årligt]]/12</f>
        <v>7500.1416666666673</v>
      </c>
      <c r="F10" s="34">
        <f>Dagligt[[#This Row],[Dagligt]]*365</f>
        <v>90001.700000000012</v>
      </c>
    </row>
    <row r="11" spans="2:13" ht="30" customHeight="1" x14ac:dyDescent="0.25">
      <c r="B11" s="9" t="s">
        <v>26</v>
      </c>
      <c r="C11" s="8" t="s">
        <v>33</v>
      </c>
      <c r="D11" s="34">
        <v>13.7</v>
      </c>
      <c r="E11" s="34">
        <f>Dagligt[[#This Row],[Årligt]]/12</f>
        <v>416.70833333333331</v>
      </c>
      <c r="F11" s="34">
        <f>Dagligt[[#This Row],[Dagligt]]*365</f>
        <v>5000.5</v>
      </c>
    </row>
    <row r="12" spans="2:13" ht="30" customHeight="1" x14ac:dyDescent="0.25">
      <c r="B12" s="9" t="s">
        <v>26</v>
      </c>
      <c r="C12" s="8" t="s">
        <v>34</v>
      </c>
      <c r="D12" s="34">
        <v>82.19</v>
      </c>
      <c r="E12" s="34">
        <f>Dagligt[[#This Row],[Årligt]]/12</f>
        <v>2499.9458333333332</v>
      </c>
      <c r="F12" s="34">
        <f>Dagligt[[#This Row],[Dagligt]]*365</f>
        <v>29999.35</v>
      </c>
    </row>
    <row r="13" spans="2:13" ht="30" customHeight="1" x14ac:dyDescent="0.25">
      <c r="B13" s="9" t="s">
        <v>26</v>
      </c>
      <c r="C13" s="8" t="s">
        <v>35</v>
      </c>
      <c r="D13" s="34">
        <v>0</v>
      </c>
      <c r="E13" s="34">
        <f>Dagligt[[#This Row],[Årligt]]/12</f>
        <v>0</v>
      </c>
      <c r="F13" s="34">
        <f>Dagligt[[#This Row],[Dagligt]]*365</f>
        <v>0</v>
      </c>
    </row>
    <row r="14" spans="2:13" ht="30" customHeight="1" x14ac:dyDescent="0.25">
      <c r="B14" s="9" t="s">
        <v>26</v>
      </c>
      <c r="C14" s="8" t="s">
        <v>36</v>
      </c>
      <c r="D14" s="34">
        <v>0</v>
      </c>
      <c r="E14" s="34">
        <f>Dagligt[[#This Row],[Årligt]]/12</f>
        <v>0</v>
      </c>
      <c r="F14" s="34">
        <f>Dagligt[[#This Row],[Dagligt]]*365</f>
        <v>0</v>
      </c>
    </row>
    <row r="15" spans="2:13" ht="30" customHeight="1" x14ac:dyDescent="0.25">
      <c r="B15" s="9" t="s">
        <v>26</v>
      </c>
      <c r="C15" s="8" t="s">
        <v>37</v>
      </c>
      <c r="D15" s="34">
        <v>0</v>
      </c>
      <c r="E15" s="34">
        <f>Dagligt[[#This Row],[Årligt]]/12</f>
        <v>0</v>
      </c>
      <c r="F15" s="34">
        <f>Dagligt[[#This Row],[Dagligt]]*365</f>
        <v>0</v>
      </c>
    </row>
    <row r="16" spans="2:13" ht="30" customHeight="1" x14ac:dyDescent="0.25">
      <c r="B16" s="9" t="s">
        <v>27</v>
      </c>
      <c r="C16" s="8" t="s">
        <v>38</v>
      </c>
      <c r="D16" s="34">
        <v>41.1</v>
      </c>
      <c r="E16" s="34">
        <f>Dagligt[[#This Row],[Årligt]]/12</f>
        <v>1250.125</v>
      </c>
      <c r="F16" s="34">
        <f>Dagligt[[#This Row],[Dagligt]]*365</f>
        <v>15001.5</v>
      </c>
    </row>
    <row r="17" spans="2:6" ht="30" customHeight="1" x14ac:dyDescent="0.25">
      <c r="B17" s="9" t="s">
        <v>27</v>
      </c>
      <c r="C17" s="8" t="s">
        <v>39</v>
      </c>
      <c r="D17" s="34">
        <v>6.85</v>
      </c>
      <c r="E17" s="34">
        <f>Dagligt[[#This Row],[Årligt]]/12</f>
        <v>208.35416666666666</v>
      </c>
      <c r="F17" s="34">
        <f>Dagligt[[#This Row],[Dagligt]]*365</f>
        <v>2500.25</v>
      </c>
    </row>
    <row r="18" spans="2:6" ht="30" customHeight="1" x14ac:dyDescent="0.25">
      <c r="B18" s="9" t="s">
        <v>27</v>
      </c>
      <c r="C18" s="8" t="s">
        <v>40</v>
      </c>
      <c r="D18" s="34">
        <v>0.55000000000000004</v>
      </c>
      <c r="E18" s="34">
        <f>Dagligt[[#This Row],[Årligt]]/12</f>
        <v>16.729166666666668</v>
      </c>
      <c r="F18" s="34">
        <f>Dagligt[[#This Row],[Dagligt]]*365</f>
        <v>200.75000000000003</v>
      </c>
    </row>
    <row r="19" spans="2:6" ht="30" customHeight="1" x14ac:dyDescent="0.25">
      <c r="B19" s="9" t="s">
        <v>27</v>
      </c>
      <c r="C19" s="8" t="s">
        <v>41</v>
      </c>
      <c r="D19" s="34">
        <v>10.96</v>
      </c>
      <c r="E19" s="34">
        <f>Dagligt[[#This Row],[Årligt]]/12</f>
        <v>333.36666666666667</v>
      </c>
      <c r="F19" s="34">
        <f>Dagligt[[#This Row],[Dagligt]]*365</f>
        <v>4000.4</v>
      </c>
    </row>
    <row r="20" spans="2:6" ht="30" customHeight="1" x14ac:dyDescent="0.25">
      <c r="B20" s="9" t="s">
        <v>27</v>
      </c>
      <c r="C20" s="8" t="s">
        <v>42</v>
      </c>
      <c r="D20" s="34">
        <v>41.1</v>
      </c>
      <c r="E20" s="34">
        <f>Dagligt[[#This Row],[Årligt]]/12</f>
        <v>1250.125</v>
      </c>
      <c r="F20" s="34">
        <f>Dagligt[[#This Row],[Dagligt]]*365</f>
        <v>15001.5</v>
      </c>
    </row>
    <row r="21" spans="2:6" ht="30" customHeight="1" x14ac:dyDescent="0.25">
      <c r="B21" s="9" t="s">
        <v>27</v>
      </c>
      <c r="C21" s="8" t="s">
        <v>43</v>
      </c>
      <c r="D21" s="34">
        <v>0.68</v>
      </c>
      <c r="E21" s="34">
        <f>Dagligt[[#This Row],[Årligt]]/12</f>
        <v>20.683333333333334</v>
      </c>
      <c r="F21" s="34">
        <f>Dagligt[[#This Row],[Dagligt]]*365</f>
        <v>248.20000000000002</v>
      </c>
    </row>
    <row r="22" spans="2:6" ht="30" customHeight="1" x14ac:dyDescent="0.25">
      <c r="B22" s="9" t="s">
        <v>27</v>
      </c>
      <c r="C22" s="8" t="s">
        <v>44</v>
      </c>
      <c r="D22" s="34">
        <v>3.29</v>
      </c>
      <c r="E22" s="34">
        <f>Dagligt[[#This Row],[Årligt]]/12</f>
        <v>100.07083333333333</v>
      </c>
      <c r="F22" s="34">
        <f>Dagligt[[#This Row],[Dagligt]]*365</f>
        <v>1200.8499999999999</v>
      </c>
    </row>
    <row r="23" spans="2:6" ht="30" customHeight="1" x14ac:dyDescent="0.25">
      <c r="B23" s="9" t="s">
        <v>27</v>
      </c>
      <c r="C23" s="8" t="s">
        <v>45</v>
      </c>
      <c r="D23" s="34">
        <v>1.64</v>
      </c>
      <c r="E23" s="34">
        <f>Dagligt[[#This Row],[Årligt]]/12</f>
        <v>49.883333333333326</v>
      </c>
      <c r="F23" s="34">
        <f>Dagligt[[#This Row],[Dagligt]]*365</f>
        <v>598.59999999999991</v>
      </c>
    </row>
    <row r="24" spans="2:6" ht="30" customHeight="1" x14ac:dyDescent="0.25">
      <c r="B24" s="9" t="s">
        <v>27</v>
      </c>
      <c r="C24" s="8" t="s">
        <v>46</v>
      </c>
      <c r="D24" s="34">
        <v>1.64</v>
      </c>
      <c r="E24" s="34">
        <f>Dagligt[[#This Row],[Årligt]]/12</f>
        <v>49.883333333333326</v>
      </c>
      <c r="F24" s="34">
        <f>Dagligt[[#This Row],[Dagligt]]*365</f>
        <v>598.59999999999991</v>
      </c>
    </row>
    <row r="25" spans="2:6" ht="30" customHeight="1" x14ac:dyDescent="0.25">
      <c r="B25" s="9" t="s">
        <v>27</v>
      </c>
      <c r="C25" s="8" t="s">
        <v>47</v>
      </c>
      <c r="D25" s="34">
        <v>0.82</v>
      </c>
      <c r="E25" s="34">
        <f>Dagligt[[#This Row],[Årligt]]/12</f>
        <v>24.941666666666663</v>
      </c>
      <c r="F25" s="34">
        <f>Dagligt[[#This Row],[Dagligt]]*365</f>
        <v>299.29999999999995</v>
      </c>
    </row>
    <row r="26" spans="2:6" ht="30" customHeight="1" x14ac:dyDescent="0.25">
      <c r="B26" s="9" t="s">
        <v>27</v>
      </c>
      <c r="C26" s="8" t="s">
        <v>48</v>
      </c>
      <c r="D26" s="34">
        <v>0.41</v>
      </c>
      <c r="E26" s="34">
        <f>Dagligt[[#This Row],[Årligt]]/12</f>
        <v>12.470833333333331</v>
      </c>
      <c r="F26" s="34">
        <f>Dagligt[[#This Row],[Dagligt]]*365</f>
        <v>149.64999999999998</v>
      </c>
    </row>
    <row r="27" spans="2:6" ht="30" customHeight="1" x14ac:dyDescent="0.25">
      <c r="B27" s="9" t="s">
        <v>27</v>
      </c>
      <c r="C27" s="8" t="s">
        <v>49</v>
      </c>
      <c r="D27" s="34">
        <v>1.64</v>
      </c>
      <c r="E27" s="34">
        <f>Dagligt[[#This Row],[Årligt]]/12</f>
        <v>49.883333333333326</v>
      </c>
      <c r="F27" s="34">
        <f>Dagligt[[#This Row],[Dagligt]]*365</f>
        <v>598.59999999999991</v>
      </c>
    </row>
    <row r="28" spans="2:6" ht="30" customHeight="1" x14ac:dyDescent="0.25">
      <c r="B28" s="9" t="s">
        <v>27</v>
      </c>
      <c r="C28" s="8" t="s">
        <v>50</v>
      </c>
      <c r="D28" s="34">
        <v>1.64</v>
      </c>
      <c r="E28" s="34">
        <f>Dagligt[[#This Row],[Årligt]]/12</f>
        <v>49.883333333333326</v>
      </c>
      <c r="F28" s="34">
        <f>Dagligt[[#This Row],[Dagligt]]*365</f>
        <v>598.59999999999991</v>
      </c>
    </row>
    <row r="29" spans="2:6" ht="30" customHeight="1" x14ac:dyDescent="0.25">
      <c r="B29" s="9" t="s">
        <v>27</v>
      </c>
      <c r="C29" s="8" t="s">
        <v>51</v>
      </c>
      <c r="D29" s="34">
        <v>4.1100000000000003</v>
      </c>
      <c r="E29" s="34">
        <f>Dagligt[[#This Row],[Årligt]]/12</f>
        <v>125.0125</v>
      </c>
      <c r="F29" s="34">
        <f>Dagligt[[#This Row],[Dagligt]]*365</f>
        <v>1500.15</v>
      </c>
    </row>
    <row r="30" spans="2:6" ht="30" customHeight="1" x14ac:dyDescent="0.25">
      <c r="B30" s="9" t="s">
        <v>27</v>
      </c>
      <c r="C30" s="8" t="s">
        <v>52</v>
      </c>
      <c r="D30" s="34">
        <v>13.7</v>
      </c>
      <c r="E30" s="34">
        <f>Dagligt[[#This Row],[Årligt]]/12</f>
        <v>416.70833333333331</v>
      </c>
      <c r="F30" s="34">
        <f>Dagligt[[#This Row],[Dagligt]]*365</f>
        <v>5000.5</v>
      </c>
    </row>
    <row r="31" spans="2:6" ht="30" customHeight="1" x14ac:dyDescent="0.25">
      <c r="B31" s="9" t="s">
        <v>27</v>
      </c>
      <c r="C31" s="8" t="s">
        <v>53</v>
      </c>
      <c r="D31" s="34">
        <v>3.29</v>
      </c>
      <c r="E31" s="34">
        <f>Dagligt[[#This Row],[Årligt]]/12</f>
        <v>100.07083333333333</v>
      </c>
      <c r="F31" s="34">
        <f>Dagligt[[#This Row],[Dagligt]]*365</f>
        <v>1200.8499999999999</v>
      </c>
    </row>
    <row r="32" spans="2:6" ht="30" customHeight="1" x14ac:dyDescent="0.25">
      <c r="B32" s="9" t="s">
        <v>27</v>
      </c>
      <c r="C32" s="8" t="s">
        <v>54</v>
      </c>
      <c r="D32" s="34">
        <v>1.64</v>
      </c>
      <c r="E32" s="34">
        <f>Dagligt[[#This Row],[Årligt]]/12</f>
        <v>49.883333333333326</v>
      </c>
      <c r="F32" s="34">
        <f>Dagligt[[#This Row],[Dagligt]]*365</f>
        <v>598.59999999999991</v>
      </c>
    </row>
    <row r="33" spans="2:6" ht="30" customHeight="1" x14ac:dyDescent="0.25">
      <c r="B33" s="9" t="s">
        <v>27</v>
      </c>
      <c r="C33" s="8" t="s">
        <v>55</v>
      </c>
      <c r="D33" s="34">
        <v>1</v>
      </c>
      <c r="E33" s="34">
        <f>Dagligt[[#This Row],[Årligt]]/12</f>
        <v>30.416666666666668</v>
      </c>
      <c r="F33" s="34">
        <f>Dagligt[[#This Row],[Dagligt]]*365</f>
        <v>365</v>
      </c>
    </row>
    <row r="34" spans="2:6" ht="30" customHeight="1" x14ac:dyDescent="0.25">
      <c r="B34" s="9" t="s">
        <v>27</v>
      </c>
      <c r="C34" s="8" t="s">
        <v>35</v>
      </c>
      <c r="D34" s="34">
        <v>0</v>
      </c>
      <c r="E34" s="34">
        <f>Dagligt[[#This Row],[Årligt]]/12</f>
        <v>0</v>
      </c>
      <c r="F34" s="34">
        <f>Dagligt[[#This Row],[Dagligt]]*365</f>
        <v>0</v>
      </c>
    </row>
    <row r="35" spans="2:6" ht="30" customHeight="1" x14ac:dyDescent="0.25">
      <c r="B35" s="9" t="s">
        <v>27</v>
      </c>
      <c r="C35" s="8" t="s">
        <v>36</v>
      </c>
      <c r="D35" s="34">
        <v>0</v>
      </c>
      <c r="E35" s="34">
        <f>Dagligt[[#This Row],[Årligt]]/12</f>
        <v>0</v>
      </c>
      <c r="F35" s="34">
        <f>Dagligt[[#This Row],[Dagligt]]*365</f>
        <v>0</v>
      </c>
    </row>
    <row r="36" spans="2:6" ht="30" customHeight="1" x14ac:dyDescent="0.25">
      <c r="B36" s="9" t="s">
        <v>27</v>
      </c>
      <c r="C36" s="8" t="s">
        <v>37</v>
      </c>
      <c r="D36" s="34">
        <v>0</v>
      </c>
      <c r="E36" s="34">
        <f>Dagligt[[#This Row],[Årligt]]/12</f>
        <v>0</v>
      </c>
      <c r="F36" s="34">
        <f>Dagligt[[#This Row],[Dagligt]]*365</f>
        <v>0</v>
      </c>
    </row>
    <row r="37" spans="2:6" ht="30" customHeight="1" x14ac:dyDescent="0.25">
      <c r="B37" s="9" t="s">
        <v>28</v>
      </c>
      <c r="C37" s="8" t="s">
        <v>56</v>
      </c>
      <c r="D37" s="34">
        <v>3.29</v>
      </c>
      <c r="E37" s="34">
        <f>Dagligt[[#This Row],[Årligt]]/12</f>
        <v>100.07083333333333</v>
      </c>
      <c r="F37" s="34">
        <f>Dagligt[[#This Row],[Dagligt]]*365</f>
        <v>1200.8499999999999</v>
      </c>
    </row>
    <row r="38" spans="2:6" ht="30" customHeight="1" x14ac:dyDescent="0.25">
      <c r="B38" s="9" t="s">
        <v>28</v>
      </c>
      <c r="C38" s="8" t="s">
        <v>57</v>
      </c>
      <c r="D38" s="34">
        <v>1.64</v>
      </c>
      <c r="E38" s="34">
        <f>Dagligt[[#This Row],[Årligt]]/12</f>
        <v>49.883333333333326</v>
      </c>
      <c r="F38" s="34">
        <f>Dagligt[[#This Row],[Dagligt]]*365</f>
        <v>598.59999999999991</v>
      </c>
    </row>
    <row r="39" spans="2:6" ht="30" customHeight="1" x14ac:dyDescent="0.25">
      <c r="B39" s="9" t="s">
        <v>28</v>
      </c>
      <c r="C39" s="8" t="s">
        <v>58</v>
      </c>
      <c r="D39" s="34">
        <v>6.16</v>
      </c>
      <c r="E39" s="34">
        <f>Dagligt[[#This Row],[Årligt]]/12</f>
        <v>187.36666666666667</v>
      </c>
      <c r="F39" s="34">
        <f>Dagligt[[#This Row],[Dagligt]]*365</f>
        <v>2248.4</v>
      </c>
    </row>
    <row r="40" spans="2:6" ht="30" customHeight="1" x14ac:dyDescent="0.25">
      <c r="B40" s="9" t="s">
        <v>28</v>
      </c>
      <c r="C40" s="8" t="s">
        <v>59</v>
      </c>
      <c r="D40" s="34">
        <v>3.29</v>
      </c>
      <c r="E40" s="34">
        <f>Dagligt[[#This Row],[Årligt]]/12</f>
        <v>100.07083333333333</v>
      </c>
      <c r="F40" s="34">
        <f>Dagligt[[#This Row],[Dagligt]]*365</f>
        <v>1200.8499999999999</v>
      </c>
    </row>
    <row r="41" spans="2:6" ht="30" customHeight="1" x14ac:dyDescent="0.25">
      <c r="B41" s="9" t="s">
        <v>28</v>
      </c>
      <c r="C41" s="8" t="s">
        <v>60</v>
      </c>
      <c r="D41" s="34">
        <v>0.82</v>
      </c>
      <c r="E41" s="34">
        <f>Dagligt[[#This Row],[Årligt]]/12</f>
        <v>24.941666666666663</v>
      </c>
      <c r="F41" s="34">
        <f>Dagligt[[#This Row],[Dagligt]]*365</f>
        <v>299.29999999999995</v>
      </c>
    </row>
    <row r="42" spans="2:6" ht="30" customHeight="1" x14ac:dyDescent="0.25">
      <c r="B42" s="9" t="s">
        <v>28</v>
      </c>
      <c r="C42" s="8" t="s">
        <v>61</v>
      </c>
      <c r="D42" s="34">
        <v>5.48</v>
      </c>
      <c r="E42" s="34">
        <f>Dagligt[[#This Row],[Årligt]]/12</f>
        <v>166.68333333333334</v>
      </c>
      <c r="F42" s="34">
        <f>Dagligt[[#This Row],[Dagligt]]*365</f>
        <v>2000.2</v>
      </c>
    </row>
    <row r="43" spans="2:6" ht="30" customHeight="1" x14ac:dyDescent="0.25">
      <c r="B43" s="9" t="s">
        <v>28</v>
      </c>
      <c r="C43" s="8" t="s">
        <v>62</v>
      </c>
      <c r="D43" s="34">
        <v>1.64</v>
      </c>
      <c r="E43" s="34">
        <f>Dagligt[[#This Row],[Årligt]]/12</f>
        <v>49.883333333333326</v>
      </c>
      <c r="F43" s="34">
        <f>Dagligt[[#This Row],[Dagligt]]*365</f>
        <v>598.59999999999991</v>
      </c>
    </row>
    <row r="44" spans="2:6" ht="30" customHeight="1" x14ac:dyDescent="0.25">
      <c r="B44" s="9" t="s">
        <v>28</v>
      </c>
      <c r="C44" s="8" t="s">
        <v>63</v>
      </c>
      <c r="D44" s="34">
        <v>0.82</v>
      </c>
      <c r="E44" s="34">
        <f>Dagligt[[#This Row],[Årligt]]/12</f>
        <v>24.941666666666663</v>
      </c>
      <c r="F44" s="34">
        <f>Dagligt[[#This Row],[Dagligt]]*365</f>
        <v>299.29999999999995</v>
      </c>
    </row>
    <row r="45" spans="2:6" ht="30" customHeight="1" x14ac:dyDescent="0.25">
      <c r="B45" s="9" t="s">
        <v>28</v>
      </c>
      <c r="C45" s="8" t="s">
        <v>64</v>
      </c>
      <c r="D45" s="34">
        <v>13.15</v>
      </c>
      <c r="E45" s="34">
        <f>Dagligt[[#This Row],[Årligt]]/12</f>
        <v>399.97916666666669</v>
      </c>
      <c r="F45" s="34">
        <f>Dagligt[[#This Row],[Dagligt]]*365</f>
        <v>4799.75</v>
      </c>
    </row>
    <row r="46" spans="2:6" ht="30" customHeight="1" x14ac:dyDescent="0.25">
      <c r="B46" s="9" t="s">
        <v>28</v>
      </c>
      <c r="C46" s="8" t="s">
        <v>34</v>
      </c>
      <c r="D46" s="34">
        <v>0</v>
      </c>
      <c r="E46" s="34">
        <f>Dagligt[[#This Row],[Årligt]]/12</f>
        <v>0</v>
      </c>
      <c r="F46" s="34">
        <f>Dagligt[[#This Row],[Dagligt]]*365</f>
        <v>0</v>
      </c>
    </row>
    <row r="47" spans="2:6" ht="30" customHeight="1" x14ac:dyDescent="0.25">
      <c r="B47" s="9" t="s">
        <v>28</v>
      </c>
      <c r="C47" s="8" t="s">
        <v>35</v>
      </c>
      <c r="D47" s="34">
        <v>0</v>
      </c>
      <c r="E47" s="34">
        <f>Dagligt[[#This Row],[Årligt]]/12</f>
        <v>0</v>
      </c>
      <c r="F47" s="34">
        <f>Dagligt[[#This Row],[Dagligt]]*365</f>
        <v>0</v>
      </c>
    </row>
    <row r="48" spans="2:6" ht="30" customHeight="1" x14ac:dyDescent="0.25">
      <c r="B48" s="9" t="s">
        <v>29</v>
      </c>
      <c r="C48" s="8" t="s">
        <v>65</v>
      </c>
      <c r="D48" s="34">
        <v>13.7</v>
      </c>
      <c r="E48" s="34">
        <f>Dagligt[[#This Row],[Årligt]]/12</f>
        <v>416.70833333333331</v>
      </c>
      <c r="F48" s="34">
        <f>Dagligt[[#This Row],[Dagligt]]*365</f>
        <v>5000.5</v>
      </c>
    </row>
    <row r="49" spans="2:6" ht="30" customHeight="1" x14ac:dyDescent="0.25">
      <c r="B49" s="9" t="s">
        <v>29</v>
      </c>
      <c r="C49" s="8" t="s">
        <v>66</v>
      </c>
      <c r="D49" s="34">
        <v>32.880000000000003</v>
      </c>
      <c r="E49" s="34">
        <f>Dagligt[[#This Row],[Årligt]]/12</f>
        <v>1000.1</v>
      </c>
      <c r="F49" s="34">
        <f>Dagligt[[#This Row],[Dagligt]]*365</f>
        <v>12001.2</v>
      </c>
    </row>
    <row r="50" spans="2:6" ht="30" customHeight="1" x14ac:dyDescent="0.25">
      <c r="B50" s="9" t="s">
        <v>29</v>
      </c>
      <c r="C50" s="8" t="s">
        <v>67</v>
      </c>
      <c r="D50" s="34">
        <v>16.440000000000001</v>
      </c>
      <c r="E50" s="34">
        <f>Dagligt[[#This Row],[Årligt]]/12</f>
        <v>500.05</v>
      </c>
      <c r="F50" s="34">
        <f>Dagligt[[#This Row],[Dagligt]]*365</f>
        <v>6000.6</v>
      </c>
    </row>
    <row r="51" spans="2:6" ht="30" customHeight="1" x14ac:dyDescent="0.25">
      <c r="B51" s="9" t="s">
        <v>29</v>
      </c>
      <c r="C51" s="8" t="s">
        <v>34</v>
      </c>
      <c r="D51" s="34">
        <v>0</v>
      </c>
      <c r="E51" s="34">
        <f>Dagligt[[#This Row],[Årligt]]/12</f>
        <v>0</v>
      </c>
      <c r="F51" s="34">
        <f>Dagligt[[#This Row],[Dagligt]]*365</f>
        <v>0</v>
      </c>
    </row>
    <row r="52" spans="2:6" ht="30" customHeight="1" x14ac:dyDescent="0.25">
      <c r="B52" s="9" t="s">
        <v>29</v>
      </c>
      <c r="C52" s="8" t="s">
        <v>35</v>
      </c>
      <c r="D52" s="34">
        <v>0</v>
      </c>
      <c r="E52" s="34">
        <f>Dagligt[[#This Row],[Årligt]]/12</f>
        <v>0</v>
      </c>
      <c r="F52" s="34">
        <f>Dagligt[[#This Row],[Dagligt]]*365</f>
        <v>0</v>
      </c>
    </row>
    <row r="53" spans="2:6" ht="30" customHeight="1" x14ac:dyDescent="0.25">
      <c r="B53" s="10" t="s">
        <v>100</v>
      </c>
      <c r="C53" s="33"/>
      <c r="D53" s="34">
        <f>SUMIF(Dagligt[Type],"Indtægter",Dagligt[Dagligt])-SUMIF(Dagligt[Type],"&lt;&gt;Indtægter",Dagligt[Dagligt])</f>
        <v>107.10000000000014</v>
      </c>
      <c r="E53" s="34">
        <f>SUMIF(Dagligt[Type],"Indtægter",Dagligt[Månedligt])-SUMIF(Dagligt[Type],"&lt;&gt;Indtægter",Dagligt[Månedligt])</f>
        <v>3257.625</v>
      </c>
      <c r="F53" s="34">
        <f>SUMIF(Dagligt[Type],"Indtægter",Dagligt[Årligt])-SUMIF(Dagligt[Type],"&lt;&gt;Indtægter",Dagligt[Årligt])</f>
        <v>39091.500000000015</v>
      </c>
    </row>
  </sheetData>
  <mergeCells count="4">
    <mergeCell ref="B1:E1"/>
    <mergeCell ref="D2:E2"/>
    <mergeCell ref="B2:C2"/>
    <mergeCell ref="F2:M2"/>
  </mergeCells>
  <conditionalFormatting sqref="D10:F53">
    <cfRule type="expression" dxfId="43" priority="1">
      <formula>(MOD(ROW(),2)=0)*($B10&lt;&gt;"Indtægter")</formula>
    </cfRule>
    <cfRule type="expression" dxfId="42" priority="8">
      <formula>(MOD(ROW(),2)=0)*($B10="Indtægter")</formula>
    </cfRule>
  </conditionalFormatting>
  <conditionalFormatting sqref="F10:F53">
    <cfRule type="expression" dxfId="41" priority="2">
      <formula>(MOD(ROW(),2)&lt;&gt;0)*($B10&lt;&gt;"Indtægter")</formula>
    </cfRule>
    <cfRule type="expression" dxfId="40" priority="5">
      <formula>(MOD(ROW(),2)&lt;&gt;0)*($B10="Indtægter")</formula>
    </cfRule>
  </conditionalFormatting>
  <conditionalFormatting sqref="E10:E53">
    <cfRule type="expression" dxfId="39" priority="3">
      <formula>(MOD(ROW(),2)&lt;&gt;0)*($B10&lt;&gt;"Indtægter")</formula>
    </cfRule>
    <cfRule type="expression" dxfId="38" priority="6">
      <formula>(MOD(ROW(),2)&lt;&gt;0)*($B10="Indtægter")</formula>
    </cfRule>
  </conditionalFormatting>
  <conditionalFormatting sqref="D10:D53">
    <cfRule type="expression" dxfId="37" priority="4">
      <formula>(MOD(ROW(),2)&lt;&gt;0)*($B10&lt;&gt;"Indtægter")</formula>
    </cfRule>
    <cfRule type="expression" dxfId="36" priority="7">
      <formula>(MOD(ROW(),2)&lt;&gt;0)*($B10="Indtægter")</formula>
    </cfRule>
  </conditionalFormatting>
  <conditionalFormatting sqref="B10:C53">
    <cfRule type="expression" dxfId="35" priority="9">
      <formula>(MOD(ROW(),2)&lt;&gt;0)*($B10="Indtægter")</formula>
    </cfRule>
    <cfRule type="expression" dxfId="34" priority="10">
      <formula>(MOD(ROW(),2)=0)*($B10="Indtægter")</formula>
    </cfRule>
  </conditionalFormatting>
  <dataValidations count="18">
    <dataValidation allowBlank="1" showInputMessage="1" showErrorMessage="1" prompt="Navigationslink til regnearket Månedligt cashflow" sqref="G1" xr:uid="{00000000-0002-0000-0300-000000000000}"/>
    <dataValidation allowBlank="1" showInputMessage="1" showErrorMessage="1" prompt="Navigationslink til regnearket Vejledning" sqref="F1" xr:uid="{00000000-0002-0000-0300-000001000000}"/>
    <dataValidation allowBlank="1" showInputMessage="1" showErrorMessage="1" prompt="Daglig oversigt opdateres automatisk i cellerne nedenfor" sqref="B3" xr:uid="{00000000-0002-0000-0300-000002000000}"/>
    <dataValidation allowBlank="1" showInputMessage="1" showErrorMessage="1" prompt="Opret en daglig oversigt i dette regneark. Angiv oplysninger i tabellen Daglig i celle B9. Samlede beløb beregnes automatisk i cellerne C5 til E8. Tip er i celle G2" sqref="A1" xr:uid="{00000000-0002-0000-0300-000003000000}"/>
    <dataValidation allowBlank="1" showInputMessage="1" showErrorMessage="1" prompt="Årligt cashflow beregnes automatisk i denne kolonne under denne overskrift" sqref="F9" xr:uid="{00000000-0002-0000-0300-000004000000}"/>
    <dataValidation allowBlank="1" showInputMessage="1" showErrorMessage="1" prompt="Månedligt cashflow beregnes automatisk i denne kolonne under denne overskrift" sqref="E9" xr:uid="{00000000-0002-0000-0300-000005000000}"/>
    <dataValidation allowBlank="1" showInputMessage="1" showErrorMessage="1" prompt="Angiv værdi af dagligt cashflow i denne kolonne under denne overskrift" sqref="D9" xr:uid="{00000000-0002-0000-0300-000006000000}"/>
    <dataValidation allowBlank="1" showInputMessage="1" showErrorMessage="1" prompt="Angiv beskrivelse i denne kolonne under denne overskrift" sqref="C9" xr:uid="{00000000-0002-0000-0300-000007000000}"/>
    <dataValidation allowBlank="1" showInputMessage="1" showErrorMessage="1" prompt="Vælg type i denne kolonne under denne overskrift. Tryk på Alt+pil ned for at se indstillinger, og brug pil ned og Enter til at foretage dit valg. Brug overskriftsfiltre for at finde specifikke poster" sqref="B9" xr:uid="{00000000-0002-0000-0300-000008000000}"/>
    <dataValidation type="list" errorStyle="warning" allowBlank="1" showInputMessage="1" showErrorMessage="1" error="Vælg Type på listen. Vælg Annuller, tryk på Alt+pil ned for at se indstillinger, og tryk derefter på pil ned og Enter for at vælge" sqref="B10:B52" xr:uid="{00000000-0002-0000-0300-000009000000}">
      <formula1>"Indtægter, Udgifter, Selvforvaltet, Opsparing"</formula1>
    </dataValidation>
    <dataValidation allowBlank="1" showInputMessage="1" showErrorMessage="1" prompt="Titlen på dette regneark er i denne celle, og navigationslinks til andre regneark er i celler til højre, celle F1, G1 og I1. Likvide midler i alt beregnes automatisk i celle D2" sqref="B1:E1" xr:uid="{00000000-0002-0000-0300-00000A000000}"/>
    <dataValidation allowBlank="1" showInputMessage="1" showErrorMessage="1" prompt="Likvide midler i alt beregnes automatisk i cellen til højre. Mærkaten Daglig oversigt er i cellen nedenfor" sqref="B2:C2" xr:uid="{00000000-0002-0000-0300-00000B000000}"/>
    <dataValidation allowBlank="1" showInputMessage="1" showErrorMessage="1" prompt="Likvide midler i alt beregnes automatisk i denne celle. Tip er i cellen til højre, og mærkaten Daglig oversigt er i celle B3" sqref="D2:E2" xr:uid="{00000000-0002-0000-0300-00000C000000}"/>
    <dataValidation allowBlank="1" showInputMessage="1" showErrorMessage="1" prompt="Poster, der beregnes samlede beløb for, er i denne kolonne under denne overskrift fra celle B5 til B8" sqref="B4" xr:uid="{00000000-0002-0000-0300-00000D000000}"/>
    <dataValidation allowBlank="1" showInputMessage="1" showErrorMessage="1" prompt="Daglige beløb beregnes automatisk i denne kolonne under denne overskrift fra celle C5 til C8" sqref="C4" xr:uid="{00000000-0002-0000-0300-00000E000000}"/>
    <dataValidation allowBlank="1" showInputMessage="1" showErrorMessage="1" prompt="Månedlige beløb beregnes automatisk i denne kolonne under denne overskrift fra celle D5 til D8" sqref="D4" xr:uid="{00000000-0002-0000-0300-00000F000000}"/>
    <dataValidation allowBlank="1" showInputMessage="1" showErrorMessage="1" prompt="Årlige beløb beregnes automatisk i denne kolonne under denne overskrift fra celle E5 til E8" sqref="E4" xr:uid="{00000000-0002-0000-0300-000010000000}"/>
    <dataValidation allowBlank="1" showInputMessage="1" showErrorMessage="1" prompt="Navigationslink til regnearket Indtægter" sqref="I1" xr:uid="{00000000-0002-0000-0300-000011000000}"/>
  </dataValidations>
  <hyperlinks>
    <hyperlink ref="F1" location="Vejledning!A1" tooltip="Vælg for at gå til regnearket Vejledning" display="Navigation button for Guide worksheet is in this cell." xr:uid="{00000000-0004-0000-0300-000000000000}"/>
    <hyperlink ref="G1" location="'Månedligt cashflow'!A1" tooltip="Vælg for at gå til regnearket Månedligt cashflow" display="Navigation button for Monthly Cash Flow worksheet is in this cell. " xr:uid="{00000000-0004-0000-0300-000001000000}"/>
    <hyperlink ref="I1" location="Indtægter!A1" tooltip="Vælg for at gå til regnearket Indtægter" display="INCOME" xr:uid="{00000000-0004-0000-0300-000002000000}"/>
    <hyperlink ref="H1" location="'Daglig oversigt'!A1" tooltip="Vælg for at gå til celle A1 i dette regneark" display="DAILY SUMMARY" xr:uid="{F4C1E942-5462-4544-BDE1-CB917D4DDF69}"/>
  </hyperlink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autoPageBreaks="0" fitToPage="1"/>
  </sheetPr>
  <dimension ref="B1:K10"/>
  <sheetViews>
    <sheetView showGridLines="0" zoomScaleNormal="100" workbookViewId="0"/>
  </sheetViews>
  <sheetFormatPr defaultColWidth="16.5703125" defaultRowHeight="30" customHeight="1" x14ac:dyDescent="0.25"/>
  <cols>
    <col min="1" max="1" width="2.5703125" customWidth="1"/>
    <col min="2" max="2" width="26.42578125" customWidth="1"/>
  </cols>
  <sheetData>
    <row r="1" spans="2:11" s="20" customFormat="1" ht="39" customHeight="1" thickBot="1" x14ac:dyDescent="0.3">
      <c r="B1" s="49" t="s">
        <v>0</v>
      </c>
      <c r="C1" s="49"/>
      <c r="D1" s="49"/>
      <c r="E1" s="49"/>
      <c r="F1" s="21" t="s">
        <v>8</v>
      </c>
      <c r="G1" s="22" t="s">
        <v>77</v>
      </c>
      <c r="H1" s="22" t="s">
        <v>9</v>
      </c>
      <c r="I1" s="22" t="s">
        <v>93</v>
      </c>
    </row>
    <row r="2" spans="2:11" ht="31.5" customHeight="1" x14ac:dyDescent="0.25">
      <c r="B2" s="57" t="s">
        <v>10</v>
      </c>
      <c r="C2" s="57"/>
      <c r="D2" s="58">
        <f>ÅrligtCashflowTilDato</f>
        <v>39750</v>
      </c>
      <c r="E2" s="58"/>
      <c r="F2" s="56" t="s">
        <v>92</v>
      </c>
      <c r="G2" s="56"/>
      <c r="H2" s="56"/>
      <c r="I2" s="56"/>
      <c r="J2" s="56"/>
      <c r="K2" s="56"/>
    </row>
    <row r="3" spans="2:11" ht="50.1" customHeight="1" x14ac:dyDescent="0.25">
      <c r="B3" s="4" t="s">
        <v>26</v>
      </c>
      <c r="C3" s="3" t="s">
        <v>90</v>
      </c>
      <c r="D3" s="3" t="s">
        <v>91</v>
      </c>
      <c r="F3" s="56"/>
      <c r="G3" s="56"/>
      <c r="H3" s="56"/>
      <c r="I3" s="56"/>
      <c r="J3" s="56"/>
      <c r="K3" s="56"/>
    </row>
    <row r="4" spans="2:11" ht="30" customHeight="1" x14ac:dyDescent="0.25">
      <c r="B4" s="5" t="s">
        <v>32</v>
      </c>
      <c r="C4" s="36">
        <v>90000</v>
      </c>
      <c r="D4" s="36">
        <f>Indtægter[[#This Row],[Årligt  ]]/12</f>
        <v>7500</v>
      </c>
    </row>
    <row r="5" spans="2:11" ht="30" customHeight="1" x14ac:dyDescent="0.25">
      <c r="B5" s="5" t="s">
        <v>33</v>
      </c>
      <c r="C5" s="36">
        <v>5000</v>
      </c>
      <c r="D5" s="36">
        <f>Indtægter[[#This Row],[Årligt  ]]/12</f>
        <v>416.66666666666669</v>
      </c>
    </row>
    <row r="6" spans="2:11" ht="30" customHeight="1" x14ac:dyDescent="0.25">
      <c r="B6" s="5" t="s">
        <v>34</v>
      </c>
      <c r="C6" s="36">
        <v>30000</v>
      </c>
      <c r="D6" s="36">
        <f>Indtægter[[#This Row],[Årligt  ]]/12</f>
        <v>2500</v>
      </c>
    </row>
    <row r="7" spans="2:11" ht="30" customHeight="1" x14ac:dyDescent="0.25">
      <c r="B7" s="5" t="s">
        <v>35</v>
      </c>
      <c r="C7" s="36"/>
      <c r="D7" s="36">
        <f>Indtægter[[#This Row],[Årligt  ]]/12</f>
        <v>0</v>
      </c>
    </row>
    <row r="8" spans="2:11" ht="30" customHeight="1" x14ac:dyDescent="0.25">
      <c r="B8" s="5" t="s">
        <v>36</v>
      </c>
      <c r="C8" s="36"/>
      <c r="D8" s="36">
        <f>Indtægter[[#This Row],[Årligt  ]]/12</f>
        <v>0</v>
      </c>
    </row>
    <row r="9" spans="2:11" ht="30" customHeight="1" x14ac:dyDescent="0.25">
      <c r="B9" s="5" t="s">
        <v>37</v>
      </c>
      <c r="C9" s="36"/>
      <c r="D9" s="36">
        <f>Indtægter[[#This Row],[Årligt  ]]/12</f>
        <v>0</v>
      </c>
    </row>
    <row r="10" spans="2:11" ht="30" customHeight="1" x14ac:dyDescent="0.25">
      <c r="B10" s="5" t="s">
        <v>99</v>
      </c>
      <c r="C10" s="36">
        <f>SUBTOTAL(109,Indtægter[[Årligt  ]])</f>
        <v>125000</v>
      </c>
      <c r="D10" s="36">
        <f>SUBTOTAL(109,Indtægter[[Månedligt ]])</f>
        <v>10416.666666666668</v>
      </c>
    </row>
  </sheetData>
  <mergeCells count="4">
    <mergeCell ref="F2:K3"/>
    <mergeCell ref="B1:E1"/>
    <mergeCell ref="B2:C2"/>
    <mergeCell ref="D2:E2"/>
  </mergeCells>
  <dataValidations xWindow="999" yWindow="322" count="10">
    <dataValidation allowBlank="1" showInputMessage="1" showErrorMessage="1" prompt="Månedlige indtægter beregnes automatisk i denne kolonne under denne overskrift" sqref="D3" xr:uid="{00000000-0002-0000-0400-000000000000}"/>
    <dataValidation allowBlank="1" showInputMessage="1" showErrorMessage="1" prompt="Angiv årsindtægt i denne kolonne under denne overskrift" sqref="C3" xr:uid="{00000000-0002-0000-0400-000001000000}"/>
    <dataValidation allowBlank="1" showInputMessage="1" showErrorMessage="1" prompt="Angiv indtægtsposter i denne kolonne under denne overskrift" sqref="B3" xr:uid="{00000000-0002-0000-0400-000002000000}"/>
    <dataValidation allowBlank="1" showInputMessage="1" showErrorMessage="1" prompt="Navigationslink til regnearket Udgifter" sqref="I1" xr:uid="{00000000-0002-0000-0400-000003000000}"/>
    <dataValidation allowBlank="1" showInputMessage="1" showErrorMessage="1" prompt="Navigationslink til regnearket Vejledning" sqref="F1" xr:uid="{00000000-0002-0000-0400-000004000000}"/>
    <dataValidation allowBlank="1" showInputMessage="1" showErrorMessage="1" prompt="Titlen på regnearket er i denne celle, og mærkaten Samlet cashflow til dato er i cellen nedenfor. Markér celler til højre for at gå til regnearkene Vejledning, Daglig oversigt og Udgifter" sqref="B1:E1" xr:uid="{00000000-0002-0000-0400-000005000000}"/>
    <dataValidation allowBlank="1" showInputMessage="1" showErrorMessage="1" prompt="Angiv oplysninger i tabellen Indtægter i dette regneark. Tip er i celle F2. Samlet cashflow til dato beregnes automatisk i celle D2" sqref="A1" xr:uid="{00000000-0002-0000-0400-000006000000}"/>
    <dataValidation allowBlank="1" showInputMessage="1" showErrorMessage="1" prompt="Samlet cashflow til dato beregnes automatisk i cellen til højre. Angiv oplysninger i tabellen nedenfor" sqref="B2:C2" xr:uid="{00000000-0002-0000-0400-000007000000}"/>
    <dataValidation allowBlank="1" showInputMessage="1" showErrorMessage="1" prompt="Samlet cashflow til dato beregnes automatisk i denne celle. Tip er i cellen til højre" sqref="D2:E2" xr:uid="{00000000-0002-0000-0400-000008000000}"/>
    <dataValidation allowBlank="1" showInputMessage="1" showErrorMessage="1" prompt="Navigationslink til regnearket Daglig oversigt" sqref="G1" xr:uid="{00000000-0002-0000-0400-000009000000}"/>
  </dataValidations>
  <hyperlinks>
    <hyperlink ref="I1" location="Udgifter!A1" tooltip="Vælg for at gå til regnearket Udgifter" display="EXPENSES" xr:uid="{00000000-0004-0000-0400-000000000000}"/>
    <hyperlink ref="F1" location="Vejledning!A1" tooltip="Vælg for at gå til regnearket Vejledning" display="Navigation button for Guide worksheet is in this cell." xr:uid="{00000000-0004-0000-0400-000001000000}"/>
    <hyperlink ref="G1" location="'Daglig oversigt'!A1" tooltip="Vælg for at gå til regnearket Daglig oversigt" display="DAILY SUMMARY" xr:uid="{00000000-0004-0000-0400-000002000000}"/>
    <hyperlink ref="H1" location="Indtægter!A1" tooltip="Vælg for at gå til celle A1 i dette regneark" display="INCOME" xr:uid="{ABD2D8B1-074B-41B3-B747-9B321E3D4D4D}"/>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D7:D9" emptyCellReference="1"/>
  </ignoredError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pageSetUpPr autoPageBreaks="0" fitToPage="1"/>
  </sheetPr>
  <dimension ref="B1:K22"/>
  <sheetViews>
    <sheetView showGridLines="0" zoomScaleNormal="100" workbookViewId="0"/>
  </sheetViews>
  <sheetFormatPr defaultColWidth="16.5703125" defaultRowHeight="30" customHeight="1" x14ac:dyDescent="0.25"/>
  <cols>
    <col min="1" max="1" width="2.5703125" customWidth="1"/>
    <col min="2" max="2" width="26.42578125" customWidth="1"/>
    <col min="6" max="6" width="16.5703125" style="18"/>
  </cols>
  <sheetData>
    <row r="1" spans="2:11" s="20" customFormat="1" ht="39" customHeight="1" thickBot="1" x14ac:dyDescent="0.3">
      <c r="B1" s="49" t="s">
        <v>0</v>
      </c>
      <c r="C1" s="49"/>
      <c r="D1" s="49"/>
      <c r="E1" s="49"/>
      <c r="F1" s="21" t="s">
        <v>8</v>
      </c>
      <c r="G1" s="21" t="s">
        <v>9</v>
      </c>
      <c r="H1" s="22" t="s">
        <v>93</v>
      </c>
      <c r="I1" s="22" t="s">
        <v>95</v>
      </c>
    </row>
    <row r="2" spans="2:11" ht="31.5" customHeight="1" x14ac:dyDescent="0.25">
      <c r="B2" s="57" t="s">
        <v>10</v>
      </c>
      <c r="C2" s="57"/>
      <c r="D2" s="58">
        <f>ÅrligtCashflowTilDato</f>
        <v>39750</v>
      </c>
      <c r="E2" s="58"/>
      <c r="F2" s="45" t="s">
        <v>92</v>
      </c>
      <c r="G2" s="45"/>
      <c r="H2" s="45"/>
      <c r="I2" s="45"/>
      <c r="J2" s="45"/>
      <c r="K2" s="45"/>
    </row>
    <row r="3" spans="2:11" ht="50.1" customHeight="1" x14ac:dyDescent="0.25">
      <c r="B3" s="4" t="s">
        <v>27</v>
      </c>
      <c r="C3" s="3" t="s">
        <v>90</v>
      </c>
      <c r="D3" s="3" t="s">
        <v>91</v>
      </c>
      <c r="F3" s="45"/>
      <c r="G3" s="45"/>
      <c r="H3" s="45"/>
      <c r="I3" s="45"/>
      <c r="J3" s="45"/>
      <c r="K3" s="45"/>
    </row>
    <row r="4" spans="2:11" ht="30" customHeight="1" x14ac:dyDescent="0.25">
      <c r="B4" s="5" t="s">
        <v>38</v>
      </c>
      <c r="C4" s="36">
        <v>15000</v>
      </c>
      <c r="D4" s="36">
        <f>Udgifter[[#This Row],[Årligt  ]]/12</f>
        <v>1250</v>
      </c>
    </row>
    <row r="5" spans="2:11" ht="30" customHeight="1" x14ac:dyDescent="0.25">
      <c r="B5" s="5" t="s">
        <v>39</v>
      </c>
      <c r="C5" s="36">
        <v>2500</v>
      </c>
      <c r="D5" s="36">
        <f>Udgifter[[#This Row],[Årligt  ]]/12</f>
        <v>208.33333333333334</v>
      </c>
    </row>
    <row r="6" spans="2:11" ht="30" customHeight="1" x14ac:dyDescent="0.25">
      <c r="B6" s="5" t="s">
        <v>40</v>
      </c>
      <c r="C6" s="36">
        <v>200</v>
      </c>
      <c r="D6" s="36">
        <f>Udgifter[[#This Row],[Årligt  ]]/12</f>
        <v>16.666666666666668</v>
      </c>
    </row>
    <row r="7" spans="2:11" ht="30" customHeight="1" x14ac:dyDescent="0.25">
      <c r="B7" s="5" t="s">
        <v>41</v>
      </c>
      <c r="C7" s="36">
        <v>4000</v>
      </c>
      <c r="D7" s="36">
        <f>Udgifter[[#This Row],[Årligt  ]]/12</f>
        <v>333.33333333333331</v>
      </c>
    </row>
    <row r="8" spans="2:11" ht="30" customHeight="1" x14ac:dyDescent="0.25">
      <c r="B8" s="5" t="s">
        <v>42</v>
      </c>
      <c r="C8" s="36">
        <v>15000</v>
      </c>
      <c r="D8" s="36">
        <f>Udgifter[[#This Row],[Årligt  ]]/12</f>
        <v>1250</v>
      </c>
    </row>
    <row r="9" spans="2:11" ht="30" customHeight="1" x14ac:dyDescent="0.25">
      <c r="B9" s="5" t="s">
        <v>43</v>
      </c>
      <c r="C9" s="36">
        <v>250</v>
      </c>
      <c r="D9" s="36">
        <f>Udgifter[[#This Row],[Årligt  ]]/12</f>
        <v>20.833333333333332</v>
      </c>
    </row>
    <row r="10" spans="2:11" ht="30" customHeight="1" x14ac:dyDescent="0.25">
      <c r="B10" s="5" t="s">
        <v>44</v>
      </c>
      <c r="C10" s="36">
        <v>1200</v>
      </c>
      <c r="D10" s="36">
        <f>Udgifter[[#This Row],[Årligt  ]]/12</f>
        <v>100</v>
      </c>
    </row>
    <row r="11" spans="2:11" ht="30" customHeight="1" x14ac:dyDescent="0.25">
      <c r="B11" s="5" t="s">
        <v>45</v>
      </c>
      <c r="C11" s="36">
        <v>600</v>
      </c>
      <c r="D11" s="36">
        <f>Udgifter[[#This Row],[Årligt  ]]/12</f>
        <v>50</v>
      </c>
    </row>
    <row r="12" spans="2:11" ht="30" customHeight="1" x14ac:dyDescent="0.25">
      <c r="B12" s="5" t="s">
        <v>94</v>
      </c>
      <c r="C12" s="36">
        <v>600</v>
      </c>
      <c r="D12" s="36">
        <f>Udgifter[[#This Row],[Årligt  ]]/12</f>
        <v>50</v>
      </c>
    </row>
    <row r="13" spans="2:11" ht="30" customHeight="1" x14ac:dyDescent="0.25">
      <c r="B13" s="5" t="s">
        <v>48</v>
      </c>
      <c r="C13" s="36">
        <v>150</v>
      </c>
      <c r="D13" s="36">
        <f>Udgifter[[#This Row],[Årligt  ]]/12</f>
        <v>12.5</v>
      </c>
    </row>
    <row r="14" spans="2:11" ht="30" customHeight="1" x14ac:dyDescent="0.25">
      <c r="B14" s="5" t="s">
        <v>49</v>
      </c>
      <c r="C14" s="36">
        <v>600</v>
      </c>
      <c r="D14" s="36">
        <f>Udgifter[[#This Row],[Årligt  ]]/12</f>
        <v>50</v>
      </c>
    </row>
    <row r="15" spans="2:11" ht="30" customHeight="1" x14ac:dyDescent="0.25">
      <c r="B15" s="5" t="s">
        <v>50</v>
      </c>
      <c r="C15" s="36">
        <v>600</v>
      </c>
      <c r="D15" s="36">
        <f>Udgifter[[#This Row],[Årligt  ]]/12</f>
        <v>50</v>
      </c>
    </row>
    <row r="16" spans="2:11" ht="30" customHeight="1" x14ac:dyDescent="0.25">
      <c r="B16" s="5" t="s">
        <v>51</v>
      </c>
      <c r="C16" s="36">
        <v>1500</v>
      </c>
      <c r="D16" s="36">
        <f>Udgifter[[#This Row],[Årligt  ]]/12</f>
        <v>125</v>
      </c>
    </row>
    <row r="17" spans="2:4" ht="30" customHeight="1" x14ac:dyDescent="0.25">
      <c r="B17" s="5" t="s">
        <v>52</v>
      </c>
      <c r="C17" s="36">
        <v>5000</v>
      </c>
      <c r="D17" s="36">
        <f>Udgifter[[#This Row],[Årligt  ]]/12</f>
        <v>416.66666666666669</v>
      </c>
    </row>
    <row r="18" spans="2:4" ht="30" customHeight="1" x14ac:dyDescent="0.25">
      <c r="B18" s="5" t="s">
        <v>53</v>
      </c>
      <c r="C18" s="36">
        <v>1200</v>
      </c>
      <c r="D18" s="36">
        <f>Udgifter[[#This Row],[Årligt  ]]/12</f>
        <v>100</v>
      </c>
    </row>
    <row r="19" spans="2:4" ht="30" customHeight="1" x14ac:dyDescent="0.25">
      <c r="B19" s="5" t="s">
        <v>54</v>
      </c>
      <c r="C19" s="36">
        <v>600</v>
      </c>
      <c r="D19" s="36">
        <f>Udgifter[[#This Row],[Årligt  ]]/12</f>
        <v>50</v>
      </c>
    </row>
    <row r="20" spans="2:4" ht="30" customHeight="1" x14ac:dyDescent="0.25">
      <c r="B20" s="5" t="s">
        <v>34</v>
      </c>
      <c r="C20" s="36"/>
      <c r="D20" s="36">
        <f>Udgifter[[#This Row],[Årligt  ]]/12</f>
        <v>0</v>
      </c>
    </row>
    <row r="21" spans="2:4" ht="30" customHeight="1" x14ac:dyDescent="0.25">
      <c r="B21" s="5" t="s">
        <v>35</v>
      </c>
      <c r="C21" s="36"/>
      <c r="D21" s="36">
        <f>Udgifter[[#This Row],[Årligt  ]]/12</f>
        <v>0</v>
      </c>
    </row>
    <row r="22" spans="2:4" ht="30" customHeight="1" x14ac:dyDescent="0.25">
      <c r="B22" s="5" t="s">
        <v>99</v>
      </c>
      <c r="C22" s="36">
        <f>SUBTOTAL(109,Udgifter[[Årligt  ]])</f>
        <v>49000</v>
      </c>
      <c r="D22" s="36">
        <f>SUBTOTAL(109,Udgifter[[Månedligt ]])</f>
        <v>4083.333333333333</v>
      </c>
    </row>
  </sheetData>
  <mergeCells count="4">
    <mergeCell ref="B1:E1"/>
    <mergeCell ref="B2:C2"/>
    <mergeCell ref="D2:E2"/>
    <mergeCell ref="F2:K3"/>
  </mergeCells>
  <dataValidations count="10">
    <dataValidation allowBlank="1" showInputMessage="1" showErrorMessage="1" prompt="Månedlige udgifter beregnes automatisk i kolonnen under denne overskrift" sqref="D3" xr:uid="{00000000-0002-0000-0500-000000000000}"/>
    <dataValidation allowBlank="1" showInputMessage="1" showErrorMessage="1" prompt="Angiv årlige udgifter i denne kolonne under denne overskrift" sqref="C3" xr:uid="{00000000-0002-0000-0500-000001000000}"/>
    <dataValidation allowBlank="1" showInputMessage="1" showErrorMessage="1" prompt="Angiv udgiftsposter i denne kolonne under denne overskrift" sqref="B3" xr:uid="{00000000-0002-0000-0500-000002000000}"/>
    <dataValidation allowBlank="1" showInputMessage="1" showErrorMessage="1" prompt="Navigationslink til regnearket Vejledning" sqref="F1" xr:uid="{00000000-0002-0000-0500-000003000000}"/>
    <dataValidation allowBlank="1" showInputMessage="1" showErrorMessage="1" prompt="Angiv oplysninger i tabellen Udgifter i dette regneark. Tip er i celle F2. Samlet cashflow til dato beregnes automatisk i celle D2" sqref="A1" xr:uid="{00000000-0002-0000-0500-000004000000}"/>
    <dataValidation allowBlank="1" showInputMessage="1" showErrorMessage="1" prompt="Navigationslink til regnearket Selvforvaltet" sqref="I1" xr:uid="{00000000-0002-0000-0500-000005000000}"/>
    <dataValidation allowBlank="1" showInputMessage="1" showErrorMessage="1" prompt="Titlen på regnearket er i denne celle. Markér celler til højre for at gå til andre regneark, F1 for at gå til regnearket Vejledning, G1 for at gå til regnearket Indtægter og I1 for at gå til regnearket Selvforvaltet" sqref="B1:E1" xr:uid="{00000000-0002-0000-0500-000006000000}"/>
    <dataValidation allowBlank="1" showInputMessage="1" showErrorMessage="1" prompt="Samlet cashflow til dato beregnes automatisk i cellen til højre. Angiv oplysninger i tabellen nedenfor" sqref="B2:C2" xr:uid="{00000000-0002-0000-0500-000007000000}"/>
    <dataValidation allowBlank="1" showInputMessage="1" showErrorMessage="1" prompt="Samlet cashflow til dato beregnes automatisk i denne celle. Tip er i cellen til højre" sqref="D2:E2" xr:uid="{00000000-0002-0000-0500-000008000000}"/>
    <dataValidation allowBlank="1" showInputMessage="1" showErrorMessage="1" prompt="Navigationslink til regnearket Indtægter" sqref="G1" xr:uid="{00000000-0002-0000-0500-000009000000}"/>
  </dataValidations>
  <hyperlinks>
    <hyperlink ref="I1" location="Selvforvaltet!A1" tooltip="Vælg for at gå til regnearket Selvforvaltet" display="DISCRETIONARY" xr:uid="{00000000-0004-0000-0500-000000000000}"/>
    <hyperlink ref="G1" location="Indtægter!A1" tooltip="Vælg for at gå til regnearket Indtægter" display="INCOME" xr:uid="{00000000-0004-0000-0500-000001000000}"/>
    <hyperlink ref="F1" location="Vejledning!A1" tooltip="Vælg for at gå til regnearket Vejledning" display="Navigation button for Guide worksheet is in this cell." xr:uid="{00000000-0004-0000-0500-000002000000}"/>
    <hyperlink ref="H1" location="Udgifter!A1" tooltip="Vælg for at gå til celle A1 i dette regneark" display="EXPENSES" xr:uid="{1567EF5B-0762-4E71-9C4E-3F966413D801}"/>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D20:D21" emptyCellReference="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pageSetUpPr autoPageBreaks="0" fitToPage="1"/>
  </sheetPr>
  <dimension ref="B1:K15"/>
  <sheetViews>
    <sheetView showGridLines="0" zoomScaleNormal="100" workbookViewId="0"/>
  </sheetViews>
  <sheetFormatPr defaultColWidth="16.5703125" defaultRowHeight="30" customHeight="1" x14ac:dyDescent="0.25"/>
  <cols>
    <col min="1" max="1" width="2.5703125" customWidth="1"/>
    <col min="2" max="2" width="26.42578125" customWidth="1"/>
    <col min="6" max="6" width="16.5703125" style="18"/>
    <col min="8" max="8" width="19" customWidth="1"/>
  </cols>
  <sheetData>
    <row r="1" spans="2:11" s="20" customFormat="1" ht="39" customHeight="1" thickBot="1" x14ac:dyDescent="0.3">
      <c r="B1" s="49" t="s">
        <v>0</v>
      </c>
      <c r="C1" s="49"/>
      <c r="D1" s="49"/>
      <c r="E1" s="49"/>
      <c r="F1" s="21" t="s">
        <v>8</v>
      </c>
      <c r="G1" s="22" t="s">
        <v>93</v>
      </c>
      <c r="H1" s="22" t="s">
        <v>95</v>
      </c>
      <c r="I1" s="22" t="s">
        <v>97</v>
      </c>
    </row>
    <row r="2" spans="2:11" ht="31.5" customHeight="1" x14ac:dyDescent="0.25">
      <c r="B2" s="50" t="s">
        <v>10</v>
      </c>
      <c r="C2" s="50"/>
      <c r="D2" s="59">
        <f>ÅrligtCashflowTilDato</f>
        <v>39750</v>
      </c>
      <c r="E2" s="59"/>
      <c r="F2" s="60" t="s">
        <v>92</v>
      </c>
      <c r="G2" s="60"/>
      <c r="H2" s="60"/>
      <c r="I2" s="60"/>
      <c r="J2" s="60"/>
      <c r="K2" s="60"/>
    </row>
    <row r="3" spans="2:11" ht="50.1" customHeight="1" x14ac:dyDescent="0.25">
      <c r="B3" s="4" t="s">
        <v>96</v>
      </c>
      <c r="C3" s="3" t="s">
        <v>90</v>
      </c>
      <c r="D3" s="3" t="s">
        <v>91</v>
      </c>
      <c r="F3" s="60"/>
      <c r="G3" s="60"/>
      <c r="H3" s="60"/>
      <c r="I3" s="60"/>
      <c r="J3" s="60"/>
      <c r="K3" s="60"/>
    </row>
    <row r="4" spans="2:11" ht="30" customHeight="1" x14ac:dyDescent="0.25">
      <c r="B4" s="5" t="s">
        <v>56</v>
      </c>
      <c r="C4" s="36">
        <v>1200</v>
      </c>
      <c r="D4" s="36">
        <f>Selvforvaltet[[#This Row],[Årligt  ]]/12</f>
        <v>100</v>
      </c>
    </row>
    <row r="5" spans="2:11" ht="30" customHeight="1" x14ac:dyDescent="0.25">
      <c r="B5" s="5" t="s">
        <v>57</v>
      </c>
      <c r="C5" s="36">
        <v>600</v>
      </c>
      <c r="D5" s="36">
        <f>Selvforvaltet[[#This Row],[Årligt  ]]/12</f>
        <v>50</v>
      </c>
    </row>
    <row r="6" spans="2:11" ht="30" customHeight="1" x14ac:dyDescent="0.25">
      <c r="B6" s="5" t="s">
        <v>58</v>
      </c>
      <c r="C6" s="36">
        <v>2250</v>
      </c>
      <c r="D6" s="36">
        <f>Selvforvaltet[[#This Row],[Årligt  ]]/12</f>
        <v>187.5</v>
      </c>
    </row>
    <row r="7" spans="2:11" ht="30" customHeight="1" x14ac:dyDescent="0.25">
      <c r="B7" s="5" t="s">
        <v>59</v>
      </c>
      <c r="C7" s="36">
        <v>1200</v>
      </c>
      <c r="D7" s="36">
        <f>Selvforvaltet[[#This Row],[Årligt  ]]/12</f>
        <v>100</v>
      </c>
    </row>
    <row r="8" spans="2:11" ht="30" customHeight="1" x14ac:dyDescent="0.25">
      <c r="B8" s="5" t="s">
        <v>60</v>
      </c>
      <c r="C8" s="36">
        <v>300</v>
      </c>
      <c r="D8" s="36">
        <f>Selvforvaltet[[#This Row],[Årligt  ]]/12</f>
        <v>25</v>
      </c>
    </row>
    <row r="9" spans="2:11" ht="30" customHeight="1" x14ac:dyDescent="0.25">
      <c r="B9" s="5" t="s">
        <v>61</v>
      </c>
      <c r="C9" s="36">
        <v>2000</v>
      </c>
      <c r="D9" s="36">
        <f>Selvforvaltet[[#This Row],[Årligt  ]]/12</f>
        <v>166.66666666666666</v>
      </c>
    </row>
    <row r="10" spans="2:11" ht="30" customHeight="1" x14ac:dyDescent="0.25">
      <c r="B10" s="5" t="s">
        <v>62</v>
      </c>
      <c r="C10" s="36">
        <v>600</v>
      </c>
      <c r="D10" s="36">
        <f>Selvforvaltet[[#This Row],[Årligt  ]]/12</f>
        <v>50</v>
      </c>
    </row>
    <row r="11" spans="2:11" ht="30" customHeight="1" x14ac:dyDescent="0.25">
      <c r="B11" s="5" t="s">
        <v>63</v>
      </c>
      <c r="C11" s="36">
        <v>300</v>
      </c>
      <c r="D11" s="36">
        <f>Selvforvaltet[[#This Row],[Årligt  ]]/12</f>
        <v>25</v>
      </c>
    </row>
    <row r="12" spans="2:11" ht="30" customHeight="1" x14ac:dyDescent="0.25">
      <c r="B12" s="5" t="s">
        <v>64</v>
      </c>
      <c r="C12" s="36">
        <v>4800</v>
      </c>
      <c r="D12" s="36">
        <f>Selvforvaltet[[#This Row],[Årligt  ]]/12</f>
        <v>400</v>
      </c>
    </row>
    <row r="13" spans="2:11" ht="30" customHeight="1" x14ac:dyDescent="0.25">
      <c r="B13" s="5" t="s">
        <v>34</v>
      </c>
      <c r="C13" s="36"/>
      <c r="D13" s="36">
        <f>Selvforvaltet[[#This Row],[Årligt  ]]/12</f>
        <v>0</v>
      </c>
    </row>
    <row r="14" spans="2:11" ht="30" customHeight="1" x14ac:dyDescent="0.25">
      <c r="B14" s="5" t="s">
        <v>35</v>
      </c>
      <c r="C14" s="36"/>
      <c r="D14" s="36">
        <f>Selvforvaltet[[#This Row],[Årligt  ]]/12</f>
        <v>0</v>
      </c>
    </row>
    <row r="15" spans="2:11" ht="30" customHeight="1" x14ac:dyDescent="0.25">
      <c r="B15" s="5" t="s">
        <v>99</v>
      </c>
      <c r="C15" s="36">
        <f>SUBTOTAL(109,Selvforvaltet[[Årligt  ]])</f>
        <v>13250</v>
      </c>
      <c r="D15" s="36">
        <f>SUBTOTAL(109,Selvforvaltet[[Månedligt ]])</f>
        <v>1104.1666666666665</v>
      </c>
    </row>
  </sheetData>
  <mergeCells count="4">
    <mergeCell ref="B1:E1"/>
    <mergeCell ref="D2:E2"/>
    <mergeCell ref="B2:C2"/>
    <mergeCell ref="F2:K3"/>
  </mergeCells>
  <dataValidations count="10">
    <dataValidation allowBlank="1" showInputMessage="1" showErrorMessage="1" prompt="Selvforvaltede månedlige udgifter beregnes automatisk i kolonnen under denne overskrift" sqref="D3" xr:uid="{00000000-0002-0000-0600-000000000000}"/>
    <dataValidation allowBlank="1" showInputMessage="1" showErrorMessage="1" prompt="Angiv selvforvaltede årlige udgifter i denne kolonne under denne overskrift" sqref="C3" xr:uid="{00000000-0002-0000-0600-000001000000}"/>
    <dataValidation allowBlank="1" showInputMessage="1" showErrorMessage="1" prompt="Angiv poster til Selvforvaltede årlige udgifter i denne kolonne under denne overskrift" sqref="B3" xr:uid="{00000000-0002-0000-0600-000002000000}"/>
    <dataValidation allowBlank="1" showInputMessage="1" showErrorMessage="1" prompt="Angiv oplysninger i tabellen Selvforvaltet i dette regneark. Tip er i celle F2. Samlet cashflow til dato beregnes automatisk i celle D2" sqref="A1" xr:uid="{00000000-0002-0000-0600-000003000000}"/>
    <dataValidation allowBlank="1" showInputMessage="1" showErrorMessage="1" prompt="Navigationslink til regnearket Udgifter" sqref="G1" xr:uid="{00000000-0002-0000-0600-000004000000}"/>
    <dataValidation allowBlank="1" showInputMessage="1" showErrorMessage="1" prompt="Navigationslink til regnearket Opsparing" sqref="I1" xr:uid="{00000000-0002-0000-0600-000005000000}"/>
    <dataValidation allowBlank="1" showInputMessage="1" showErrorMessage="1" prompt="Navigationslink til regnearket Vejledning" sqref="F1" xr:uid="{00000000-0002-0000-0600-000006000000}"/>
    <dataValidation allowBlank="1" showInputMessage="1" showErrorMessage="1" prompt="Titlen på regnearket er i denne celle. Markér celler til højre for at gå til andre regneark, F1 for at gå til regnearket Vejledning, G1 for at gå til regnearket Udgifter og I1 for at gå til regnearket Opsparing" sqref="B1:E1" xr:uid="{00000000-0002-0000-0600-000007000000}"/>
    <dataValidation allowBlank="1" showInputMessage="1" showErrorMessage="1" prompt="Samlet cashflow til dato beregnes automatisk i cellen til højre. Angiv oplysninger i tabellen nedenfor" sqref="B2:C2" xr:uid="{00000000-0002-0000-0600-000008000000}"/>
    <dataValidation allowBlank="1" showInputMessage="1" showErrorMessage="1" prompt="Samlet cashflow til dato beregnes automatisk i denne celle. Tip er i cellen til højre" sqref="D2:E2" xr:uid="{00000000-0002-0000-0600-000009000000}"/>
  </dataValidations>
  <hyperlinks>
    <hyperlink ref="I1" location="Opsparing!A1" tooltip="Vælg for at gå til regnearket Opsparing" display="SAVINGS" xr:uid="{00000000-0004-0000-0600-000000000000}"/>
    <hyperlink ref="G1" location="Udgifter!A1" tooltip="Vælg for at gå til regnearket Udgifter" display="EXPENSES" xr:uid="{00000000-0004-0000-0600-000001000000}"/>
    <hyperlink ref="F1" location="Vejledning!A1" tooltip="Vælg for at gå til regnearket Vejledning" display="Navigation button for Guide worksheet is in this cell." xr:uid="{00000000-0004-0000-0600-000002000000}"/>
    <hyperlink ref="H1" location="Selvforvaltet!A1" tooltip="Vælg for at gå til celle A1 i dette regneark" display="DISCRETIONARY" xr:uid="{881DB2F2-1DCE-4BBE-BA81-0F210CEB546C}"/>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D13:D14" emptyCellReference="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pageSetUpPr autoPageBreaks="0" fitToPage="1"/>
  </sheetPr>
  <dimension ref="B1:K9"/>
  <sheetViews>
    <sheetView showGridLines="0" zoomScaleNormal="100" workbookViewId="0"/>
  </sheetViews>
  <sheetFormatPr defaultColWidth="16.5703125" defaultRowHeight="30" customHeight="1" x14ac:dyDescent="0.25"/>
  <cols>
    <col min="1" max="1" width="2.5703125" customWidth="1"/>
    <col min="2" max="2" width="26.42578125" customWidth="1"/>
    <col min="6" max="6" width="16.5703125" style="18"/>
  </cols>
  <sheetData>
    <row r="1" spans="2:11" s="20" customFormat="1" ht="39" customHeight="1" thickBot="1" x14ac:dyDescent="0.3">
      <c r="B1" s="49" t="s">
        <v>0</v>
      </c>
      <c r="C1" s="49"/>
      <c r="D1" s="49"/>
      <c r="E1" s="49"/>
      <c r="F1" s="21" t="s">
        <v>8</v>
      </c>
      <c r="G1" s="22" t="s">
        <v>95</v>
      </c>
      <c r="H1" s="22" t="s">
        <v>97</v>
      </c>
    </row>
    <row r="2" spans="2:11" ht="31.5" customHeight="1" x14ac:dyDescent="0.25">
      <c r="B2" s="50" t="s">
        <v>10</v>
      </c>
      <c r="C2" s="50"/>
      <c r="D2" s="59">
        <f>ÅrligtCashflowTilDato</f>
        <v>39750</v>
      </c>
      <c r="E2" s="59"/>
      <c r="F2" s="45" t="s">
        <v>92</v>
      </c>
      <c r="G2" s="45"/>
      <c r="H2" s="45"/>
      <c r="I2" s="45"/>
      <c r="J2" s="45"/>
      <c r="K2" s="45"/>
    </row>
    <row r="3" spans="2:11" ht="50.1" customHeight="1" x14ac:dyDescent="0.25">
      <c r="B3" s="4" t="s">
        <v>29</v>
      </c>
      <c r="C3" s="3" t="s">
        <v>90</v>
      </c>
      <c r="D3" s="3" t="s">
        <v>91</v>
      </c>
      <c r="F3" s="45"/>
      <c r="G3" s="45"/>
      <c r="H3" s="45"/>
      <c r="I3" s="45"/>
      <c r="J3" s="45"/>
      <c r="K3" s="45"/>
    </row>
    <row r="4" spans="2:11" ht="30" customHeight="1" x14ac:dyDescent="0.25">
      <c r="B4" s="5" t="s">
        <v>65</v>
      </c>
      <c r="C4" s="36">
        <v>5000</v>
      </c>
      <c r="D4" s="36">
        <f>Opsparing[[#This Row],[Årligt  ]]/12</f>
        <v>416.66666666666669</v>
      </c>
    </row>
    <row r="5" spans="2:11" ht="30" customHeight="1" x14ac:dyDescent="0.25">
      <c r="B5" s="5" t="s">
        <v>66</v>
      </c>
      <c r="C5" s="36">
        <v>12000</v>
      </c>
      <c r="D5" s="36">
        <f>Opsparing[[#This Row],[Årligt  ]]/12</f>
        <v>1000</v>
      </c>
    </row>
    <row r="6" spans="2:11" ht="30" customHeight="1" x14ac:dyDescent="0.25">
      <c r="B6" s="5" t="s">
        <v>98</v>
      </c>
      <c r="C6" s="36">
        <v>6000</v>
      </c>
      <c r="D6" s="36">
        <f>Opsparing[[#This Row],[Årligt  ]]/12</f>
        <v>500</v>
      </c>
    </row>
    <row r="7" spans="2:11" ht="30" customHeight="1" x14ac:dyDescent="0.25">
      <c r="B7" s="5" t="s">
        <v>34</v>
      </c>
      <c r="C7" s="36"/>
      <c r="D7" s="36">
        <f>Opsparing[[#This Row],[Årligt  ]]/12</f>
        <v>0</v>
      </c>
    </row>
    <row r="8" spans="2:11" ht="30" customHeight="1" x14ac:dyDescent="0.25">
      <c r="B8" s="5" t="s">
        <v>35</v>
      </c>
      <c r="C8" s="36"/>
      <c r="D8" s="36">
        <f>Opsparing[[#This Row],[Årligt  ]]/12</f>
        <v>0</v>
      </c>
    </row>
    <row r="9" spans="2:11" ht="30" customHeight="1" x14ac:dyDescent="0.25">
      <c r="B9" s="5" t="s">
        <v>99</v>
      </c>
      <c r="C9" s="36">
        <f>SUBTOTAL(109,Opsparing[[Årligt  ]])</f>
        <v>23000</v>
      </c>
      <c r="D9" s="36">
        <f>SUBTOTAL(109,Opsparing[[Månedligt ]])</f>
        <v>1916.6666666666667</v>
      </c>
    </row>
  </sheetData>
  <mergeCells count="4">
    <mergeCell ref="F2:K3"/>
    <mergeCell ref="B1:E1"/>
    <mergeCell ref="D2:E2"/>
    <mergeCell ref="B2:C2"/>
  </mergeCells>
  <dataValidations count="9">
    <dataValidation allowBlank="1" showInputMessage="1" showErrorMessage="1" prompt="Månedlig opsparing beregnes automatisk i denne kolonne under denne overskrift" sqref="D3" xr:uid="{00000000-0002-0000-0700-000000000000}"/>
    <dataValidation allowBlank="1" showInputMessage="1" showErrorMessage="1" prompt="Angiv årlig opsparing i denne kolonne under denne overskrift" sqref="C3" xr:uid="{00000000-0002-0000-0700-000001000000}"/>
    <dataValidation allowBlank="1" showInputMessage="1" showErrorMessage="1" prompt="Angiv opsparingsposter i denne kolonne under denne overskrift" sqref="B3" xr:uid="{00000000-0002-0000-0700-000002000000}"/>
    <dataValidation allowBlank="1" showInputMessage="1" showErrorMessage="1" prompt="Angiv oplysninger i tabellen Opsparing i dette regneark. Tip er i celle F2. Samlet cashflow til dato beregnes automatisk i celle D2" sqref="A1" xr:uid="{00000000-0002-0000-0700-000003000000}"/>
    <dataValidation allowBlank="1" showInputMessage="1" showErrorMessage="1" prompt="Navigationslink til regnearket Selvforvaltet" sqref="G1" xr:uid="{00000000-0002-0000-0700-000004000000}"/>
    <dataValidation allowBlank="1" showInputMessage="1" showErrorMessage="1" prompt="Navigationslink til regnearket Vejledning" sqref="F1" xr:uid="{00000000-0002-0000-0700-000005000000}"/>
    <dataValidation allowBlank="1" showInputMessage="1" showErrorMessage="1" prompt="Titlen på regnearket er i denne celle. Markér celler til højre for at gå til andre regneark, F1 for at gå til regnearket Vejledning, og G1 for at gå til regnearket Selvforvaltet" sqref="B1:E1" xr:uid="{00000000-0002-0000-0700-000006000000}"/>
    <dataValidation allowBlank="1" showInputMessage="1" showErrorMessage="1" prompt="Samlet cashflow til dato beregnes automatisk i cellen til højre. Angiv oplysninger i tabellen nedenfor" sqref="B2:C2" xr:uid="{00000000-0002-0000-0700-000007000000}"/>
    <dataValidation allowBlank="1" showInputMessage="1" showErrorMessage="1" prompt="Samlet cashflow til dato beregnes automatisk i denne celle. Tip er i cellen til højre" sqref="D2:E2" xr:uid="{00000000-0002-0000-0700-000008000000}"/>
  </dataValidations>
  <hyperlinks>
    <hyperlink ref="G1" location="'Årligt cashflow'!A1" tooltip="Vælg for at gå til regnearket Årligt cashflow" display="Navigation button for Annual Cash Flow worksheet is in this cell." xr:uid="{00000000-0004-0000-0700-000000000000}"/>
    <hyperlink ref="G1" location="Selvforvaltet!A1" tooltip="Vælg for at gå til regnearket Selvforvaltet" display="DISCRETIONARY" xr:uid="{00000000-0004-0000-0700-000001000000}"/>
    <hyperlink ref="F1" location="Vejledning!A1" tooltip="Vælg for at gå til regnearket Vejledning" display="Navigation button for Guide worksheet is in this cell." xr:uid="{00000000-0004-0000-0700-000002000000}"/>
    <hyperlink ref="H1" location="Opsparing!A1" tooltip="Vælg for at gå til celle A1 i dette regneark" display="SAVINGS" xr:uid="{B33078D2-FB4D-4F66-9D5A-CE5D5B056318}"/>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D7:D8"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Vejledning</vt:lpstr>
      <vt:lpstr>Årligt cashflow</vt:lpstr>
      <vt:lpstr>Månedligt cashflow</vt:lpstr>
      <vt:lpstr>Daglig oversigt</vt:lpstr>
      <vt:lpstr>Indtægter</vt:lpstr>
      <vt:lpstr>Udgifter</vt:lpstr>
      <vt:lpstr>Selvforvaltet</vt:lpstr>
      <vt:lpstr>Opsparing</vt:lpstr>
      <vt:lpstr>KolonneTitelOmråde1..B6.1</vt:lpstr>
      <vt:lpstr>KolonneTitelOmråde1..E8.4</vt:lpstr>
      <vt:lpstr>Kolonnetitelområde2..D6.1</vt:lpstr>
      <vt:lpstr>KolonneTitelOmråde3..F6.1</vt:lpstr>
      <vt:lpstr>MånedligtCashflowTilDato</vt:lpstr>
      <vt:lpstr>'Daglig oversigt'!Print_Titles</vt:lpstr>
      <vt:lpstr>Indtægter!Print_Titles</vt:lpstr>
      <vt:lpstr>'Månedligt cashflow'!Print_Titles</vt:lpstr>
      <vt:lpstr>Opsparing!Print_Titles</vt:lpstr>
      <vt:lpstr>Selvforvaltet!Print_Titles</vt:lpstr>
      <vt:lpstr>Udgifter!Print_Titles</vt:lpstr>
      <vt:lpstr>RækkeTitelOmråde1..D2.2</vt:lpstr>
      <vt:lpstr>RækkeTitelOmråde1..D2.3</vt:lpstr>
      <vt:lpstr>RækkeTitelOmråde1..D2.4</vt:lpstr>
      <vt:lpstr>RækkeTitelOmråde1..D2.5</vt:lpstr>
      <vt:lpstr>RækkeTitelOmråde1..D2.6</vt:lpstr>
      <vt:lpstr>RækkeTitelOmråde1..D2.7</vt:lpstr>
      <vt:lpstr>RækkeTitelOmråde1..D2.8</vt:lpstr>
      <vt:lpstr>RækkeTitelOmråde2..C4.2</vt:lpstr>
      <vt:lpstr>RækkeTitelOmråde3..G4.2</vt:lpstr>
      <vt:lpstr>RækkeTitelOmråde4..K4.2</vt:lpstr>
      <vt:lpstr>RækkeTitelOmråde5..O4.2</vt:lpstr>
      <vt:lpstr>RækkeTitelOmråde6..C6.2</vt:lpstr>
      <vt:lpstr>RækkeTitelOmråde7..G6.2</vt:lpstr>
      <vt:lpstr>RækkeTitelOmråde8..K6.2</vt:lpstr>
      <vt:lpstr>RækkeTitelOmråde9..O6.2</vt:lpstr>
      <vt:lpstr>Titel3</vt:lpstr>
      <vt:lpstr>Titel7</vt:lpstr>
      <vt:lpstr>Title4</vt:lpstr>
      <vt:lpstr>Title5</vt:lpstr>
      <vt:lpstr>Title6</vt:lpstr>
      <vt:lpstr>Type8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2018-11-09T08:34:19Z</dcterms:created>
  <dcterms:modified xsi:type="dcterms:W3CDTF">2018-11-09T08:34:19Z</dcterms:modified>
</cp:coreProperties>
</file>