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D587F64F-F2ED-44FE-BB1F-B29508A0F58A}" xr6:coauthVersionLast="31" xr6:coauthVersionMax="38" xr10:uidLastSave="{00000000-0000-0000-0000-000000000000}"/>
  <bookViews>
    <workbookView xWindow="1860" yWindow="0" windowWidth="28800" windowHeight="10965" tabRatio="843" xr2:uid="{00000000-000D-0000-FFFF-FFFF00000000}"/>
  </bookViews>
  <sheets>
    <sheet name="Ръководство" sheetId="4" r:id="rId1"/>
    <sheet name="Годишен паричен поток" sheetId="10" r:id="rId2"/>
    <sheet name="Месечен паричен поток" sheetId="2" r:id="rId3"/>
    <sheet name="Дневно резюме" sheetId="9" r:id="rId4"/>
    <sheet name="Приход" sheetId="5" r:id="rId5"/>
    <sheet name="Разходи" sheetId="6" r:id="rId6"/>
    <sheet name="Допълнителни" sheetId="7" r:id="rId7"/>
    <sheet name="Спестявания" sheetId="8" r:id="rId8"/>
  </sheets>
  <definedNames>
    <definedName name="_xlnm.Print_Titles" localSheetId="3">'Дневно резюме'!$9:$9</definedName>
    <definedName name="_xlnm.Print_Titles" localSheetId="6">Допълнителни!$2:$3</definedName>
    <definedName name="_xlnm.Print_Titles" localSheetId="2">'Месечен паричен поток'!$3:$3</definedName>
    <definedName name="_xlnm.Print_Titles" localSheetId="4">Приход!$2:$3</definedName>
    <definedName name="_xlnm.Print_Titles" localSheetId="5">Разходи!$2:$3</definedName>
    <definedName name="_xlnm.Print_Titles" localSheetId="7">Спестявания!$2:$3</definedName>
    <definedName name="ГодишенПариченПотокКъмМомента">Приход[[#Totals],[Годишно  ]]-Разходи[[#Totals],[Годишно  ]]-Допълнителни[[#Totals],[Годишно  ]]-Спестявания[[#Totals],[Годишно  ]]</definedName>
    <definedName name="ДневенПариченПоток">SUM('Дневно резюме'!$C$5:$C$8)</definedName>
    <definedName name="Заглавие3">Месечно[[#Headers],[Тип]]</definedName>
    <definedName name="Заглавие4">Дневно[[#Headers],[Тип]]</definedName>
    <definedName name="Заглавие5">Приход[[#Headers],[Приход]]</definedName>
    <definedName name="Заглавие6">Разходи[[#Headers],[Разходи]]</definedName>
    <definedName name="Заглавие7">Допълнителни[[#Headers],[Допълнителни разходи]]</definedName>
    <definedName name="МесеченПариченПотокКъмМомента">Месечно[[#Totals],[Общо]]</definedName>
    <definedName name="ОбластЗаглавиеКолона1..B6.1">Ръководство!$B$5</definedName>
    <definedName name="ОбластЗаглавиеКолона1..E8.4">'Дневно резюме'!$B$4</definedName>
    <definedName name="ОбластЗаглавиеКолона2..D6.1">Ръководство!$D$5</definedName>
    <definedName name="ОбластЗаглавиеКолона3..F6.1">Ръководство!$F$5</definedName>
    <definedName name="ОбластЗаглавиеРед1..D2.2">'Годишен паричен поток'!$B$2</definedName>
    <definedName name="ОбластЗаглавиеРед1..D2.3">'Месечен паричен поток'!$B$2</definedName>
    <definedName name="ОбластЗаглавиеРед1..D2.4">'Дневно резюме'!$B$2</definedName>
    <definedName name="ОбластЗаглавиеРед1..D2.5">Приход!$B$2</definedName>
    <definedName name="ОбластЗаглавиеРед1..D2.6">Разходи!$B$2</definedName>
    <definedName name="ОбластЗаглавиеРед1..D2.7">Допълнителни!$B$2</definedName>
    <definedName name="ОбластЗаглавиеРед1..D2.8">Спестявания!$B$2</definedName>
    <definedName name="ОбластЗаглавиеРед2..C4.2">'Годишен паричен поток'!$B$4</definedName>
    <definedName name="ОбластЗаглавиеРед3..G4.2">'Годишен паричен поток'!$F$4</definedName>
    <definedName name="ОбластЗаглавиеРед4..K4.2">'Годишен паричен поток'!$J$4</definedName>
    <definedName name="ОбластЗаглавиеРед5..O4.2">'Годишен паричен поток'!$N$4</definedName>
    <definedName name="ОбластЗаглавиеРед6..C6.2">'Годишен паричен поток'!$B$6</definedName>
    <definedName name="ОбластЗаглавиеРед7..G6.2">'Годишен паричен поток'!$F$6</definedName>
    <definedName name="ОбластЗаглавиеРед8..K6.2">'Годишен паричен поток'!$J$6</definedName>
    <definedName name="ОбластЗаглавиеРед9..O6.2">'Годишен паричен поток'!$N$6</definedName>
    <definedName name="Тип8">Спестявания[[#Headers],[Спестявания]]</definedName>
  </definedNames>
  <calcPr calcId="179017"/>
</workbook>
</file>

<file path=xl/calcChain.xml><?xml version="1.0" encoding="utf-8"?>
<calcChain xmlns="http://schemas.openxmlformats.org/spreadsheetml/2006/main">
  <c r="C8" i="9" l="1"/>
  <c r="C7" i="9"/>
  <c r="C6" i="9"/>
  <c r="C5" i="9"/>
  <c r="F10" i="9"/>
  <c r="E10" i="9" s="1"/>
  <c r="F11" i="9"/>
  <c r="F12" i="9"/>
  <c r="E12" i="9" s="1"/>
  <c r="F13" i="9"/>
  <c r="E13" i="9" s="1"/>
  <c r="F14" i="9"/>
  <c r="E14" i="9" s="1"/>
  <c r="F15" i="9"/>
  <c r="E15" i="9" s="1"/>
  <c r="F16" i="9"/>
  <c r="E16" i="9" s="1"/>
  <c r="F17" i="9"/>
  <c r="E17" i="9" s="1"/>
  <c r="F18" i="9"/>
  <c r="E18" i="9" s="1"/>
  <c r="F19" i="9"/>
  <c r="E19" i="9" s="1"/>
  <c r="F20" i="9"/>
  <c r="E20" i="9" s="1"/>
  <c r="F21" i="9"/>
  <c r="E21" i="9" s="1"/>
  <c r="F22" i="9"/>
  <c r="E22" i="9" s="1"/>
  <c r="F23" i="9"/>
  <c r="E23" i="9" s="1"/>
  <c r="F24" i="9"/>
  <c r="E24" i="9" s="1"/>
  <c r="F25" i="9"/>
  <c r="E25" i="9" s="1"/>
  <c r="F26" i="9"/>
  <c r="E26" i="9" s="1"/>
  <c r="F27" i="9"/>
  <c r="E27" i="9" s="1"/>
  <c r="F28" i="9"/>
  <c r="E28" i="9" s="1"/>
  <c r="F29" i="9"/>
  <c r="E29" i="9" s="1"/>
  <c r="F30" i="9"/>
  <c r="E30" i="9" s="1"/>
  <c r="F31" i="9"/>
  <c r="E31" i="9" s="1"/>
  <c r="F32" i="9"/>
  <c r="E32" i="9" s="1"/>
  <c r="F33" i="9"/>
  <c r="E33" i="9" s="1"/>
  <c r="F34" i="9"/>
  <c r="E34" i="9" s="1"/>
  <c r="F35" i="9"/>
  <c r="E35" i="9" s="1"/>
  <c r="F36" i="9"/>
  <c r="E36" i="9" s="1"/>
  <c r="F37" i="9"/>
  <c r="E37" i="9" s="1"/>
  <c r="F38" i="9"/>
  <c r="E38" i="9" s="1"/>
  <c r="F39" i="9"/>
  <c r="E39" i="9" s="1"/>
  <c r="F40" i="9"/>
  <c r="E40" i="9" s="1"/>
  <c r="F41" i="9"/>
  <c r="E41" i="9" s="1"/>
  <c r="F42" i="9"/>
  <c r="E42" i="9" s="1"/>
  <c r="F43" i="9"/>
  <c r="E43" i="9" s="1"/>
  <c r="F44" i="9"/>
  <c r="E44" i="9" s="1"/>
  <c r="F45" i="9"/>
  <c r="E45" i="9" s="1"/>
  <c r="F46" i="9"/>
  <c r="E46" i="9" s="1"/>
  <c r="F47" i="9"/>
  <c r="E47" i="9" s="1"/>
  <c r="F48" i="9"/>
  <c r="E48" i="9" s="1"/>
  <c r="F49" i="9"/>
  <c r="E49" i="9" s="1"/>
  <c r="F50" i="9"/>
  <c r="E50" i="9" s="1"/>
  <c r="F51" i="9"/>
  <c r="E51" i="9" s="1"/>
  <c r="F52" i="9"/>
  <c r="E52" i="9" s="1"/>
  <c r="D53" i="9"/>
  <c r="D2" i="9" l="1"/>
  <c r="D7" i="9"/>
  <c r="D8" i="9"/>
  <c r="D6" i="9"/>
  <c r="E5" i="9"/>
  <c r="E6" i="9"/>
  <c r="E7" i="9"/>
  <c r="E8" i="9"/>
  <c r="F53" i="9"/>
  <c r="E11" i="9"/>
  <c r="C9" i="8"/>
  <c r="O4" i="10" s="1"/>
  <c r="D8" i="8"/>
  <c r="D7" i="8"/>
  <c r="D6" i="8"/>
  <c r="D5" i="8"/>
  <c r="D4" i="8"/>
  <c r="C15" i="7"/>
  <c r="K4" i="10" s="1"/>
  <c r="D14" i="7"/>
  <c r="D13" i="7"/>
  <c r="D12" i="7"/>
  <c r="D11" i="7"/>
  <c r="D10" i="7"/>
  <c r="D9" i="7"/>
  <c r="D8" i="7"/>
  <c r="D7" i="7"/>
  <c r="D6" i="7"/>
  <c r="D5" i="7"/>
  <c r="D4" i="7"/>
  <c r="C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C10" i="5"/>
  <c r="D9" i="5"/>
  <c r="D8" i="5"/>
  <c r="D7" i="5"/>
  <c r="D6" i="5"/>
  <c r="D5" i="5"/>
  <c r="D4" i="5"/>
  <c r="C4" i="10" l="1"/>
  <c r="D2" i="7"/>
  <c r="D2" i="8"/>
  <c r="D2" i="5"/>
  <c r="D2" i="10"/>
  <c r="D2" i="6"/>
  <c r="G4" i="10"/>
  <c r="E53" i="9"/>
  <c r="D5" i="9"/>
  <c r="D9" i="8"/>
  <c r="O6" i="10" s="1"/>
  <c r="D15" i="7"/>
  <c r="K6" i="10" s="1"/>
  <c r="D22" i="6"/>
  <c r="G6" i="10" s="1"/>
  <c r="D10" i="5"/>
  <c r="C6" i="10" s="1"/>
  <c r="O47" i="2"/>
  <c r="N47" i="2"/>
  <c r="M47" i="2"/>
  <c r="L47" i="2"/>
  <c r="K47" i="2"/>
  <c r="J47" i="2"/>
  <c r="I47" i="2"/>
  <c r="H47" i="2"/>
  <c r="G47" i="2"/>
  <c r="F47" i="2"/>
  <c r="E47" i="2"/>
  <c r="D47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 l="1"/>
  <c r="D2" i="2" s="1"/>
</calcChain>
</file>

<file path=xl/sharedStrings.xml><?xml version="1.0" encoding="utf-8"?>
<sst xmlns="http://schemas.openxmlformats.org/spreadsheetml/2006/main" count="332" uniqueCount="99">
  <si>
    <t>ЛИЧЕН ПАРИЧЕН ПОТОК</t>
  </si>
  <si>
    <t>Годишен паричен поток</t>
  </si>
  <si>
    <t>Въведете сума на годишния паричен поток в различни области. Вижте месечна разбивка и сравнение на всичко и най-важното – какво са крайните резултати при годишните и месечни сметки.</t>
  </si>
  <si>
    <t>Месечен паричен поток</t>
  </si>
  <si>
    <t>Въведете месечния паричен поток, който имате ежемесечно, или направете преценка за оставащите месеци, за да видите предвидения паричен поток за годината по месеци.</t>
  </si>
  <si>
    <t>Дневен паричен поток</t>
  </si>
  <si>
    <t>Въведете очакваната сума на паричния поток, който имате всеки ден, и прегледайте очакваните месечни и годишни общи суми.  Използвайте това, за да разберете как биха изглеждали вашите ежедневни навици в харченето в рамките на месец или година.</t>
  </si>
  <si>
    <t>РЪКОВОДСТВО</t>
  </si>
  <si>
    <t>ПРИХОД</t>
  </si>
  <si>
    <t>Общ паричен поток към днешна дата:</t>
  </si>
  <si>
    <t>РЕЗЮМЕ НА ПРИХОДИТЕ</t>
  </si>
  <si>
    <t>Общо за годината:</t>
  </si>
  <si>
    <t>Кръговата диаграма, показваща приходите от различни източници, е в тази клетка.</t>
  </si>
  <si>
    <t>Общо за месеца:</t>
  </si>
  <si>
    <t>РЕЗЮМЕ НА РАЗХОДИТЕ</t>
  </si>
  <si>
    <t>Кръговата диаграма, показваща възникналите разходи, е в тази клетка.</t>
  </si>
  <si>
    <t>Това е годишна оценка.  Използвайте този работен лист, ако искате да видите годишни суми с очакваните месечни стойности. Използвайте другите работни листове, за да добавите ежедневните пера.</t>
  </si>
  <si>
    <t>ГОДИШЕН ПАРИЧЕН ПОТОК</t>
  </si>
  <si>
    <t>МЕСЕЧЕН 
ПАРИЧЕН ПОТОК</t>
  </si>
  <si>
    <t>РЕЗЮМЕ НА ДОПЪЛНИТЕЛНИТЕ РАЗХОДИ</t>
  </si>
  <si>
    <t>Кръговата диаграма, показваща допълнителните разходи, е в тази клетка.</t>
  </si>
  <si>
    <t>РЕЗЮМЕ НА СПЕСТЯВАНИЯТА</t>
  </si>
  <si>
    <t>Кръговата диаграма, показваща спестяванията и инвестициите, е в тази клетка.</t>
  </si>
  <si>
    <t>Общ месечен паричен поток:</t>
  </si>
  <si>
    <t>Тип</t>
  </si>
  <si>
    <t>Приход</t>
  </si>
  <si>
    <t>Разходи</t>
  </si>
  <si>
    <t>Допълнителни</t>
  </si>
  <si>
    <t>Спестявания</t>
  </si>
  <si>
    <t>Общо</t>
  </si>
  <si>
    <t>Описание</t>
  </si>
  <si>
    <t>Заплата</t>
  </si>
  <si>
    <t>Комисиони/бонуси</t>
  </si>
  <si>
    <t>Други 1</t>
  </si>
  <si>
    <t>Други 2</t>
  </si>
  <si>
    <t>Други 3</t>
  </si>
  <si>
    <t>Други 4</t>
  </si>
  <si>
    <t>Държавни/общински/медицински</t>
  </si>
  <si>
    <t>Данък общ доход</t>
  </si>
  <si>
    <t>Данъци/такси за автомобил</t>
  </si>
  <si>
    <t>Плащания за автомобил</t>
  </si>
  <si>
    <t>Ипотека/наем</t>
  </si>
  <si>
    <t>Застраховка</t>
  </si>
  <si>
    <t>Електричество</t>
  </si>
  <si>
    <t>Газ</t>
  </si>
  <si>
    <t>Вода</t>
  </si>
  <si>
    <t>Канализация</t>
  </si>
  <si>
    <t>Боклук</t>
  </si>
  <si>
    <t>Телефон</t>
  </si>
  <si>
    <t>Интернет</t>
  </si>
  <si>
    <t>Вноски за застраховка живот/увреждания</t>
  </si>
  <si>
    <t>Храна</t>
  </si>
  <si>
    <t>Облекло</t>
  </si>
  <si>
    <t>Медицински/Стоматологични</t>
  </si>
  <si>
    <t>Автобус</t>
  </si>
  <si>
    <t>Заведения</t>
  </si>
  <si>
    <t>Подаръци</t>
  </si>
  <si>
    <t>Командировки</t>
  </si>
  <si>
    <t>Развлечения</t>
  </si>
  <si>
    <t>Хигиенни материали</t>
  </si>
  <si>
    <t>Пазаруване</t>
  </si>
  <si>
    <t>Благотворителност</t>
  </si>
  <si>
    <t>Клуб/членство</t>
  </si>
  <si>
    <t>Подобрения на дома</t>
  </si>
  <si>
    <t>Парични запаси</t>
  </si>
  <si>
    <t>Пенсионен фонд</t>
  </si>
  <si>
    <t>Спестявания/инвестиционна сметка</t>
  </si>
  <si>
    <t>Янр</t>
  </si>
  <si>
    <t>Фев</t>
  </si>
  <si>
    <t>ЗАБЕЛЕЖКА: За ежедневните артикули направете преценка на месечната сума/стойност и поставете тази стойността в съответната колона за месеца.</t>
  </si>
  <si>
    <t>Мар</t>
  </si>
  <si>
    <t>Апр</t>
  </si>
  <si>
    <t>Май</t>
  </si>
  <si>
    <t>Юни</t>
  </si>
  <si>
    <t>МЕСЕЧЕН ПАРИЧЕН ПОТОК</t>
  </si>
  <si>
    <t>Юли</t>
  </si>
  <si>
    <t>ДНЕВНО РЕЗЮМЕ</t>
  </si>
  <si>
    <t>Авг</t>
  </si>
  <si>
    <t>Сеп</t>
  </si>
  <si>
    <t>Окт</t>
  </si>
  <si>
    <t>Ное</t>
  </si>
  <si>
    <t>Дек</t>
  </si>
  <si>
    <t>Общо налични парични средства:</t>
  </si>
  <si>
    <t>ОБЩИ СУМИ</t>
  </si>
  <si>
    <t>Дневно</t>
  </si>
  <si>
    <t>Месечно</t>
  </si>
  <si>
    <t xml:space="preserve">Годишно </t>
  </si>
  <si>
    <t>ЗАБЕЛЕЖКА: Ако искате да добавите ежедневни артикули в таблицата, направете преценка на месечната сума/стойност и поставете тази стойността в съответната колона за месеца.</t>
  </si>
  <si>
    <t>Годишно</t>
  </si>
  <si>
    <t xml:space="preserve">Годишно  </t>
  </si>
  <si>
    <t xml:space="preserve">Месечно </t>
  </si>
  <si>
    <t>Това е годишна оценка.  Използвайте този работен лист, ако искате да видите годишни суми с очакваните месечни стойности.
Ако искате да добавите ежедневни артикули в таблицата, направете преценка на годишната сума/стойност и поставете тази стойността в колона за годината.</t>
  </si>
  <si>
    <t>РАЗХОДИ</t>
  </si>
  <si>
    <t>Вода/канализация</t>
  </si>
  <si>
    <t>ДОПЪЛНИТЕЛНИ</t>
  </si>
  <si>
    <t>Допълнителни разходи</t>
  </si>
  <si>
    <t>СПЕСТЯВАНИЯ</t>
  </si>
  <si>
    <t>Спестявания/инвестиции</t>
  </si>
  <si>
    <r>
      <t xml:space="preserve">Тази работна книга има работни листове за </t>
    </r>
    <r>
      <rPr>
        <b/>
        <sz val="14"/>
        <color theme="1" tint="0.34998626667073579"/>
        <rFont val="Calibri"/>
        <family val="2"/>
        <scheme val="minor"/>
      </rPr>
      <t>годишен</t>
    </r>
    <r>
      <rPr>
        <sz val="14"/>
        <color theme="1" tint="0.34998626667073579"/>
        <rFont val="Calibri"/>
        <family val="2"/>
        <charset val="204"/>
        <scheme val="minor"/>
      </rPr>
      <t>,</t>
    </r>
    <r>
      <rPr>
        <b/>
        <sz val="14"/>
        <color theme="1" tint="0.34998626667073579"/>
        <rFont val="Calibri"/>
        <family val="2"/>
        <scheme val="minor"/>
      </rPr>
      <t xml:space="preserve"> месечен</t>
    </r>
    <r>
      <rPr>
        <sz val="14"/>
        <color theme="1" tint="0.34998626667073579"/>
        <rFont val="Calibri"/>
        <family val="2"/>
        <charset val="204"/>
        <scheme val="minor"/>
      </rPr>
      <t xml:space="preserve"> и</t>
    </r>
    <r>
      <rPr>
        <b/>
        <sz val="14"/>
        <color theme="1" tint="0.34998626667073579"/>
        <rFont val="Calibri"/>
        <family val="2"/>
        <scheme val="minor"/>
      </rPr>
      <t xml:space="preserve"> дневен </t>
    </r>
    <r>
      <rPr>
        <sz val="14"/>
        <color theme="1" tint="0.34998626667073579"/>
        <rFont val="Calibri"/>
        <family val="2"/>
        <charset val="204"/>
        <scheme val="minor"/>
      </rPr>
      <t>паричен поток.</t>
    </r>
    <r>
      <rPr>
        <sz val="14"/>
        <color theme="1" tint="0.34998626667073579"/>
        <rFont val="Calibri"/>
        <family val="2"/>
        <scheme val="minor"/>
      </rPr>
      <t xml:space="preserve">  Изберете типа паричен поток, който ви върши най-добра работа, или ги използвайте всички, за да получавате представа за своя личен паричен поток.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</si>
</sst>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(* #,##0.00_);_(* \(#,##0.00\);_(* &quot;-&quot;??_);_(@_)"/>
    <numFmt numFmtId="164" formatCode="#,##0.00\ &quot;лв.&quot;;\-#,##0.00\ &quot;лв.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)@"/>
    <numFmt numFmtId="169" formatCode="#,##0.00\ &quot;лв.&quot;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ajor"/>
    </font>
    <font>
      <b/>
      <sz val="24"/>
      <color theme="5" tint="-0.24994659260841701"/>
      <name val="Calibri"/>
      <family val="2"/>
      <scheme val="major"/>
    </font>
    <font>
      <b/>
      <sz val="14"/>
      <color theme="3" tint="0.24994659260841701"/>
      <name val="Calibri"/>
      <family val="2"/>
      <scheme val="major"/>
    </font>
    <font>
      <b/>
      <sz val="11"/>
      <color theme="3" tint="0.24994659260841701"/>
      <name val="Calibri"/>
      <family val="2"/>
      <scheme val="major"/>
    </font>
    <font>
      <b/>
      <sz val="12"/>
      <color theme="3" tint="0.24994659260841701"/>
      <name val="Calibri"/>
      <family val="2"/>
      <scheme val="major"/>
    </font>
    <font>
      <sz val="36"/>
      <color theme="3" tint="0.24994659260841701"/>
      <name val="Calibri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3" tint="0.89996032593768116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color theme="3" tint="9.9978637043366805E-2"/>
      <name val="Calibri"/>
      <family val="2"/>
      <scheme val="minor"/>
    </font>
    <font>
      <sz val="11"/>
      <color theme="3" tint="0.249977111117893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2"/>
      <color theme="3" tint="0.89996032593768116"/>
      <name val="Calibri"/>
      <family val="2"/>
      <scheme val="minor"/>
    </font>
    <font>
      <b/>
      <sz val="16"/>
      <color rgb="FF57574D"/>
      <name val="Calibri"/>
      <family val="2"/>
      <scheme val="minor"/>
    </font>
    <font>
      <b/>
      <sz val="12"/>
      <color theme="3" tint="0.89992980742820516"/>
      <name val="Calibri"/>
      <family val="2"/>
      <scheme val="minor"/>
    </font>
    <font>
      <sz val="11"/>
      <color theme="3" tint="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34998626667073579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3" tint="0.24994659260841701"/>
        <bgColor indexed="64"/>
      </patternFill>
    </fill>
    <fill>
      <patternFill patternType="solid">
        <fgColor theme="3" tint="0.7499618518631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  <border>
      <left/>
      <right/>
      <top/>
      <bottom style="medium">
        <color theme="3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ashed">
        <color theme="3" tint="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ashed">
        <color theme="3" tint="0.24994659260841701"/>
      </top>
      <bottom/>
      <diagonal/>
    </border>
    <border>
      <left/>
      <right/>
      <top style="medium">
        <color theme="3" tint="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3" tint="0.24994659260841701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5" borderId="0">
      <alignment vertical="center" wrapText="1"/>
    </xf>
    <xf numFmtId="0" fontId="11" fillId="2" borderId="0" applyNumberFormat="0" applyProtection="0">
      <alignment vertical="center"/>
    </xf>
    <xf numFmtId="0" fontId="3" fillId="2" borderId="0" applyNumberFormat="0" applyFill="0" applyProtection="0">
      <alignment horizontal="left" vertical="center"/>
    </xf>
    <xf numFmtId="0" fontId="4" fillId="0" borderId="1" applyNumberFormat="0" applyFill="0" applyProtection="0"/>
    <xf numFmtId="0" fontId="5" fillId="0" borderId="4" applyNumberFormat="0" applyFill="0" applyProtection="0">
      <alignment vertical="center"/>
    </xf>
    <xf numFmtId="0" fontId="6" fillId="8" borderId="2" applyNumberFormat="0" applyProtection="0">
      <alignment horizontal="left"/>
    </xf>
    <xf numFmtId="0" fontId="7" fillId="5" borderId="0" applyNumberFormat="0" applyBorder="0" applyAlignment="0" applyProtection="0"/>
    <xf numFmtId="43" fontId="9" fillId="0" borderId="0" applyFill="0" applyBorder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165" fontId="9" fillId="0" borderId="0" applyFill="0" applyBorder="0" applyAlignment="0" applyProtection="0"/>
    <xf numFmtId="9" fontId="9" fillId="0" borderId="0" applyFill="0" applyBorder="0" applyAlignment="0" applyProtection="0"/>
    <xf numFmtId="0" fontId="9" fillId="9" borderId="3" applyNumberFormat="0" applyAlignment="0" applyProtection="0"/>
    <xf numFmtId="0" fontId="10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7" fillId="2" borderId="9" applyNumberFormat="0" applyProtection="0">
      <alignment horizontal="center" vertical="center" wrapText="1"/>
    </xf>
    <xf numFmtId="0" fontId="19" fillId="2" borderId="9" applyNumberFormat="0" applyProtection="0">
      <alignment horizontal="center" vertical="center" wrapText="1"/>
    </xf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2" applyNumberFormat="0" applyAlignment="0" applyProtection="0"/>
    <xf numFmtId="0" fontId="25" fillId="17" borderId="13" applyNumberFormat="0" applyAlignment="0" applyProtection="0"/>
    <xf numFmtId="0" fontId="26" fillId="17" borderId="12" applyNumberFormat="0" applyAlignment="0" applyProtection="0"/>
    <xf numFmtId="0" fontId="27" fillId="0" borderId="14" applyNumberFormat="0" applyFill="0" applyAlignment="0" applyProtection="0"/>
    <xf numFmtId="0" fontId="28" fillId="18" borderId="15" applyNumberFormat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61">
    <xf numFmtId="0" fontId="0" fillId="5" borderId="0" xfId="0">
      <alignment vertical="center" wrapText="1"/>
    </xf>
    <xf numFmtId="0" fontId="5" fillId="4" borderId="4" xfId="4" applyFill="1">
      <alignment vertical="center"/>
    </xf>
    <xf numFmtId="0" fontId="5" fillId="4" borderId="4" xfId="4" applyFill="1" applyAlignment="1">
      <alignment horizontal="left" vertical="center" indent="1"/>
    </xf>
    <xf numFmtId="0" fontId="0" fillId="5" borderId="0" xfId="0" applyFont="1" applyFill="1" applyBorder="1" applyAlignment="1">
      <alignment horizontal="right"/>
    </xf>
    <xf numFmtId="168" fontId="0" fillId="5" borderId="0" xfId="0" applyNumberFormat="1" applyFont="1" applyFill="1" applyBorder="1" applyAlignment="1"/>
    <xf numFmtId="168" fontId="0" fillId="5" borderId="0" xfId="0" applyNumberFormat="1" applyFont="1" applyFill="1" applyBorder="1" applyAlignment="1">
      <alignment vertical="center"/>
    </xf>
    <xf numFmtId="0" fontId="5" fillId="4" borderId="4" xfId="4" applyNumberFormat="1" applyFill="1" applyAlignment="1">
      <alignment horizontal="left" vertical="center" indent="1"/>
    </xf>
    <xf numFmtId="168" fontId="0" fillId="5" borderId="0" xfId="0" applyNumberFormat="1" applyFont="1" applyFill="1" applyBorder="1">
      <alignment vertical="center" wrapText="1"/>
    </xf>
    <xf numFmtId="0" fontId="0" fillId="5" borderId="0" xfId="0" applyFont="1" applyFill="1" applyBorder="1">
      <alignment vertical="center" wrapText="1"/>
    </xf>
    <xf numFmtId="168" fontId="0" fillId="5" borderId="0" xfId="0" applyNumberFormat="1" applyFont="1" applyFill="1" applyBorder="1" applyAlignment="1">
      <alignment horizontal="left"/>
    </xf>
    <xf numFmtId="43" fontId="0" fillId="5" borderId="0" xfId="7" applyFont="1" applyFill="1" applyBorder="1" applyAlignment="1">
      <alignment horizontal="left"/>
    </xf>
    <xf numFmtId="0" fontId="2" fillId="10" borderId="0" xfId="0" applyFont="1" applyFill="1" applyAlignment="1">
      <alignment horizontal="left" vertical="center" indent="1"/>
    </xf>
    <xf numFmtId="0" fontId="2" fillId="11" borderId="0" xfId="0" applyFont="1" applyFill="1" applyAlignment="1">
      <alignment horizontal="left" vertical="center" indent="1"/>
    </xf>
    <xf numFmtId="0" fontId="0" fillId="5" borderId="0" xfId="0" applyFont="1" applyFill="1" applyBorder="1" applyAlignment="1"/>
    <xf numFmtId="0" fontId="14" fillId="3" borderId="0" xfId="0" applyFont="1" applyFill="1" applyAlignment="1">
      <alignment horizontal="left" vertical="top" wrapText="1" indent="1"/>
    </xf>
    <xf numFmtId="0" fontId="2" fillId="2" borderId="0" xfId="0" applyFont="1" applyFill="1" applyAlignment="1">
      <alignment horizontal="left" vertical="center" indent="1"/>
    </xf>
    <xf numFmtId="0" fontId="14" fillId="6" borderId="0" xfId="0" applyFont="1" applyFill="1" applyAlignment="1">
      <alignment horizontal="left" vertical="top" wrapText="1" indent="1"/>
    </xf>
    <xf numFmtId="0" fontId="14" fillId="7" borderId="0" xfId="0" applyFont="1" applyFill="1" applyAlignment="1">
      <alignment horizontal="left" vertical="top" wrapText="1" indent="1"/>
    </xf>
    <xf numFmtId="0" fontId="0" fillId="5" borderId="0" xfId="0">
      <alignment vertical="center" wrapText="1"/>
    </xf>
    <xf numFmtId="0" fontId="0" fillId="5" borderId="0" xfId="0">
      <alignment vertical="center" wrapText="1"/>
    </xf>
    <xf numFmtId="0" fontId="11" fillId="2" borderId="0" xfId="1">
      <alignment vertical="center"/>
    </xf>
    <xf numFmtId="0" fontId="17" fillId="2" borderId="9" xfId="15">
      <alignment horizontal="center" vertical="center" wrapText="1"/>
    </xf>
    <xf numFmtId="0" fontId="17" fillId="2" borderId="9" xfId="15" quotePrefix="1">
      <alignment horizontal="center" vertical="center" wrapText="1"/>
    </xf>
    <xf numFmtId="0" fontId="11" fillId="2" borderId="0" xfId="1" applyBorder="1">
      <alignment vertical="center"/>
    </xf>
    <xf numFmtId="168" fontId="4" fillId="5" borderId="1" xfId="3" applyNumberFormat="1" applyFill="1"/>
    <xf numFmtId="168" fontId="6" fillId="8" borderId="2" xfId="5" applyNumberFormat="1">
      <alignment horizontal="left"/>
    </xf>
    <xf numFmtId="0" fontId="15" fillId="5" borderId="0" xfId="0" applyFont="1" applyBorder="1" applyAlignment="1">
      <alignment horizontal="left" vertical="top" wrapText="1" indent="1"/>
    </xf>
    <xf numFmtId="168" fontId="20" fillId="8" borderId="0" xfId="0" applyNumberFormat="1" applyFont="1" applyFill="1" applyBorder="1" applyAlignment="1">
      <alignment horizontal="left" vertical="center"/>
    </xf>
    <xf numFmtId="168" fontId="20" fillId="8" borderId="6" xfId="0" applyNumberFormat="1" applyFont="1" applyFill="1" applyBorder="1" applyAlignment="1">
      <alignment horizontal="left" vertical="center"/>
    </xf>
    <xf numFmtId="168" fontId="15" fillId="8" borderId="0" xfId="0" applyNumberFormat="1" applyFont="1" applyFill="1" applyBorder="1" applyAlignment="1">
      <alignment horizontal="left" vertical="center"/>
    </xf>
    <xf numFmtId="0" fontId="15" fillId="8" borderId="11" xfId="0" applyFont="1" applyFill="1" applyBorder="1" applyAlignment="1">
      <alignment horizontal="right" vertical="center"/>
    </xf>
    <xf numFmtId="0" fontId="17" fillId="2" borderId="9" xfId="15" applyBorder="1">
      <alignment horizontal="center" vertical="center" wrapText="1"/>
    </xf>
    <xf numFmtId="0" fontId="17" fillId="2" borderId="9" xfId="15" quotePrefix="1" applyBorder="1">
      <alignment horizontal="center" vertical="center" wrapText="1"/>
    </xf>
    <xf numFmtId="169" fontId="0" fillId="5" borderId="0" xfId="0" applyNumberFormat="1" applyFont="1" applyFill="1" applyBorder="1">
      <alignment vertical="center" wrapText="1"/>
    </xf>
    <xf numFmtId="164" fontId="0" fillId="5" borderId="0" xfId="0" applyNumberFormat="1" applyFont="1" applyFill="1" applyBorder="1" applyAlignment="1">
      <alignment horizontal="right" vertical="center"/>
    </xf>
    <xf numFmtId="164" fontId="20" fillId="8" borderId="0" xfId="0" applyNumberFormat="1" applyFont="1" applyFill="1" applyBorder="1" applyAlignment="1">
      <alignment vertical="center"/>
    </xf>
    <xf numFmtId="164" fontId="0" fillId="5" borderId="0" xfId="0" applyNumberFormat="1" applyFont="1" applyFill="1" applyBorder="1">
      <alignment vertical="center" wrapText="1"/>
    </xf>
    <xf numFmtId="0" fontId="12" fillId="5" borderId="8" xfId="0" applyFont="1" applyBorder="1" applyAlignment="1">
      <alignment vertical="top" wrapText="1"/>
    </xf>
    <xf numFmtId="0" fontId="7" fillId="5" borderId="0" xfId="6" applyBorder="1"/>
    <xf numFmtId="0" fontId="11" fillId="2" borderId="0" xfId="1" applyBorder="1">
      <alignment vertical="center"/>
    </xf>
    <xf numFmtId="0" fontId="11" fillId="2" borderId="10" xfId="1" applyBorder="1">
      <alignment vertical="center"/>
    </xf>
    <xf numFmtId="164" fontId="5" fillId="4" borderId="4" xfId="4" applyNumberFormat="1" applyFill="1" applyAlignment="1">
      <alignment horizontal="right" vertical="center"/>
    </xf>
    <xf numFmtId="0" fontId="16" fillId="4" borderId="6" xfId="0" applyFont="1" applyFill="1" applyBorder="1" applyAlignment="1">
      <alignment horizontal="center" vertical="center" wrapText="1"/>
    </xf>
    <xf numFmtId="169" fontId="3" fillId="0" borderId="0" xfId="2" applyNumberFormat="1" applyFill="1" applyBorder="1" applyAlignment="1">
      <alignment horizontal="center" vertical="center"/>
    </xf>
    <xf numFmtId="0" fontId="4" fillId="4" borderId="1" xfId="3" applyFill="1"/>
    <xf numFmtId="0" fontId="18" fillId="0" borderId="0" xfId="0" applyFont="1" applyFill="1" applyBorder="1">
      <alignment vertical="center" wrapText="1"/>
    </xf>
    <xf numFmtId="169" fontId="5" fillId="4" borderId="4" xfId="4" applyNumberFormat="1" applyFill="1" applyAlignment="1">
      <alignment horizontal="right" vertical="center"/>
    </xf>
    <xf numFmtId="0" fontId="17" fillId="2" borderId="9" xfId="15" quotePrefix="1">
      <alignment horizontal="center" vertical="center" wrapText="1"/>
    </xf>
    <xf numFmtId="0" fontId="15" fillId="5" borderId="0" xfId="0" applyFont="1" applyBorder="1" applyAlignment="1">
      <alignment horizontal="left" vertical="center" wrapText="1" indent="1"/>
    </xf>
    <xf numFmtId="0" fontId="0" fillId="5" borderId="0" xfId="0" applyAlignment="1">
      <alignment horizontal="center"/>
    </xf>
    <xf numFmtId="0" fontId="11" fillId="2" borderId="0" xfId="1">
      <alignment vertical="center"/>
    </xf>
    <xf numFmtId="0" fontId="18" fillId="12" borderId="7" xfId="0" applyFont="1" applyFill="1" applyBorder="1" applyAlignment="1">
      <alignment horizontal="left" vertical="center" wrapText="1"/>
    </xf>
    <xf numFmtId="169" fontId="3" fillId="12" borderId="7" xfId="2" applyNumberFormat="1" applyFill="1" applyBorder="1" applyAlignment="1">
      <alignment horizontal="left" vertical="center"/>
    </xf>
    <xf numFmtId="0" fontId="15" fillId="5" borderId="0" xfId="0" applyFont="1" applyBorder="1" applyAlignment="1">
      <alignment horizontal="left" vertical="top" wrapText="1" indent="1"/>
    </xf>
    <xf numFmtId="169" fontId="3" fillId="12" borderId="0" xfId="2" applyNumberFormat="1" applyFill="1" applyBorder="1" applyAlignment="1">
      <alignment horizontal="left" vertical="center"/>
    </xf>
    <xf numFmtId="0" fontId="18" fillId="12" borderId="0" xfId="0" applyFont="1" applyFill="1" applyBorder="1" applyAlignment="1">
      <alignment horizontal="left" vertical="center" wrapText="1"/>
    </xf>
    <xf numFmtId="0" fontId="0" fillId="5" borderId="0" xfId="0" applyAlignment="1">
      <alignment horizontal="left" vertical="center" wrapText="1" indent="1"/>
    </xf>
    <xf numFmtId="0" fontId="18" fillId="0" borderId="7" xfId="0" applyFont="1" applyFill="1" applyBorder="1">
      <alignment vertical="center" wrapText="1"/>
    </xf>
    <xf numFmtId="169" fontId="3" fillId="0" borderId="7" xfId="2" applyNumberFormat="1" applyFill="1" applyBorder="1" applyAlignment="1">
      <alignment horizontal="center" vertical="center"/>
    </xf>
    <xf numFmtId="169" fontId="3" fillId="12" borderId="7" xfId="2" applyNumberFormat="1" applyFill="1" applyBorder="1" applyAlignment="1">
      <alignment horizontal="center" vertical="center"/>
    </xf>
    <xf numFmtId="0" fontId="15" fillId="5" borderId="0" xfId="0" applyFont="1" applyAlignment="1">
      <alignment horizontal="left" vertical="center" wrapText="1" indent="1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3" builtinId="53" customBuiltin="1"/>
    <cellStyle name="Followed Hyperlink" xfId="16" builtinId="9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5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12" builtinId="10" customBuiltin="1"/>
    <cellStyle name="Output" xfId="21" builtinId="21" customBuiltin="1"/>
    <cellStyle name="Percent" xfId="11" builtinId="5" customBuiltin="1"/>
    <cellStyle name="Title" xfId="6" builtinId="15" customBuiltin="1"/>
    <cellStyle name="Total" xfId="14" builtinId="25" customBuiltin="1"/>
    <cellStyle name="Warning Text" xfId="25" builtinId="11" customBuiltin="1"/>
    <cellStyle name="Заглавие 5" xfId="5" xr:uid="{00000000-0005-0000-0000-00000A000000}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_)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numFmt numFmtId="168" formatCode="_)@"/>
    </dxf>
    <dxf>
      <numFmt numFmtId="169" formatCode="#,##0.00\ &quot;лв.&quot;"/>
    </dxf>
    <dxf>
      <numFmt numFmtId="164" formatCode="#,##0.00\ &quot;лв.&quot;;\-#,##0.00\ &quot;лв.&quot;"/>
    </dxf>
    <dxf>
      <numFmt numFmtId="169" formatCode="#,##0.00\ &quot;лв.&quot;"/>
    </dxf>
    <dxf>
      <numFmt numFmtId="164" formatCode="#,##0.00\ &quot;лв.&quot;;\-#,##0.00\ &quot;лв.&quot;"/>
    </dxf>
    <dxf>
      <numFmt numFmtId="169" formatCode="#,##0.00\ &quot;лв.&quot;"/>
    </dxf>
    <dxf>
      <numFmt numFmtId="164" formatCode="#,##0.00\ &quot;лв.&quot;;\-#,##0.00\ &quot;лв.&quot;"/>
    </dxf>
    <dxf>
      <numFmt numFmtId="169" formatCode="#,##0.00\ &quot;лв.&quot;"/>
    </dxf>
    <dxf>
      <alignment horizontal="left" vertical="bottom" textRotation="0" wrapText="0" relativeIndent="-1" justifyLastLine="0" shrinkToFit="0" readingOrder="0"/>
    </dxf>
    <dxf>
      <numFmt numFmtId="168" formatCode="_)@"/>
      <alignment horizontal="left" vertical="bottom" textRotation="0" wrapText="0" relativeIndent="-1" justifyLastLine="0" shrinkToFit="0" readingOrder="0"/>
    </dxf>
    <dxf>
      <alignment vertical="bottom" textRotation="0" indent="0" justifyLastLine="0" shrinkToFit="0" readingOrder="0"/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89996032593768116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numFmt numFmtId="164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,##0.00\ &quot;лв.&quot;"/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)@"/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b val="0"/>
        <i val="0"/>
        <color theme="3" tint="0.24994659260841701"/>
      </font>
      <fill>
        <patternFill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0.24994659260841701"/>
      </font>
      <fill>
        <patternFill patternType="solid">
          <fgColor theme="7"/>
          <bgColor theme="3" tint="0.89996032593768116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3" tint="9.9948118533890809E-2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9.9948118533890809E-2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9.9948118533890809E-2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  <dxf>
      <font>
        <b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/>
        <i val="0"/>
        <color theme="3" tint="0.24994659260841701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</dxfs>
  <tableStyles count="3" defaultTableStyle="Изложение на личен паричен поток" defaultPivotStyle="PivotStyleLight15">
    <tableStyle name="Месечен паричен поток" pivot="0" count="5" xr9:uid="{00000000-0011-0000-FFFF-FFFF01000000}">
      <tableStyleElement type="wholeTable" dxfId="92"/>
      <tableStyleElement type="headerRow" dxfId="91"/>
      <tableStyleElement type="totalRow" dxfId="90"/>
      <tableStyleElement type="firstRowStripe" dxfId="89"/>
      <tableStyleElement type="secondRowStripe" dxfId="88"/>
    </tableStyle>
    <tableStyle name="Дневно резюме" pivot="0" count="5" xr9:uid="{00000000-0011-0000-FFFF-FFFF00000000}">
      <tableStyleElement type="wholeTable" dxfId="87"/>
      <tableStyleElement type="headerRow" dxfId="86"/>
      <tableStyleElement type="totalRow" dxfId="85"/>
      <tableStyleElement type="firstRowStripe" dxfId="84"/>
      <tableStyleElement type="secondRowStripe" dxfId="83"/>
    </tableStyle>
    <tableStyle name="Изложение на личен паричен поток" pivot="0" count="9" xr9:uid="{00000000-0011-0000-FFFF-FFFF02000000}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firstHeaderCell" dxfId="77"/>
      <tableStyleElement type="lastHeaderCell" dxfId="76"/>
      <tableStyleElement type="firstTotalCell" dxfId="75"/>
      <tableStyleElement type="lastTotalCell" dxfId="7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01543039604126"/>
          <c:y val="0.49479951701943697"/>
          <c:w val="0.61673771670260957"/>
          <c:h val="0.47187047525492054"/>
        </c:manualLayout>
      </c:layout>
      <c:doughnutChart>
        <c:varyColors val="1"/>
        <c:ser>
          <c:idx val="0"/>
          <c:order val="0"/>
          <c:tx>
            <c:strRef>
              <c:f>Приход!$C$3</c:f>
              <c:strCache>
                <c:ptCount val="1"/>
                <c:pt idx="0">
                  <c:v>Годишно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97-4753-9CDB-D604E39040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97-4753-9CDB-D604E39040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97-4753-9CDB-D604E39040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97-4753-9CDB-D604E39040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97-4753-9CDB-D604E39040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97-4753-9CDB-D604E3904055}"/>
              </c:ext>
            </c:extLst>
          </c:dPt>
          <c:cat>
            <c:strRef>
              <c:f>Приход!$B$4:$B$10</c:f>
              <c:strCache>
                <c:ptCount val="6"/>
                <c:pt idx="0">
                  <c:v> Заплата</c:v>
                </c:pt>
                <c:pt idx="1">
                  <c:v> Комисиони/бонуси</c:v>
                </c:pt>
                <c:pt idx="2">
                  <c:v> Други 1</c:v>
                </c:pt>
                <c:pt idx="3">
                  <c:v> Други 2</c:v>
                </c:pt>
                <c:pt idx="4">
                  <c:v> Други 3</c:v>
                </c:pt>
                <c:pt idx="5">
                  <c:v> Други 4</c:v>
                </c:pt>
              </c:strCache>
            </c:strRef>
          </c:cat>
          <c:val>
            <c:numRef>
              <c:f>Приход!$C$4:$C$10</c:f>
              <c:numCache>
                <c:formatCode>#,##0.00\ "лв.";\-#,##0.00\ "лв."</c:formatCode>
                <c:ptCount val="6"/>
                <c:pt idx="0">
                  <c:v>90000</c:v>
                </c:pt>
                <c:pt idx="1">
                  <c:v>5000</c:v>
                </c:pt>
                <c:pt idx="2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7-4753-9CDB-D604E3904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6244314489928524E-2"/>
          <c:w val="0.99283882508317023"/>
          <c:h val="0.361031040710554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32127186391772"/>
          <c:y val="0.50233432078300155"/>
          <c:w val="0.60887245964483439"/>
          <c:h val="0.46644615329516553"/>
        </c:manualLayout>
      </c:layout>
      <c:doughnutChart>
        <c:varyColors val="1"/>
        <c:ser>
          <c:idx val="0"/>
          <c:order val="0"/>
          <c:tx>
            <c:strRef>
              <c:f>Разходи!$C$3</c:f>
              <c:strCache>
                <c:ptCount val="1"/>
                <c:pt idx="0">
                  <c:v>Годишно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D-4B7D-891C-83B772899D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D-4B7D-891C-83B772899D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9D-4B7D-891C-83B772899D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9D-4B7D-891C-83B772899D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9D-4B7D-891C-83B772899D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9D-4B7D-891C-83B772899D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69D-4B7D-891C-83B772899D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69D-4B7D-891C-83B772899D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69D-4B7D-891C-83B772899D5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69D-4B7D-891C-83B772899D5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69D-4B7D-891C-83B772899D5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69D-4B7D-891C-83B772899D5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69D-4B7D-891C-83B772899D5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69D-4B7D-891C-83B772899D5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69D-4B7D-891C-83B772899D5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69D-4B7D-891C-83B772899D5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69D-4B7D-891C-83B772899D5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69D-4B7D-891C-83B772899D5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69D-4B7D-891C-83B772899D5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69D-4B7D-891C-83B772899D5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38100">
                <a:solidFill>
                  <a:schemeClr val="accent5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69D-4B7D-891C-83B772899D5C}"/>
              </c:ext>
            </c:extLst>
          </c:dPt>
          <c:cat>
            <c:strRef>
              <c:f>Разходи!$B$4:$B$22</c:f>
              <c:strCache>
                <c:ptCount val="18"/>
                <c:pt idx="0">
                  <c:v> Държавни/общински/медицински</c:v>
                </c:pt>
                <c:pt idx="1">
                  <c:v> Данък общ доход</c:v>
                </c:pt>
                <c:pt idx="2">
                  <c:v> Данъци/такси за автомобил</c:v>
                </c:pt>
                <c:pt idx="3">
                  <c:v> Плащания за автомобил</c:v>
                </c:pt>
                <c:pt idx="4">
                  <c:v> Ипотека/наем</c:v>
                </c:pt>
                <c:pt idx="5">
                  <c:v> Застраховка</c:v>
                </c:pt>
                <c:pt idx="6">
                  <c:v> Електричество</c:v>
                </c:pt>
                <c:pt idx="7">
                  <c:v> Газ</c:v>
                </c:pt>
                <c:pt idx="8">
                  <c:v> Вода/канализация</c:v>
                </c:pt>
                <c:pt idx="9">
                  <c:v> Боклук</c:v>
                </c:pt>
                <c:pt idx="10">
                  <c:v> Телефон</c:v>
                </c:pt>
                <c:pt idx="11">
                  <c:v> Интернет</c:v>
                </c:pt>
                <c:pt idx="12">
                  <c:v> Вноски за застраховка живот/увреждания</c:v>
                </c:pt>
                <c:pt idx="13">
                  <c:v> Храна</c:v>
                </c:pt>
                <c:pt idx="14">
                  <c:v> Облекло</c:v>
                </c:pt>
                <c:pt idx="15">
                  <c:v> Медицински/Стоматологични</c:v>
                </c:pt>
                <c:pt idx="16">
                  <c:v> Други 1</c:v>
                </c:pt>
                <c:pt idx="17">
                  <c:v> Други 2</c:v>
                </c:pt>
              </c:strCache>
            </c:strRef>
          </c:cat>
          <c:val>
            <c:numRef>
              <c:f>Разходи!$C$4:$C$22</c:f>
              <c:numCache>
                <c:formatCode>#,##0.00\ "лв.";\-#,##0.00\ "лв."</c:formatCode>
                <c:ptCount val="18"/>
                <c:pt idx="0">
                  <c:v>15000</c:v>
                </c:pt>
                <c:pt idx="1">
                  <c:v>2500</c:v>
                </c:pt>
                <c:pt idx="2">
                  <c:v>200</c:v>
                </c:pt>
                <c:pt idx="3">
                  <c:v>4000</c:v>
                </c:pt>
                <c:pt idx="4">
                  <c:v>15000</c:v>
                </c:pt>
                <c:pt idx="5">
                  <c:v>250</c:v>
                </c:pt>
                <c:pt idx="6">
                  <c:v>1200</c:v>
                </c:pt>
                <c:pt idx="7">
                  <c:v>600</c:v>
                </c:pt>
                <c:pt idx="8">
                  <c:v>600</c:v>
                </c:pt>
                <c:pt idx="9">
                  <c:v>150</c:v>
                </c:pt>
                <c:pt idx="10">
                  <c:v>600</c:v>
                </c:pt>
                <c:pt idx="11">
                  <c:v>600</c:v>
                </c:pt>
                <c:pt idx="12">
                  <c:v>1500</c:v>
                </c:pt>
                <c:pt idx="13">
                  <c:v>5000</c:v>
                </c:pt>
                <c:pt idx="14">
                  <c:v>1200</c:v>
                </c:pt>
                <c:pt idx="15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69D-4B7D-891C-83B772899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0597860935135553E-3"/>
          <c:y val="2.2742040285899934E-2"/>
          <c:w val="0.99136596475058936"/>
          <c:h val="0.49504893759625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86937415265841"/>
          <c:y val="0.49840703391608221"/>
          <c:w val="0.61626161233662591"/>
          <c:h val="0.47210684921694734"/>
        </c:manualLayout>
      </c:layout>
      <c:doughnutChart>
        <c:varyColors val="1"/>
        <c:ser>
          <c:idx val="0"/>
          <c:order val="0"/>
          <c:tx>
            <c:strRef>
              <c:f>Допълнителни!$C$3</c:f>
              <c:strCache>
                <c:ptCount val="1"/>
                <c:pt idx="0">
                  <c:v>Годишно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cat>
            <c:strRef>
              <c:f>Допълнителни!$B$4:$B$15</c:f>
              <c:strCache>
                <c:ptCount val="11"/>
                <c:pt idx="0">
                  <c:v> Заведения</c:v>
                </c:pt>
                <c:pt idx="1">
                  <c:v> Подаръци</c:v>
                </c:pt>
                <c:pt idx="2">
                  <c:v> Командировки</c:v>
                </c:pt>
                <c:pt idx="3">
                  <c:v> Развлечения</c:v>
                </c:pt>
                <c:pt idx="4">
                  <c:v> Хигиенни материали</c:v>
                </c:pt>
                <c:pt idx="5">
                  <c:v> Пазаруване</c:v>
                </c:pt>
                <c:pt idx="6">
                  <c:v> Благотворителност</c:v>
                </c:pt>
                <c:pt idx="7">
                  <c:v> Клуб/членство</c:v>
                </c:pt>
                <c:pt idx="8">
                  <c:v> Подобрения на дома</c:v>
                </c:pt>
                <c:pt idx="9">
                  <c:v> Други 1</c:v>
                </c:pt>
                <c:pt idx="10">
                  <c:v> Други 2</c:v>
                </c:pt>
              </c:strCache>
            </c:strRef>
          </c:cat>
          <c:val>
            <c:numRef>
              <c:f>Допълнителни!$C$4:$C$15</c:f>
              <c:numCache>
                <c:formatCode>#,##0.00\ "лв.";\-#,##0.00\ "лв."</c:formatCode>
                <c:ptCount val="11"/>
                <c:pt idx="0">
                  <c:v>1200</c:v>
                </c:pt>
                <c:pt idx="1">
                  <c:v>600</c:v>
                </c:pt>
                <c:pt idx="2">
                  <c:v>2250</c:v>
                </c:pt>
                <c:pt idx="3">
                  <c:v>1200</c:v>
                </c:pt>
                <c:pt idx="4">
                  <c:v>300</c:v>
                </c:pt>
                <c:pt idx="5">
                  <c:v>2000</c:v>
                </c:pt>
                <c:pt idx="6">
                  <c:v>600</c:v>
                </c:pt>
                <c:pt idx="7">
                  <c:v>300</c:v>
                </c:pt>
                <c:pt idx="8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B-448A-A4A6-2D3823811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1.2995451591942819E-2"/>
          <c:w val="0.99838712908977978"/>
          <c:h val="0.4841192748399260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46913837757035"/>
          <c:y val="0.51883982338465007"/>
          <c:w val="0.60160857281374858"/>
          <c:h val="0.46029505814697141"/>
        </c:manualLayout>
      </c:layout>
      <c:doughnutChart>
        <c:varyColors val="1"/>
        <c:ser>
          <c:idx val="0"/>
          <c:order val="0"/>
          <c:tx>
            <c:strRef>
              <c:f>Спестявания!$C$3</c:f>
              <c:strCache>
                <c:ptCount val="1"/>
                <c:pt idx="0">
                  <c:v>Годишно  </c:v>
                </c:pt>
              </c:strCache>
            </c:strRef>
          </c:tx>
          <c:spPr>
            <a:ln w="38100">
              <a:solidFill>
                <a:schemeClr val="accent5">
                  <a:lumMod val="20000"/>
                  <a:lumOff val="80000"/>
                </a:schemeClr>
              </a:solidFill>
            </a:ln>
          </c:spPr>
          <c:cat>
            <c:strRef>
              <c:f>Спестявания!$B$4:$B$9</c:f>
              <c:strCache>
                <c:ptCount val="5"/>
                <c:pt idx="0">
                  <c:v> Парични запаси</c:v>
                </c:pt>
                <c:pt idx="1">
                  <c:v> Пенсионен фонд</c:v>
                </c:pt>
                <c:pt idx="2">
                  <c:v> Спестявания/инвестиции</c:v>
                </c:pt>
                <c:pt idx="3">
                  <c:v> Други 1</c:v>
                </c:pt>
                <c:pt idx="4">
                  <c:v> Други 2</c:v>
                </c:pt>
              </c:strCache>
            </c:strRef>
          </c:cat>
          <c:val>
            <c:numRef>
              <c:f>Спестявания!$C$4:$C$9</c:f>
              <c:numCache>
                <c:formatCode>#,##0.00\ "лв.";\-#,##0.00\ "лв."</c:formatCode>
                <c:ptCount val="5"/>
                <c:pt idx="0">
                  <c:v>5000</c:v>
                </c:pt>
                <c:pt idx="1">
                  <c:v>12000</c:v>
                </c:pt>
                <c:pt idx="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C-4291-A166-A4BE4CF9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ln>
          <a:noFill/>
        </a:ln>
      </c:spPr>
    </c:plotArea>
    <c:legend>
      <c:legendPos val="t"/>
      <c:layout>
        <c:manualLayout>
          <c:xMode val="edge"/>
          <c:yMode val="edge"/>
          <c:x val="2.6922483047815898E-2"/>
          <c:y val="9.7465886939571145E-3"/>
          <c:w val="0.95865012279228246"/>
          <c:h val="0.48001540012176847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98;&#1082;&#1086;&#1074;&#1086;&#1076;&#1089;&#1090;&#1074;&#1086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'&#1043;&#1086;&#1076;&#1080;&#1096;&#1077;&#1085; &#1087;&#1072;&#1088;&#1080;&#1095;&#1077;&#1085; &#1087;&#1086;&#1090;&#1086;&#1082;'!A1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052;&#1077;&#1089;&#1077;&#1095;&#1077;&#1085; &#1087;&#1072;&#1088;&#1080;&#1095;&#1077;&#1085; &#1087;&#1086;&#1090;&#1086;&#1082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044;&#1085;&#1077;&#1074;&#1085;&#1086; &#1088;&#1077;&#1079;&#1102;&#1084;&#1077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1055;&#1088;&#1080;&#1093;&#1086;&#1076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72;&#1079;&#1093;&#1086;&#1076;&#1080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1044;&#1086;&#1087;&#1098;&#1083;&#1085;&#1080;&#1090;&#1077;&#1083;&#1085;&#1080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77;&#1089;&#1090;&#1103;&#1074;&#1072;&#1085;&#1080;&#1103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19050</xdr:rowOff>
    </xdr:from>
    <xdr:to>
      <xdr:col>6</xdr:col>
      <xdr:colOff>1219200</xdr:colOff>
      <xdr:row>0</xdr:row>
      <xdr:rowOff>467999</xdr:rowOff>
    </xdr:to>
    <xdr:sp macro="" textlink="">
      <xdr:nvSpPr>
        <xdr:cNvPr id="12" name="Правоъгълник 11" descr="Navigation button to cell A1 in this  worksheet">
          <a:hlinkClick xmlns:r="http://schemas.openxmlformats.org/officeDocument/2006/relationships" r:id="rId1" tooltip="Изберете, за да навигирате до клетка A1 в този работен лист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588250" y="19050"/>
          <a:ext cx="1193800" cy="448949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РЪКОВОДСТВО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0</xdr:row>
      <xdr:rowOff>469901</xdr:rowOff>
    </xdr:from>
    <xdr:to>
      <xdr:col>6</xdr:col>
      <xdr:colOff>3999</xdr:colOff>
      <xdr:row>2</xdr:row>
      <xdr:rowOff>19050</xdr:rowOff>
    </xdr:to>
    <xdr:sp macro="" textlink="">
      <xdr:nvSpPr>
        <xdr:cNvPr id="2" name="Правоъгълник с едностранно закръглени ъгли 18" descr="Rounded rectangl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4149" y="469901"/>
          <a:ext cx="5896800" cy="444499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933450</xdr:colOff>
      <xdr:row>4</xdr:row>
      <xdr:rowOff>3909060</xdr:rowOff>
    </xdr:to>
    <xdr:graphicFrame macro="">
      <xdr:nvGraphicFramePr>
        <xdr:cNvPr id="3" name="Диаграма 2" descr="Pie chart showing income from different source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</xdr:colOff>
      <xdr:row>0</xdr:row>
      <xdr:rowOff>0</xdr:rowOff>
    </xdr:from>
    <xdr:to>
      <xdr:col>8</xdr:col>
      <xdr:colOff>152400</xdr:colOff>
      <xdr:row>1</xdr:row>
      <xdr:rowOff>0</xdr:rowOff>
    </xdr:to>
    <xdr:sp macro="" textlink="">
      <xdr:nvSpPr>
        <xdr:cNvPr id="4" name="Правоъгълник 3" descr="Navigation button to Annual Cash Flow worksheet">
          <a:hlinkClick xmlns:r="http://schemas.openxmlformats.org/officeDocument/2006/relationships" r:id="rId2" tooltip="Изберете, за да навигирате до клетка A1 в този работен лист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29500" y="0"/>
          <a:ext cx="146685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ГОДИШЕН </a:t>
          </a:r>
        </a:p>
        <a:p>
          <a:pPr algn="ctr" rtl="0"/>
          <a:r>
            <a:rPr lang="bg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ПАРИЧЕН ПОТОК</a:t>
          </a:r>
        </a:p>
      </xdr:txBody>
    </xdr:sp>
    <xdr:clientData/>
  </xdr:twoCellAnchor>
  <xdr:oneCellAnchor>
    <xdr:from>
      <xdr:col>4</xdr:col>
      <xdr:colOff>171449</xdr:colOff>
      <xdr:row>4</xdr:row>
      <xdr:rowOff>0</xdr:rowOff>
    </xdr:from>
    <xdr:ext cx="4010026" cy="3909060"/>
    <xdr:graphicFrame macro="">
      <xdr:nvGraphicFramePr>
        <xdr:cNvPr id="5" name="Диаграма 4" descr="Pie chart showing expenses summary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9</xdr:col>
      <xdr:colOff>18395</xdr:colOff>
      <xdr:row>3</xdr:row>
      <xdr:rowOff>203200</xdr:rowOff>
    </xdr:from>
    <xdr:ext cx="3991630" cy="3907882"/>
    <xdr:graphicFrame macro="">
      <xdr:nvGraphicFramePr>
        <xdr:cNvPr id="6" name="Диаграма 5" descr="Pie chart showing discretionary summar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13</xdr:col>
      <xdr:colOff>1</xdr:colOff>
      <xdr:row>4</xdr:row>
      <xdr:rowOff>0</xdr:rowOff>
    </xdr:from>
    <xdr:ext cx="4010024" cy="3909060"/>
    <xdr:graphicFrame macro="">
      <xdr:nvGraphicFramePr>
        <xdr:cNvPr id="7" name="Диаграма 6" descr="Pie chart showing savings and investments summary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457201</xdr:rowOff>
    </xdr:from>
    <xdr:to>
      <xdr:col>5</xdr:col>
      <xdr:colOff>0</xdr:colOff>
      <xdr:row>2</xdr:row>
      <xdr:rowOff>9907</xdr:rowOff>
    </xdr:to>
    <xdr:sp macro="" textlink="">
      <xdr:nvSpPr>
        <xdr:cNvPr id="6" name="Правоъгълник с едностранно закръглени ъгли 5" descr="Rounded rectangl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77798" y="457201"/>
          <a:ext cx="5949952" cy="452289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22223</xdr:colOff>
      <xdr:row>0</xdr:row>
      <xdr:rowOff>0</xdr:rowOff>
    </xdr:from>
    <xdr:to>
      <xdr:col>9</xdr:col>
      <xdr:colOff>1347257</xdr:colOff>
      <xdr:row>1</xdr:row>
      <xdr:rowOff>0</xdr:rowOff>
    </xdr:to>
    <xdr:sp macro="" textlink="">
      <xdr:nvSpPr>
        <xdr:cNvPr id="25" name="Правоъгълник 24" descr="Navigation button to cell A1 in this worksheet">
          <a:hlinkClick xmlns:r="http://schemas.openxmlformats.org/officeDocument/2006/relationships" r:id="rId1" tooltip="Изберете, за да навигирате до клетка A1 в този работен лист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9966323" y="0"/>
          <a:ext cx="1320801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  <a:ea typeface="+mn-ea"/>
              <a:cs typeface="+mn-cs"/>
            </a:rPr>
            <a:t>МЕСЕЧЕН ПАРИЧЕН</a:t>
          </a:r>
          <a:r>
            <a:rPr lang="bg" sz="1200" b="1" baseline="0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  <a:ea typeface="+mn-ea"/>
              <a:cs typeface="+mn-cs"/>
            </a:rPr>
            <a:t> ПОТОК</a:t>
          </a:r>
          <a:endParaRPr lang="en-US" sz="1200" b="1">
            <a:solidFill>
              <a:schemeClr val="accent1">
                <a:lumMod val="40000"/>
                <a:lumOff val="60000"/>
              </a:schemeClr>
            </a:solidFill>
            <a:latin typeface="Calibri" panose="020F0502020204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</xdr:colOff>
      <xdr:row>0</xdr:row>
      <xdr:rowOff>469899</xdr:rowOff>
    </xdr:from>
    <xdr:to>
      <xdr:col>4</xdr:col>
      <xdr:colOff>1104899</xdr:colOff>
      <xdr:row>1</xdr:row>
      <xdr:rowOff>371856</xdr:rowOff>
    </xdr:to>
    <xdr:sp macro="" textlink="">
      <xdr:nvSpPr>
        <xdr:cNvPr id="2" name="Правоъгълник с едностранно закръглени ъгли 5" descr="Rounded rectangl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6849" y="469899"/>
          <a:ext cx="5775325" cy="397257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31749</xdr:colOff>
      <xdr:row>0</xdr:row>
      <xdr:rowOff>0</xdr:rowOff>
    </xdr:from>
    <xdr:to>
      <xdr:col>7</xdr:col>
      <xdr:colOff>1228725</xdr:colOff>
      <xdr:row>1</xdr:row>
      <xdr:rowOff>0</xdr:rowOff>
    </xdr:to>
    <xdr:sp macro="" textlink="">
      <xdr:nvSpPr>
        <xdr:cNvPr id="9" name="Правоъгълник 8" descr="Navigation button to cell A1 in this worksheet">
          <a:hlinkClick xmlns:r="http://schemas.openxmlformats.org/officeDocument/2006/relationships" r:id="rId1" tooltip="Изберете, за да навигирате до клетка A1 в този работен лист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480424" y="0"/>
          <a:ext cx="1196976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  <a:ea typeface="+mn-ea"/>
              <a:cs typeface="+mn-cs"/>
            </a:rPr>
            <a:t>ДНЕВНО РЕЗЮМЕ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0</xdr:row>
      <xdr:rowOff>482600</xdr:rowOff>
    </xdr:from>
    <xdr:to>
      <xdr:col>5</xdr:col>
      <xdr:colOff>4299</xdr:colOff>
      <xdr:row>2</xdr:row>
      <xdr:rowOff>19050</xdr:rowOff>
    </xdr:to>
    <xdr:sp macro="" textlink="">
      <xdr:nvSpPr>
        <xdr:cNvPr id="2" name="Правоъгълник с едностранно закръглени ъгли 18" descr="Rounded rectangl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74624" y="482600"/>
          <a:ext cx="6087600" cy="431800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1362075</xdr:colOff>
      <xdr:row>1</xdr:row>
      <xdr:rowOff>0</xdr:rowOff>
    </xdr:to>
    <xdr:sp macro="" textlink="">
      <xdr:nvSpPr>
        <xdr:cNvPr id="10" name="Правоъгълник 9" descr="Navigation button to cell A1 in this worksheet">
          <a:hlinkClick xmlns:r="http://schemas.openxmlformats.org/officeDocument/2006/relationships" r:id="rId1" tooltip="Изберете, за да навигирате до клетка A1 в този работен лист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543925" y="0"/>
          <a:ext cx="1343025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ПРИХОД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171447</xdr:colOff>
      <xdr:row>0</xdr:row>
      <xdr:rowOff>495299</xdr:rowOff>
    </xdr:from>
    <xdr:to>
      <xdr:col>4</xdr:col>
      <xdr:colOff>1104899</xdr:colOff>
      <xdr:row>2</xdr:row>
      <xdr:rowOff>16256</xdr:rowOff>
    </xdr:to>
    <xdr:sp macro="" textlink="">
      <xdr:nvSpPr>
        <xdr:cNvPr id="2" name="Правоъгълник с едностранно закръглени ъгли 18" descr="Rounded rectangl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71447" y="495299"/>
          <a:ext cx="6086477" cy="416307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1352550</xdr:colOff>
      <xdr:row>1</xdr:row>
      <xdr:rowOff>0</xdr:rowOff>
    </xdr:to>
    <xdr:sp macro="" textlink="">
      <xdr:nvSpPr>
        <xdr:cNvPr id="10" name="Правоъгълник 9" descr="Navigation button to cell A1 in this worksheet">
          <a:hlinkClick xmlns:r="http://schemas.openxmlformats.org/officeDocument/2006/relationships" r:id="rId1" tooltip="Изберете, за да навигирате до клетка A1 в този работен лист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9020175" y="0"/>
          <a:ext cx="133350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РАЗХОДИ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</xdr:colOff>
      <xdr:row>0</xdr:row>
      <xdr:rowOff>467219</xdr:rowOff>
    </xdr:from>
    <xdr:to>
      <xdr:col>5</xdr:col>
      <xdr:colOff>2890</xdr:colOff>
      <xdr:row>2</xdr:row>
      <xdr:rowOff>18419</xdr:rowOff>
    </xdr:to>
    <xdr:sp macro="" textlink="">
      <xdr:nvSpPr>
        <xdr:cNvPr id="2" name="Правоъгълник с едностранно закръглени ъгли 18" descr="Rounded rectangl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73215" y="467219"/>
          <a:ext cx="6087600" cy="446550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31749</xdr:colOff>
      <xdr:row>0</xdr:row>
      <xdr:rowOff>0</xdr:rowOff>
    </xdr:from>
    <xdr:to>
      <xdr:col>7</xdr:col>
      <xdr:colOff>1363749</xdr:colOff>
      <xdr:row>1</xdr:row>
      <xdr:rowOff>0</xdr:rowOff>
    </xdr:to>
    <xdr:sp macro="" textlink="">
      <xdr:nvSpPr>
        <xdr:cNvPr id="14" name="Правоъгълник 13" descr="Navigation button to cell A1 in this worksheet">
          <a:hlinkClick xmlns:r="http://schemas.openxmlformats.org/officeDocument/2006/relationships" r:id="rId1" tooltip="Изберете, за да навигирате до клетка A1 в този работен лист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8404224" y="0"/>
          <a:ext cx="133200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ДОПЪЛНИТЕЛНИ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168274</xdr:colOff>
      <xdr:row>0</xdr:row>
      <xdr:rowOff>463551</xdr:rowOff>
    </xdr:from>
    <xdr:to>
      <xdr:col>4</xdr:col>
      <xdr:colOff>1102849</xdr:colOff>
      <xdr:row>2</xdr:row>
      <xdr:rowOff>16257</xdr:rowOff>
    </xdr:to>
    <xdr:sp macro="" textlink="">
      <xdr:nvSpPr>
        <xdr:cNvPr id="2" name="Правоъгълник с едностранно закръглени ъгли 18" descr="Rounded rectangl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68274" y="463551"/>
          <a:ext cx="6087600" cy="448056"/>
        </a:xfrm>
        <a:prstGeom prst="round2SameRect">
          <a:avLst>
            <a:gd name="adj1" fmla="val 0"/>
            <a:gd name="adj2" fmla="val 25491"/>
          </a:avLst>
        </a:prstGeom>
        <a:solidFill>
          <a:schemeClr val="bg1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12700</xdr:colOff>
      <xdr:row>0</xdr:row>
      <xdr:rowOff>0</xdr:rowOff>
    </xdr:from>
    <xdr:to>
      <xdr:col>7</xdr:col>
      <xdr:colOff>1254700</xdr:colOff>
      <xdr:row>1</xdr:row>
      <xdr:rowOff>0</xdr:rowOff>
    </xdr:to>
    <xdr:sp macro="" textlink="">
      <xdr:nvSpPr>
        <xdr:cNvPr id="12" name="Правоъгълник 11" descr="Navigation button to cell A1 in this worksheet">
          <a:hlinkClick xmlns:r="http://schemas.openxmlformats.org/officeDocument/2006/relationships" r:id="rId1" tooltip="Изберете, за да навигирате до клетка A1 в този работен лист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8328025" y="0"/>
          <a:ext cx="1242000" cy="495300"/>
        </a:xfrm>
        <a:prstGeom prst="rect">
          <a:avLst/>
        </a:prstGeom>
        <a:solidFill>
          <a:schemeClr val="tx2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bg" sz="1200" b="1">
              <a:solidFill>
                <a:schemeClr val="accent1">
                  <a:lumMod val="40000"/>
                  <a:lumOff val="60000"/>
                </a:schemeClr>
              </a:solidFill>
              <a:latin typeface="Calibri" panose="020F0502020204030204" pitchFamily="34" charset="0"/>
            </a:rPr>
            <a:t>СПЕСТЯВАНИЯ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Месечно" displayName="Месечно" ref="B3:P47" totalsRowCount="1">
  <autoFilter ref="B3:P46" xr:uid="{00000000-0009-0000-0100-00000B000000}"/>
  <tableColumns count="15">
    <tableColumn id="1" xr3:uid="{00000000-0010-0000-0000-000001000000}" name="Тип" totalsRowLabel="Общо" totalsRowDxfId="71"/>
    <tableColumn id="2" xr3:uid="{00000000-0010-0000-0000-000002000000}" name="Описание" totalsRowDxfId="70"/>
    <tableColumn id="3" xr3:uid="{00000000-0010-0000-0000-000003000000}" name="Янр" totalsRowFunction="custom" dataDxfId="69" totalsRowDxfId="68">
      <totalsRowFormula>SUMIF(Месечно[Тип],"Приход",Месечно[Янр])-SUMIF(Месечно[Тип],"&lt;&gt;Приход",Месечно[Янр])</totalsRowFormula>
    </tableColumn>
    <tableColumn id="4" xr3:uid="{00000000-0010-0000-0000-000004000000}" name="Фев" totalsRowFunction="custom" dataDxfId="67" totalsRowDxfId="66">
      <totalsRowFormula>SUMIF(Месечно[Тип],"Приход",Месечно[Фев])-SUMIF(Месечно[Тип],"&lt;&gt;Приход",Месечно[Фев])</totalsRowFormula>
    </tableColumn>
    <tableColumn id="5" xr3:uid="{00000000-0010-0000-0000-000005000000}" name="Мар" totalsRowFunction="custom" dataDxfId="65" totalsRowDxfId="64">
      <totalsRowFormula>SUMIF(Месечно[Тип],"Приход",Месечно[Мар])-SUMIF(Месечно[Тип],"&lt;&gt;Приход",Месечно[Мар])</totalsRowFormula>
    </tableColumn>
    <tableColumn id="6" xr3:uid="{00000000-0010-0000-0000-000006000000}" name="Апр" totalsRowFunction="custom" dataDxfId="63" totalsRowDxfId="62">
      <totalsRowFormula>SUMIF(Месечно[Тип],"Приход",Месечно[Апр])-SUMIF(Месечно[Тип],"&lt;&gt;Приход",Месечно[Апр])</totalsRowFormula>
    </tableColumn>
    <tableColumn id="7" xr3:uid="{00000000-0010-0000-0000-000007000000}" name="Май" totalsRowFunction="custom" dataDxfId="61" totalsRowDxfId="60">
      <totalsRowFormula>SUMIF(Месечно[Тип],"Приход",Месечно[Май])-SUMIF(Месечно[Тип],"&lt;&gt;Приход",Месечно[Май])</totalsRowFormula>
    </tableColumn>
    <tableColumn id="8" xr3:uid="{00000000-0010-0000-0000-000008000000}" name="Юни" totalsRowFunction="custom" dataDxfId="59" totalsRowDxfId="58">
      <totalsRowFormula>SUMIF(Месечно[Тип],"Приход",Месечно[Юни])-SUMIF(Месечно[Тип],"&lt;&gt;Приход",Месечно[Юни])</totalsRowFormula>
    </tableColumn>
    <tableColumn id="9" xr3:uid="{00000000-0010-0000-0000-000009000000}" name="Юли" totalsRowFunction="custom" dataDxfId="57" totalsRowDxfId="56">
      <totalsRowFormula>SUMIF(Месечно[Тип],"Приход",Месечно[Юли])-SUMIF(Месечно[Тип],"&lt;&gt;Приход",Месечно[Юли])</totalsRowFormula>
    </tableColumn>
    <tableColumn id="10" xr3:uid="{00000000-0010-0000-0000-00000A000000}" name="Авг" totalsRowFunction="custom" dataDxfId="55" totalsRowDxfId="54">
      <totalsRowFormula>SUMIF(Месечно[Тип],"Приход",Месечно[Авг])-SUMIF(Месечно[Тип],"&lt;&gt;Приход",Месечно[Авг])</totalsRowFormula>
    </tableColumn>
    <tableColumn id="11" xr3:uid="{00000000-0010-0000-0000-00000B000000}" name="Сеп" totalsRowFunction="custom" dataDxfId="53" totalsRowDxfId="52">
      <totalsRowFormula>SUMIF(Месечно[Тип],"Приход",Месечно[Сеп])-SUMIF(Месечно[Тип],"&lt;&gt;Приход",Месечно[Сеп])</totalsRowFormula>
    </tableColumn>
    <tableColumn id="12" xr3:uid="{00000000-0010-0000-0000-00000C000000}" name="Окт" totalsRowFunction="custom" dataDxfId="51" totalsRowDxfId="50">
      <totalsRowFormula>SUMIF(Месечно[Тип],"Приход",Месечно[Окт])-SUMIF(Месечно[Тип],"&lt;&gt;Приход",Месечно[Окт])</totalsRowFormula>
    </tableColumn>
    <tableColumn id="13" xr3:uid="{00000000-0010-0000-0000-00000D000000}" name="Ное" totalsRowFunction="custom" dataDxfId="49" totalsRowDxfId="48">
      <totalsRowFormula>SUMIF(Месечно[Тип],"Приход",Месечно[Ное])-SUMIF(Месечно[Тип],"&lt;&gt;Приход",Месечно[Ное])</totalsRowFormula>
    </tableColumn>
    <tableColumn id="14" xr3:uid="{00000000-0010-0000-0000-00000E000000}" name="Дек" totalsRowFunction="custom" dataDxfId="47" totalsRowDxfId="46">
      <totalsRowFormula>SUMIF(Месечно[Тип],"Приход",Месечно[Дек])-SUMIF(Месечно[Тип],"&lt;&gt;Приход",Месечно[Дек])</totalsRowFormula>
    </tableColumn>
    <tableColumn id="15" xr3:uid="{00000000-0010-0000-0000-00000F000000}" name="Общо" totalsRowFunction="custom" dataDxfId="45" totalsRowDxfId="44">
      <calculatedColumnFormula>SUM(Месечно[[#This Row],[Янр]:[Дек]])</calculatedColumnFormula>
      <totalsRowFormula>SUMIF(Месечно[Тип],"Приход",Месечно[Общо])-SUMIF(Месечно[Тип],"&lt;&gt;Приход",Месечно[Общо])</totalsRowFormula>
    </tableColumn>
  </tableColumns>
  <tableStyleInfo name="Месечен паричен поток" showFirstColumn="0" showLastColumn="0" showRowStripes="1" showColumnStripes="0"/>
  <extLst>
    <ext xmlns:x14="http://schemas.microsoft.com/office/spreadsheetml/2009/9/main" uri="{504A1905-F514-4f6f-8877-14C23A59335A}">
      <x14:table altTextSummary="Изберете тип и въведете описание и паричен поток за всеки месец в тази таблица. Общата сума и блещукащите линии се актуализират автоматично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Дневно" displayName="Дневно" ref="B9:F53" totalsRowCount="1" headerRowDxfId="33">
  <autoFilter ref="B9:F52" xr:uid="{00000000-0009-0000-0100-00000C000000}"/>
  <tableColumns count="5">
    <tableColumn id="1" xr3:uid="{00000000-0010-0000-0100-000001000000}" name="Тип" totalsRowLabel="Общо" dataDxfId="32" totalsRowDxfId="31"/>
    <tableColumn id="2" xr3:uid="{00000000-0010-0000-0100-000002000000}" name="Описание" totalsRowDxfId="30"/>
    <tableColumn id="3" xr3:uid="{00000000-0010-0000-0100-000003000000}" name="Дневно" totalsRowFunction="custom" dataDxfId="29" totalsRowDxfId="28">
      <totalsRowFormula>SUMIF(Дневно[Тип],"Приход",Дневно[Дневно])-SUMIF(Дневно[Тип],"&lt;&gt;Приход",Дневно[Дневно])</totalsRowFormula>
    </tableColumn>
    <tableColumn id="14" xr3:uid="{00000000-0010-0000-0100-00000E000000}" name="Месечно" totalsRowFunction="custom" dataDxfId="27" totalsRowDxfId="26">
      <calculatedColumnFormula>Дневно[[#This Row],[Годишно]]/12</calculatedColumnFormula>
      <totalsRowFormula>SUMIF(Дневно[Тип],"Приход",Дневно[Месечно])-SUMIF(Дневно[Тип],"&lt;&gt;Приход",Дневно[Месечно])</totalsRowFormula>
    </tableColumn>
    <tableColumn id="15" xr3:uid="{00000000-0010-0000-0100-00000F000000}" name="Годишно" totalsRowFunction="custom" dataDxfId="25" totalsRowDxfId="24">
      <calculatedColumnFormula>Дневно[[#This Row],[Дневно]]*365</calculatedColumnFormula>
      <totalsRowFormula>SUMIF(Дневно[Тип],"Приход",Дневно[Годишно])-SUMIF(Дневно[Тип],"&lt;&gt;Приход",Дневно[Годишно])</totalsRowFormula>
    </tableColumn>
  </tableColumns>
  <tableStyleInfo name="Дневно резюме" showFirstColumn="0" showLastColumn="0" showRowStripes="1" showColumnStripes="0"/>
  <extLst>
    <ext xmlns:x14="http://schemas.microsoft.com/office/spreadsheetml/2009/9/main" uri="{504A1905-F514-4f6f-8877-14C23A59335A}">
      <x14:table altTextSummary="Изберете тип и въведете описание и дневни средства, а месечният и годишният паричен поток ще се изчислят автоматично в тази таблица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Приход" displayName="Приход" ref="B3:D10" totalsRowCount="1">
  <tableColumns count="3">
    <tableColumn id="1" xr3:uid="{00000000-0010-0000-0200-000001000000}" name="Приход" totalsRowLabel="Общо" dataDxfId="23" totalsRowDxfId="22"/>
    <tableColumn id="2" xr3:uid="{00000000-0010-0000-0200-000002000000}" name="Годишно  " totalsRowFunction="sum" dataDxfId="21" totalsRowDxfId="20"/>
    <tableColumn id="3" xr3:uid="{00000000-0010-0000-0200-000003000000}" name="Месечно " totalsRowFunction="sum" dataDxfId="19" totalsRowDxfId="18">
      <calculatedColumnFormula>Приход[[#This Row],[Годишно  ]]/12</calculatedColumnFormula>
    </tableColumn>
  </tableColumns>
  <tableStyleInfo name="Изложение на личен паричен поток" showFirstColumn="1" showLastColumn="1" showRowStripes="0" showColumnStripes="0"/>
  <extLst>
    <ext xmlns:x14="http://schemas.microsoft.com/office/spreadsheetml/2009/9/main" uri="{504A1905-F514-4f6f-8877-14C23A59335A}">
      <x14:table altTextSummary="Въведете елементите на прихода и годишния приход в тази таблица. Месечният приход се изчислява автоматично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Разходи" displayName="Разходи" ref="B3:D22" totalsRowCount="1">
  <tableColumns count="3">
    <tableColumn id="1" xr3:uid="{00000000-0010-0000-0300-000001000000}" name="Разходи" totalsRowLabel="Общо" dataDxfId="17" totalsRowDxfId="16"/>
    <tableColumn id="2" xr3:uid="{00000000-0010-0000-0300-000002000000}" name="Годишно  " totalsRowFunction="sum" dataDxfId="15" totalsRowDxfId="14"/>
    <tableColumn id="3" xr3:uid="{00000000-0010-0000-0300-000003000000}" name="Месечно " totalsRowFunction="sum" dataDxfId="13" totalsRowDxfId="12">
      <calculatedColumnFormula>Разходи[[#This Row],[Годишно  ]]/12</calculatedColumnFormula>
    </tableColumn>
  </tableColumns>
  <tableStyleInfo name="Изложение на личен паричен поток" showFirstColumn="1" showLastColumn="1" showRowStripes="0" showColumnStripes="0"/>
  <extLst>
    <ext xmlns:x14="http://schemas.microsoft.com/office/spreadsheetml/2009/9/main" uri="{504A1905-F514-4f6f-8877-14C23A59335A}">
      <x14:table altTextSummary="Въведете елементите на разходите и годишните разходи в тази таблица. Месечните разходи се изчисляват автоматично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Допълнителни" displayName="Допълнителни" ref="B3:D15" totalsRowCount="1">
  <tableColumns count="3">
    <tableColumn id="1" xr3:uid="{00000000-0010-0000-0400-000001000000}" name="Допълнителни разходи" totalsRowLabel="Общо" dataDxfId="11" totalsRowDxfId="10"/>
    <tableColumn id="2" xr3:uid="{00000000-0010-0000-0400-000002000000}" name="Годишно  " totalsRowFunction="sum" dataDxfId="9" totalsRowDxfId="8"/>
    <tableColumn id="3" xr3:uid="{00000000-0010-0000-0400-000003000000}" name="Месечно " totalsRowFunction="sum" dataDxfId="7" totalsRowDxfId="6">
      <calculatedColumnFormula>Допълнителни[[#This Row],[Годишно  ]]/12</calculatedColumnFormula>
    </tableColumn>
  </tableColumns>
  <tableStyleInfo name="Изложение на личен паричен поток" showFirstColumn="1" showLastColumn="1" showRowStripes="0" showColumnStripes="0"/>
  <extLst>
    <ext xmlns:x14="http://schemas.microsoft.com/office/spreadsheetml/2009/9/main" uri="{504A1905-F514-4f6f-8877-14C23A59335A}">
      <x14:table altTextSummary="Въведете елементите на допълнителните разходите и годишните допълнителни разходи в тази таблица. Месечните допълнителни разходи се изчисляват автоматично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Спестявания" displayName="Спестявания" ref="B3:D9" totalsRowCount="1">
  <tableColumns count="3">
    <tableColumn id="1" xr3:uid="{00000000-0010-0000-0500-000001000000}" name="Спестявания" totalsRowLabel="Общо" dataDxfId="5" totalsRowDxfId="4"/>
    <tableColumn id="2" xr3:uid="{00000000-0010-0000-0500-000002000000}" name="Годишно  " totalsRowFunction="sum" dataDxfId="3" totalsRowDxfId="2"/>
    <tableColumn id="3" xr3:uid="{00000000-0010-0000-0500-000003000000}" name="Месечно " totalsRowFunction="sum" dataDxfId="1" totalsRowDxfId="0">
      <calculatedColumnFormula>Спестявания[[#This Row],[Годишно  ]]/12</calculatedColumnFormula>
    </tableColumn>
  </tableColumns>
  <tableStyleInfo name="Изложение на личен паричен поток" showFirstColumn="1" showLastColumn="1" showRowStripes="0" showColumnStripes="0"/>
  <extLst>
    <ext xmlns:x14="http://schemas.microsoft.com/office/spreadsheetml/2009/9/main" uri="{504A1905-F514-4f6f-8877-14C23A59335A}">
      <x14:table altTextSummary="Въведете елементите на спестяванията и годишните спестявания в тази таблица. Месечните спестявания се изчисляват автоматично"/>
    </ext>
  </extLst>
</table>
</file>

<file path=xl/theme/theme1.xml><?xml version="1.0" encoding="utf-8"?>
<a:theme xmlns:a="http://schemas.openxmlformats.org/drawingml/2006/main" name="Office Theme">
  <a:themeElements>
    <a:clrScheme name="Personal Cash Flow Statement">
      <a:dk1>
        <a:srgbClr val="000000"/>
      </a:dk1>
      <a:lt1>
        <a:srgbClr val="FFFFFF"/>
      </a:lt1>
      <a:dk2>
        <a:srgbClr val="1A1A17"/>
      </a:dk2>
      <a:lt2>
        <a:srgbClr val="FAF7F0"/>
      </a:lt2>
      <a:accent1>
        <a:srgbClr val="E58555"/>
      </a:accent1>
      <a:accent2>
        <a:srgbClr val="62A293"/>
      </a:accent2>
      <a:accent3>
        <a:srgbClr val="F7AF4F"/>
      </a:accent3>
      <a:accent4>
        <a:srgbClr val="A7BD6F"/>
      </a:accent4>
      <a:accent5>
        <a:srgbClr val="D5BD85"/>
      </a:accent5>
      <a:accent6>
        <a:srgbClr val="996B7B"/>
      </a:accent6>
      <a:hlink>
        <a:srgbClr val="A7BD6F"/>
      </a:hlink>
      <a:folHlink>
        <a:srgbClr val="996B7B"/>
      </a:folHlink>
    </a:clrScheme>
    <a:fontScheme name="Personal Cash Flow Statemen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autoPageBreaks="0" fitToPage="1"/>
  </sheetPr>
  <dimension ref="B1:H6"/>
  <sheetViews>
    <sheetView showGridLines="0" tabSelected="1" zoomScaleNormal="100" workbookViewId="0"/>
  </sheetViews>
  <sheetFormatPr defaultRowHeight="15" x14ac:dyDescent="0.25"/>
  <cols>
    <col min="1" max="1" width="2.5703125" customWidth="1"/>
    <col min="2" max="2" width="34.5703125" customWidth="1"/>
    <col min="3" max="3" width="3.5703125" customWidth="1"/>
    <col min="4" max="4" width="34.5703125" customWidth="1"/>
    <col min="5" max="5" width="3.5703125" customWidth="1"/>
    <col min="6" max="6" width="34.5703125" customWidth="1"/>
    <col min="7" max="8" width="18.42578125" customWidth="1"/>
  </cols>
  <sheetData>
    <row r="1" spans="2:8" s="20" customFormat="1" ht="39" customHeight="1" x14ac:dyDescent="0.25">
      <c r="B1" s="39"/>
      <c r="C1" s="39"/>
      <c r="D1" s="39"/>
      <c r="E1" s="39"/>
      <c r="F1" s="40"/>
      <c r="G1" s="21" t="s">
        <v>7</v>
      </c>
      <c r="H1" s="22" t="s">
        <v>8</v>
      </c>
    </row>
    <row r="2" spans="2:8" ht="75.599999999999994" customHeight="1" x14ac:dyDescent="0.7">
      <c r="B2" s="38" t="s">
        <v>0</v>
      </c>
      <c r="C2" s="38"/>
      <c r="D2" s="38"/>
      <c r="E2" s="38"/>
      <c r="F2" s="38"/>
    </row>
    <row r="3" spans="2:8" ht="64.5" customHeight="1" x14ac:dyDescent="0.25">
      <c r="B3" s="37" t="s">
        <v>98</v>
      </c>
      <c r="C3" s="37"/>
      <c r="D3" s="37"/>
      <c r="E3" s="37"/>
      <c r="F3" s="37"/>
    </row>
    <row r="5" spans="2:8" ht="33.75" customHeight="1" x14ac:dyDescent="0.25">
      <c r="B5" s="11" t="s">
        <v>1</v>
      </c>
      <c r="D5" s="12" t="s">
        <v>3</v>
      </c>
      <c r="F5" s="15" t="s">
        <v>5</v>
      </c>
    </row>
    <row r="6" spans="2:8" ht="135" x14ac:dyDescent="0.25">
      <c r="B6" s="16" t="s">
        <v>2</v>
      </c>
      <c r="D6" s="17" t="s">
        <v>4</v>
      </c>
      <c r="F6" s="14" t="s">
        <v>6</v>
      </c>
    </row>
  </sheetData>
  <mergeCells count="3">
    <mergeCell ref="B3:F3"/>
    <mergeCell ref="B2:F2"/>
    <mergeCell ref="B1:F1"/>
  </mergeCells>
  <dataValidations count="6">
    <dataValidation allowBlank="1" showInputMessage="1" showErrorMessage="1" prompt="Създайте просто извлечение за личен паричен поток в тази работна книга. Използвайте този работен лист &quot;Ръководство&quot;, за да научите за различните парични потоци. Изберете клетка H1, за да отидете на работния лист &quot;Приход&quot;" sqref="A1" xr:uid="{00000000-0002-0000-0000-000000000000}"/>
    <dataValidation allowBlank="1" showInputMessage="1" showErrorMessage="1" prompt="Връзка за навигация до работния лист &quot;Приход&quot;" sqref="H1" xr:uid="{00000000-0002-0000-0000-000001000000}"/>
    <dataValidation allowBlank="1" showInputMessage="1" showErrorMessage="1" prompt="Заглавието на работния лист е в тази клетка. Пояснението е в клетката по-долу, а инструкциите за годишния, месечния и дневния паричен поток са в ред 5" sqref="B2:F2" xr:uid="{00000000-0002-0000-0000-000002000000}"/>
    <dataValidation allowBlank="1" showInputMessage="1" showErrorMessage="1" prompt="Инструкции как да създадете годишен паричен поток, можете да намерите в клетката по-долу" sqref="B5" xr:uid="{00000000-0002-0000-0000-000003000000}"/>
    <dataValidation allowBlank="1" showInputMessage="1" showErrorMessage="1" prompt="Инструкции как да създадете месечен паричен поток, можете да намерите в клетката по-долу" sqref="D5" xr:uid="{00000000-0002-0000-0000-000004000000}"/>
    <dataValidation allowBlank="1" showInputMessage="1" showErrorMessage="1" prompt="Инструкции как да създадете дневен паричен поток, можете да намерите в клетката по-долу" sqref="F5" xr:uid="{00000000-0002-0000-0000-000005000000}"/>
  </dataValidations>
  <hyperlinks>
    <hyperlink ref="H1" location="Приход!A1" tooltip="Изберете, за да навигирате до работния лист &quot;Приход&quot;" display="INCOME" xr:uid="{00000000-0004-0000-0000-000000000000}"/>
    <hyperlink ref="G1" location="Ръководство!A1" tooltip="Изберете, за да навигирате до клетка A1 в този работен лист" display="GUIDE" xr:uid="{E68A774C-93D6-483A-9386-8E5FD2297001}"/>
  </hyperlinks>
  <printOptions horizontalCentered="1"/>
  <pageMargins left="0.4" right="0.4" top="0.4" bottom="0.4" header="0.5" footer="0.5"/>
  <pageSetup paperSize="9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autoPageBreaks="0" fitToPage="1"/>
  </sheetPr>
  <dimension ref="B1:P6"/>
  <sheetViews>
    <sheetView showGridLines="0" zoomScaleNormal="100" workbookViewId="0"/>
  </sheetViews>
  <sheetFormatPr defaultColWidth="8.7109375" defaultRowHeight="30" customHeight="1" x14ac:dyDescent="0.25"/>
  <cols>
    <col min="1" max="1" width="2.7109375" style="19" customWidth="1"/>
    <col min="2" max="2" width="34.85546875" style="19" customWidth="1"/>
    <col min="3" max="3" width="16.5703125" style="19" customWidth="1"/>
    <col min="4" max="4" width="14.42578125" style="19" customWidth="1"/>
    <col min="5" max="5" width="2.5703125" style="19" customWidth="1"/>
    <col min="6" max="8" width="20" style="19" customWidth="1"/>
    <col min="9" max="9" width="2.5703125" style="19" customWidth="1"/>
    <col min="10" max="12" width="20" style="19" customWidth="1"/>
    <col min="13" max="13" width="2.5703125" style="19" customWidth="1"/>
    <col min="14" max="16" width="20" style="19" customWidth="1"/>
    <col min="17" max="17" width="2.5703125" style="19" customWidth="1"/>
    <col min="18" max="16384" width="8.7109375" style="19"/>
  </cols>
  <sheetData>
    <row r="1" spans="2:16" s="20" customFormat="1" ht="39" customHeight="1" x14ac:dyDescent="0.25">
      <c r="B1" s="39" t="s">
        <v>0</v>
      </c>
      <c r="C1" s="39"/>
      <c r="D1" s="39"/>
      <c r="E1" s="39"/>
      <c r="F1" s="40"/>
      <c r="G1" s="31" t="s">
        <v>7</v>
      </c>
      <c r="H1" s="47" t="s">
        <v>17</v>
      </c>
      <c r="I1" s="47"/>
      <c r="J1" s="22" t="s">
        <v>18</v>
      </c>
    </row>
    <row r="2" spans="2:16" ht="31.5" customHeight="1" x14ac:dyDescent="0.25">
      <c r="B2" s="45" t="s">
        <v>9</v>
      </c>
      <c r="C2" s="45"/>
      <c r="D2" s="43">
        <f>ГодишенПариченПотокКъмМомента</f>
        <v>39750</v>
      </c>
      <c r="E2" s="43"/>
      <c r="F2" s="43"/>
      <c r="G2" s="48" t="s">
        <v>16</v>
      </c>
      <c r="H2" s="48"/>
      <c r="I2" s="48"/>
      <c r="J2" s="48"/>
      <c r="K2" s="48"/>
      <c r="L2" s="48"/>
      <c r="M2" s="48"/>
      <c r="N2" s="48"/>
      <c r="O2" s="48"/>
      <c r="P2" s="48"/>
    </row>
    <row r="3" spans="2:16" ht="50.1" customHeight="1" x14ac:dyDescent="0.3">
      <c r="B3" s="44" t="s">
        <v>10</v>
      </c>
      <c r="C3" s="44"/>
      <c r="D3" s="44"/>
      <c r="F3" s="44" t="s">
        <v>14</v>
      </c>
      <c r="G3" s="44"/>
      <c r="H3" s="44"/>
      <c r="J3" s="44" t="s">
        <v>19</v>
      </c>
      <c r="K3" s="44"/>
      <c r="L3" s="44"/>
      <c r="N3" s="44" t="s">
        <v>21</v>
      </c>
      <c r="O3" s="44"/>
      <c r="P3" s="44"/>
    </row>
    <row r="4" spans="2:16" ht="16.5" customHeight="1" x14ac:dyDescent="0.25">
      <c r="B4" s="6" t="s">
        <v>11</v>
      </c>
      <c r="C4" s="41">
        <f>Приход!C10</f>
        <v>125000</v>
      </c>
      <c r="D4" s="41"/>
      <c r="F4" s="6" t="s">
        <v>11</v>
      </c>
      <c r="G4" s="41">
        <f>Разходи[[#Totals],[Годишно  ]]</f>
        <v>49000</v>
      </c>
      <c r="H4" s="41"/>
      <c r="J4" s="6" t="s">
        <v>11</v>
      </c>
      <c r="K4" s="41">
        <f>Допълнителни[[#Totals],[Годишно  ]]</f>
        <v>13250</v>
      </c>
      <c r="L4" s="41"/>
      <c r="N4" s="2" t="s">
        <v>11</v>
      </c>
      <c r="O4" s="46">
        <f>Спестявания[[#Totals],[Годишно  ]]</f>
        <v>23000</v>
      </c>
      <c r="P4" s="46"/>
    </row>
    <row r="5" spans="2:16" ht="323.10000000000002" customHeight="1" x14ac:dyDescent="0.25">
      <c r="B5" s="42" t="s">
        <v>12</v>
      </c>
      <c r="C5" s="42"/>
      <c r="D5" s="42"/>
      <c r="F5" s="42" t="s">
        <v>15</v>
      </c>
      <c r="G5" s="42"/>
      <c r="H5" s="42"/>
      <c r="J5" s="42" t="s">
        <v>20</v>
      </c>
      <c r="K5" s="42"/>
      <c r="L5" s="42"/>
      <c r="N5" s="42" t="s">
        <v>22</v>
      </c>
      <c r="O5" s="42"/>
      <c r="P5" s="42"/>
    </row>
    <row r="6" spans="2:16" ht="16.5" customHeight="1" x14ac:dyDescent="0.25">
      <c r="B6" s="6" t="s">
        <v>13</v>
      </c>
      <c r="C6" s="41">
        <f>Приход!D10</f>
        <v>10416.666666666668</v>
      </c>
      <c r="D6" s="41"/>
      <c r="F6" s="6" t="s">
        <v>13</v>
      </c>
      <c r="G6" s="41">
        <f>Разходи[[#Totals],[Месечно ]]</f>
        <v>4083.333333333333</v>
      </c>
      <c r="H6" s="41"/>
      <c r="J6" s="6" t="s">
        <v>13</v>
      </c>
      <c r="K6" s="41">
        <f>Допълнителни[[#Totals],[Месечно ]]</f>
        <v>1104.1666666666665</v>
      </c>
      <c r="L6" s="41"/>
      <c r="N6" s="1" t="s">
        <v>13</v>
      </c>
      <c r="O6" s="46">
        <f>Спестявания!D9</f>
        <v>1916.6666666666667</v>
      </c>
      <c r="P6" s="46"/>
    </row>
  </sheetData>
  <mergeCells count="21">
    <mergeCell ref="N3:P3"/>
    <mergeCell ref="O6:P6"/>
    <mergeCell ref="O4:P4"/>
    <mergeCell ref="N5:P5"/>
    <mergeCell ref="H1:I1"/>
    <mergeCell ref="G2:P2"/>
    <mergeCell ref="D2:F2"/>
    <mergeCell ref="B1:F1"/>
    <mergeCell ref="B3:D3"/>
    <mergeCell ref="F3:H3"/>
    <mergeCell ref="J3:L3"/>
    <mergeCell ref="B2:C2"/>
    <mergeCell ref="C6:D6"/>
    <mergeCell ref="F5:H5"/>
    <mergeCell ref="G6:H6"/>
    <mergeCell ref="G4:H4"/>
    <mergeCell ref="K6:L6"/>
    <mergeCell ref="K4:L4"/>
    <mergeCell ref="J5:L5"/>
    <mergeCell ref="C4:D4"/>
    <mergeCell ref="B5:D5"/>
  </mergeCells>
  <dataValidations count="26">
    <dataValidation allowBlank="1" showInputMessage="1" showErrorMessage="1" prompt="Създайте извлечение за годишен паричен поток в този работен лист. Общите годишни приходи, разходи, допълнителни разходи, спестявания и диаграми се актуализират автоматично. Пояснението е в клетка G2" sqref="A1" xr:uid="{00000000-0002-0000-0100-000000000000}"/>
    <dataValidation allowBlank="1" showInputMessage="1" showErrorMessage="1" prompt="Връзка за навигация до работния лист &quot;Ръководство&quot;" sqref="G1" xr:uid="{00000000-0002-0000-0100-000001000000}"/>
    <dataValidation allowBlank="1" showInputMessage="1" showErrorMessage="1" prompt="Общият годишен приход се изчислява автоматично в клетката отдясно" sqref="B4" xr:uid="{00000000-0002-0000-0100-000002000000}"/>
    <dataValidation allowBlank="1" showInputMessage="1" showErrorMessage="1" prompt="Общият годишен приход се изчислява автоматично в тази клетка" sqref="C4:D4" xr:uid="{00000000-0002-0000-0100-000003000000}"/>
    <dataValidation allowBlank="1" showInputMessage="1" showErrorMessage="1" prompt="Общият месечен приход се изчислява автоматично в клетката отдясно" sqref="B6" xr:uid="{00000000-0002-0000-0100-000004000000}"/>
    <dataValidation allowBlank="1" showInputMessage="1" showErrorMessage="1" prompt="Общият месечен приход се изчислява автоматично в тази клетка" sqref="C6:D6" xr:uid="{00000000-0002-0000-0100-000005000000}"/>
    <dataValidation allowBlank="1" showInputMessage="1" showErrorMessage="1" prompt="Общите годишни разходи се изчисляват автоматично в клетката отдясно" sqref="F4" xr:uid="{00000000-0002-0000-0100-000006000000}"/>
    <dataValidation allowBlank="1" showInputMessage="1" showErrorMessage="1" prompt="Общите годишни разходи се изчисляват автоматично в тази клетка" sqref="G4:H4" xr:uid="{00000000-0002-0000-0100-000007000000}"/>
    <dataValidation allowBlank="1" showInputMessage="1" showErrorMessage="1" prompt="Общите месечни разходи се изчисляват автоматично в клетката отдясно" sqref="F6" xr:uid="{00000000-0002-0000-0100-000008000000}"/>
    <dataValidation allowBlank="1" showInputMessage="1" showErrorMessage="1" prompt="Общите месечни разходи се изчисляват автоматично в тази клетка" sqref="G6:H6" xr:uid="{00000000-0002-0000-0100-000009000000}"/>
    <dataValidation allowBlank="1" showInputMessage="1" showErrorMessage="1" prompt="Общите годишни допълнителни разходи се изчисляват автоматично в клетката отдясно" sqref="J4" xr:uid="{00000000-0002-0000-0100-00000A000000}"/>
    <dataValidation allowBlank="1" showInputMessage="1" showErrorMessage="1" prompt="Общите годишни допълнителни разходи се изчисляват автоматично в тази клетка" sqref="K4:L4" xr:uid="{00000000-0002-0000-0100-00000B000000}"/>
    <dataValidation allowBlank="1" showInputMessage="1" showErrorMessage="1" prompt="Общите месечни допълнителни разходи се изчисляват автоматично в клетката отдясно" sqref="J6" xr:uid="{00000000-0002-0000-0100-00000C000000}"/>
    <dataValidation allowBlank="1" showInputMessage="1" showErrorMessage="1" prompt="Общите месечни допълнителни разходи се изчисляват автоматично в тази клетка" sqref="K6:L6" xr:uid="{00000000-0002-0000-0100-00000D000000}"/>
    <dataValidation allowBlank="1" showInputMessage="1" showErrorMessage="1" prompt="Общите годишни спестявания се изчисляват автоматично в клетката отдясно" sqref="N4" xr:uid="{00000000-0002-0000-0100-00000E000000}"/>
    <dataValidation allowBlank="1" showInputMessage="1" showErrorMessage="1" prompt="Общите годишни спестявания се изчисляват автоматично в тази клетка" sqref="O4:P4" xr:uid="{00000000-0002-0000-0100-00000F000000}"/>
    <dataValidation allowBlank="1" showInputMessage="1" showErrorMessage="1" prompt="Общите месечни спестявания се изчисляват автоматично в клетката отдясно" sqref="N6" xr:uid="{00000000-0002-0000-0100-000010000000}"/>
    <dataValidation allowBlank="1" showInputMessage="1" showErrorMessage="1" prompt="Общите месечни спестявания се изчисляват автоматично в тази клетка" sqref="O6:P6" xr:uid="{00000000-0002-0000-0100-000011000000}"/>
    <dataValidation allowBlank="1" showInputMessage="1" showErrorMessage="1" prompt="Връзка за навигация до работния лист &quot;Месечен паричен поток&quot;" sqref="J1" xr:uid="{00000000-0002-0000-0100-000012000000}"/>
    <dataValidation allowBlank="1" showInputMessage="1" showErrorMessage="1" prompt="Общият паричен поток към момента се изчислява автоматично в тази клетка, а диаграмите се актуализират в клетки B5, F5, J5 и N5. Пояснението е в клетката отдясно, а етикетите за резюме – в клетки B3, F3, J3 и N3" sqref="D2:F2" xr:uid="{00000000-0002-0000-0100-000013000000}"/>
    <dataValidation allowBlank="1" showInputMessage="1" showErrorMessage="1" prompt="Заглавието на работния лист е в тази клетка, а връзките за навигация до другите работни листове – в клетките отдясно – клетки G1 и J1. Общият паричен поток към момента се изчислява автоматично в клетка D2" sqref="B1:F1" xr:uid="{00000000-0002-0000-0100-000014000000}"/>
    <dataValidation allowBlank="1" showInputMessage="1" showErrorMessage="1" prompt="Общият паричен поток към момента се изчислява автоматично в клетката отдясно. Етикетът &quot;Резюме на приходите&quot; е в клетката по-долу" sqref="B2:C2" xr:uid="{00000000-0002-0000-0100-000015000000}"/>
    <dataValidation allowBlank="1" showInputMessage="1" showErrorMessage="1" prompt="Общият годишен приход се изчислява автоматично в клетка C4, а месечният приход – в клетка C6. Кръговата диаграма е в клетка B5" sqref="B3:D3" xr:uid="{00000000-0002-0000-0100-000016000000}"/>
    <dataValidation allowBlank="1" showInputMessage="1" showErrorMessage="1" prompt="Общите годишни разходи се изчисляват автоматично в клетка G4, а месечните разходи – в клетка G6. Кръговата диаграма е в клетка F5" sqref="F3:H3" xr:uid="{00000000-0002-0000-0100-000017000000}"/>
    <dataValidation allowBlank="1" showInputMessage="1" showErrorMessage="1" prompt="Общите годишни допълнителни разходи се изчисляват автоматично в клетка K4, а месечните разходи – в клетка K6. Кръговата диаграма е в клетка J5" sqref="J3:L3" xr:uid="{00000000-0002-0000-0100-000018000000}"/>
    <dataValidation allowBlank="1" showInputMessage="1" showErrorMessage="1" prompt="Общите годишни спестявания се изчисляват автоматично в клетка O4, а месечните спестявания – в клетка O6. Кръговата диаграма е в клетка N5" sqref="N3:P3" xr:uid="{00000000-0002-0000-0100-000019000000}"/>
  </dataValidations>
  <hyperlinks>
    <hyperlink ref="G1" location="Ръководство!A1" tooltip="Изберете, за да навигирате до работния лист &quot;Ръководство&quot;" display="Navigation button for Guide worksheet is in this cell." xr:uid="{00000000-0004-0000-0100-000000000000}"/>
    <hyperlink ref="J1" location="'Месечен паричен поток'!A1" tooltip="Изберете, за да навигирате до работния лист &quot;Месечен паричен поток&quot;" display="'Monthly Cash Flow'!A1" xr:uid="{00000000-0004-0000-0100-000001000000}"/>
    <hyperlink ref="H1:I1" location="'Годишен паричен поток'!A1" tooltip="Изберете, за да навигирате до клетка A1 в този работен лист" display="ANNUAL CASH FLOW" xr:uid="{B18D9D8E-013E-4805-A1FF-91D2F52D3FC2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-0.249977111117893"/>
    <pageSetUpPr autoPageBreaks="0" fitToPage="1"/>
  </sheetPr>
  <dimension ref="B1:P48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14.85546875" bestFit="1" customWidth="1"/>
    <col min="3" max="3" width="33.28515625" bestFit="1" customWidth="1"/>
    <col min="4" max="16" width="20.42578125" customWidth="1"/>
    <col min="17" max="17" width="16.5703125" customWidth="1"/>
  </cols>
  <sheetData>
    <row r="1" spans="2:16" s="20" customFormat="1" ht="39" customHeight="1" thickBot="1" x14ac:dyDescent="0.3">
      <c r="B1" s="50" t="s">
        <v>0</v>
      </c>
      <c r="C1" s="50"/>
      <c r="D1" s="50"/>
      <c r="E1" s="50"/>
      <c r="F1" s="50"/>
      <c r="G1" s="50"/>
      <c r="H1" s="21" t="s">
        <v>7</v>
      </c>
      <c r="I1" s="22" t="s">
        <v>17</v>
      </c>
      <c r="J1" s="22" t="s">
        <v>74</v>
      </c>
      <c r="K1" s="22" t="s">
        <v>76</v>
      </c>
    </row>
    <row r="2" spans="2:16" ht="31.5" customHeight="1" x14ac:dyDescent="0.25">
      <c r="B2" s="51" t="s">
        <v>23</v>
      </c>
      <c r="C2" s="51"/>
      <c r="D2" s="52">
        <f>МесеченПариченПотокКъмМомента</f>
        <v>18380</v>
      </c>
      <c r="E2" s="52"/>
      <c r="F2" s="53" t="s">
        <v>69</v>
      </c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50.1" customHeight="1" x14ac:dyDescent="0.3">
      <c r="B3" s="24" t="s">
        <v>24</v>
      </c>
      <c r="C3" s="24" t="s">
        <v>30</v>
      </c>
      <c r="D3" s="24" t="s">
        <v>67</v>
      </c>
      <c r="E3" s="24" t="s">
        <v>68</v>
      </c>
      <c r="F3" s="24" t="s">
        <v>70</v>
      </c>
      <c r="G3" s="24" t="s">
        <v>71</v>
      </c>
      <c r="H3" s="24" t="s">
        <v>72</v>
      </c>
      <c r="I3" s="24" t="s">
        <v>73</v>
      </c>
      <c r="J3" s="24" t="s">
        <v>75</v>
      </c>
      <c r="K3" s="24" t="s">
        <v>77</v>
      </c>
      <c r="L3" s="24" t="s">
        <v>78</v>
      </c>
      <c r="M3" s="24" t="s">
        <v>79</v>
      </c>
      <c r="N3" s="24" t="s">
        <v>80</v>
      </c>
      <c r="O3" s="24" t="s">
        <v>81</v>
      </c>
      <c r="P3" s="24" t="s">
        <v>29</v>
      </c>
    </row>
    <row r="4" spans="2:16" ht="30" customHeight="1" x14ac:dyDescent="0.25">
      <c r="B4" s="7" t="s">
        <v>25</v>
      </c>
      <c r="C4" s="7" t="s">
        <v>31</v>
      </c>
      <c r="D4" s="36">
        <v>7500</v>
      </c>
      <c r="E4" s="36">
        <v>7500</v>
      </c>
      <c r="F4" s="36">
        <v>7500</v>
      </c>
      <c r="G4" s="36">
        <v>7500</v>
      </c>
      <c r="H4" s="36">
        <v>7500</v>
      </c>
      <c r="I4" s="36">
        <v>7500</v>
      </c>
      <c r="J4" s="36"/>
      <c r="K4" s="36"/>
      <c r="L4" s="36"/>
      <c r="M4" s="36"/>
      <c r="N4" s="36"/>
      <c r="O4" s="36"/>
      <c r="P4" s="36">
        <f>SUM(Месечно[[#This Row],[Янр]:[Дек]])</f>
        <v>45000</v>
      </c>
    </row>
    <row r="5" spans="2:16" ht="30" customHeight="1" x14ac:dyDescent="0.25">
      <c r="B5" s="7" t="s">
        <v>25</v>
      </c>
      <c r="C5" s="7" t="s">
        <v>32</v>
      </c>
      <c r="D5" s="36">
        <v>400</v>
      </c>
      <c r="E5" s="36">
        <v>400</v>
      </c>
      <c r="F5" s="36">
        <v>500</v>
      </c>
      <c r="G5" s="36">
        <v>200</v>
      </c>
      <c r="H5" s="36">
        <v>0</v>
      </c>
      <c r="I5" s="36">
        <v>600</v>
      </c>
      <c r="J5" s="36"/>
      <c r="K5" s="36"/>
      <c r="L5" s="36"/>
      <c r="M5" s="36"/>
      <c r="N5" s="36"/>
      <c r="O5" s="36"/>
      <c r="P5" s="36">
        <f>SUM(Месечно[[#This Row],[Янр]:[Дек]])</f>
        <v>2100</v>
      </c>
    </row>
    <row r="6" spans="2:16" ht="30" customHeight="1" x14ac:dyDescent="0.25">
      <c r="B6" s="7" t="s">
        <v>25</v>
      </c>
      <c r="C6" s="7" t="s">
        <v>33</v>
      </c>
      <c r="D6" s="36">
        <v>2500</v>
      </c>
      <c r="E6" s="36">
        <v>2500</v>
      </c>
      <c r="F6" s="36">
        <v>2500</v>
      </c>
      <c r="G6" s="36">
        <v>2500</v>
      </c>
      <c r="H6" s="36">
        <v>2500</v>
      </c>
      <c r="I6" s="36">
        <v>2500</v>
      </c>
      <c r="J6" s="36"/>
      <c r="K6" s="36"/>
      <c r="L6" s="36"/>
      <c r="M6" s="36"/>
      <c r="N6" s="36"/>
      <c r="O6" s="36"/>
      <c r="P6" s="36">
        <f>SUM(Месечно[[#This Row],[Янр]:[Дек]])</f>
        <v>15000</v>
      </c>
    </row>
    <row r="7" spans="2:16" ht="30" customHeight="1" x14ac:dyDescent="0.25">
      <c r="B7" s="7" t="s">
        <v>25</v>
      </c>
      <c r="C7" s="7" t="s">
        <v>34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/>
      <c r="K7" s="36"/>
      <c r="L7" s="36"/>
      <c r="M7" s="36"/>
      <c r="N7" s="36"/>
      <c r="O7" s="36"/>
      <c r="P7" s="36">
        <f>SUM(Месечно[[#This Row],[Янр]:[Дек]])</f>
        <v>0</v>
      </c>
    </row>
    <row r="8" spans="2:16" ht="30" customHeight="1" x14ac:dyDescent="0.25">
      <c r="B8" s="7" t="s">
        <v>25</v>
      </c>
      <c r="C8" s="7" t="s">
        <v>35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/>
      <c r="K8" s="36"/>
      <c r="L8" s="36"/>
      <c r="M8" s="36"/>
      <c r="N8" s="36"/>
      <c r="O8" s="36"/>
      <c r="P8" s="36">
        <f>SUM(Месечно[[#This Row],[Янр]:[Дек]])</f>
        <v>0</v>
      </c>
    </row>
    <row r="9" spans="2:16" ht="30" customHeight="1" x14ac:dyDescent="0.25">
      <c r="B9" s="7" t="s">
        <v>25</v>
      </c>
      <c r="C9" s="7" t="s">
        <v>36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/>
      <c r="K9" s="36"/>
      <c r="L9" s="36"/>
      <c r="M9" s="36"/>
      <c r="N9" s="36"/>
      <c r="O9" s="36"/>
      <c r="P9" s="36">
        <f>SUM(Месечно[[#This Row],[Янр]:[Дек]])</f>
        <v>0</v>
      </c>
    </row>
    <row r="10" spans="2:16" ht="30" customHeight="1" x14ac:dyDescent="0.25">
      <c r="B10" s="7" t="s">
        <v>26</v>
      </c>
      <c r="C10" s="7" t="s">
        <v>37</v>
      </c>
      <c r="D10" s="36">
        <v>1250</v>
      </c>
      <c r="E10" s="36">
        <v>1250</v>
      </c>
      <c r="F10" s="36">
        <v>1250</v>
      </c>
      <c r="G10" s="36">
        <v>1250</v>
      </c>
      <c r="H10" s="36">
        <v>1250</v>
      </c>
      <c r="I10" s="36">
        <v>1250</v>
      </c>
      <c r="J10" s="36"/>
      <c r="K10" s="36"/>
      <c r="L10" s="36"/>
      <c r="M10" s="36"/>
      <c r="N10" s="36"/>
      <c r="O10" s="36"/>
      <c r="P10" s="36">
        <f>SUM(Месечно[[#This Row],[Янр]:[Дек]])</f>
        <v>7500</v>
      </c>
    </row>
    <row r="11" spans="2:16" ht="30" customHeight="1" x14ac:dyDescent="0.25">
      <c r="B11" s="7" t="s">
        <v>26</v>
      </c>
      <c r="C11" s="7" t="s">
        <v>38</v>
      </c>
      <c r="D11" s="36">
        <v>208.33333333333334</v>
      </c>
      <c r="E11" s="36">
        <v>208.33333333333334</v>
      </c>
      <c r="F11" s="36">
        <v>208.33333333333334</v>
      </c>
      <c r="G11" s="36">
        <v>208.33333333333334</v>
      </c>
      <c r="H11" s="36">
        <v>208.33333333333334</v>
      </c>
      <c r="I11" s="36">
        <v>208.33333333333334</v>
      </c>
      <c r="J11" s="36"/>
      <c r="K11" s="36"/>
      <c r="L11" s="36"/>
      <c r="M11" s="36"/>
      <c r="N11" s="36"/>
      <c r="O11" s="36"/>
      <c r="P11" s="36">
        <f>SUM(Месечно[[#This Row],[Янр]:[Дек]])</f>
        <v>1250</v>
      </c>
    </row>
    <row r="12" spans="2:16" ht="30" customHeight="1" x14ac:dyDescent="0.25">
      <c r="B12" s="7" t="s">
        <v>26</v>
      </c>
      <c r="C12" s="7" t="s">
        <v>39</v>
      </c>
      <c r="D12" s="36">
        <v>16.666666666666668</v>
      </c>
      <c r="E12" s="36">
        <v>16.666666666666668</v>
      </c>
      <c r="F12" s="36">
        <v>16.666666666666668</v>
      </c>
      <c r="G12" s="36">
        <v>16.666666666666668</v>
      </c>
      <c r="H12" s="36">
        <v>16.666666666666668</v>
      </c>
      <c r="I12" s="36">
        <v>16.666666666666668</v>
      </c>
      <c r="J12" s="36"/>
      <c r="K12" s="36"/>
      <c r="L12" s="36"/>
      <c r="M12" s="36"/>
      <c r="N12" s="36"/>
      <c r="O12" s="36"/>
      <c r="P12" s="36">
        <f>SUM(Месечно[[#This Row],[Янр]:[Дек]])</f>
        <v>100.00000000000001</v>
      </c>
    </row>
    <row r="13" spans="2:16" ht="30" customHeight="1" x14ac:dyDescent="0.25">
      <c r="B13" s="7" t="s">
        <v>26</v>
      </c>
      <c r="C13" s="7" t="s">
        <v>40</v>
      </c>
      <c r="D13" s="36">
        <v>333.33333333333331</v>
      </c>
      <c r="E13" s="36">
        <v>333.33333333333331</v>
      </c>
      <c r="F13" s="36">
        <v>333.33333333333331</v>
      </c>
      <c r="G13" s="36">
        <v>333.33333333333331</v>
      </c>
      <c r="H13" s="36">
        <v>333.33333333333331</v>
      </c>
      <c r="I13" s="36">
        <v>333.33333333333331</v>
      </c>
      <c r="J13" s="36"/>
      <c r="K13" s="36"/>
      <c r="L13" s="36"/>
      <c r="M13" s="36"/>
      <c r="N13" s="36"/>
      <c r="O13" s="36"/>
      <c r="P13" s="36">
        <f>SUM(Месечно[[#This Row],[Янр]:[Дек]])</f>
        <v>1999.9999999999998</v>
      </c>
    </row>
    <row r="14" spans="2:16" ht="30" customHeight="1" x14ac:dyDescent="0.25">
      <c r="B14" s="7" t="s">
        <v>26</v>
      </c>
      <c r="C14" s="7" t="s">
        <v>41</v>
      </c>
      <c r="D14" s="36">
        <v>1250</v>
      </c>
      <c r="E14" s="36">
        <v>1250</v>
      </c>
      <c r="F14" s="36">
        <v>1250</v>
      </c>
      <c r="G14" s="36">
        <v>1250</v>
      </c>
      <c r="H14" s="36">
        <v>1250</v>
      </c>
      <c r="I14" s="36">
        <v>1250</v>
      </c>
      <c r="J14" s="36"/>
      <c r="K14" s="36"/>
      <c r="L14" s="36"/>
      <c r="M14" s="36"/>
      <c r="N14" s="36"/>
      <c r="O14" s="36"/>
      <c r="P14" s="36">
        <f>SUM(Месечно[[#This Row],[Янр]:[Дек]])</f>
        <v>7500</v>
      </c>
    </row>
    <row r="15" spans="2:16" ht="30" customHeight="1" x14ac:dyDescent="0.25">
      <c r="B15" s="7" t="s">
        <v>26</v>
      </c>
      <c r="C15" s="7" t="s">
        <v>42</v>
      </c>
      <c r="D15" s="36">
        <v>25</v>
      </c>
      <c r="E15" s="36">
        <v>25</v>
      </c>
      <c r="F15" s="36">
        <v>25</v>
      </c>
      <c r="G15" s="36">
        <v>25</v>
      </c>
      <c r="H15" s="36">
        <v>25</v>
      </c>
      <c r="I15" s="36">
        <v>25</v>
      </c>
      <c r="J15" s="36"/>
      <c r="K15" s="36"/>
      <c r="L15" s="36"/>
      <c r="M15" s="36"/>
      <c r="N15" s="36"/>
      <c r="O15" s="36"/>
      <c r="P15" s="36">
        <f>SUM(Месечно[[#This Row],[Янр]:[Дек]])</f>
        <v>150</v>
      </c>
    </row>
    <row r="16" spans="2:16" ht="30" customHeight="1" x14ac:dyDescent="0.25">
      <c r="B16" s="7" t="s">
        <v>26</v>
      </c>
      <c r="C16" s="7" t="s">
        <v>43</v>
      </c>
      <c r="D16" s="36">
        <v>100</v>
      </c>
      <c r="E16" s="36">
        <v>100</v>
      </c>
      <c r="F16" s="36">
        <v>100</v>
      </c>
      <c r="G16" s="36">
        <v>100</v>
      </c>
      <c r="H16" s="36">
        <v>100</v>
      </c>
      <c r="I16" s="36">
        <v>100</v>
      </c>
      <c r="J16" s="36"/>
      <c r="K16" s="36"/>
      <c r="L16" s="36"/>
      <c r="M16" s="36"/>
      <c r="N16" s="36"/>
      <c r="O16" s="36"/>
      <c r="P16" s="36">
        <f>SUM(Месечно[[#This Row],[Янр]:[Дек]])</f>
        <v>600</v>
      </c>
    </row>
    <row r="17" spans="2:16" ht="30" customHeight="1" x14ac:dyDescent="0.25">
      <c r="B17" s="7" t="s">
        <v>26</v>
      </c>
      <c r="C17" s="7" t="s">
        <v>44</v>
      </c>
      <c r="D17" s="36">
        <v>50</v>
      </c>
      <c r="E17" s="36">
        <v>50</v>
      </c>
      <c r="F17" s="36">
        <v>50</v>
      </c>
      <c r="G17" s="36">
        <v>50</v>
      </c>
      <c r="H17" s="36">
        <v>50</v>
      </c>
      <c r="I17" s="36">
        <v>50</v>
      </c>
      <c r="J17" s="36"/>
      <c r="K17" s="36"/>
      <c r="L17" s="36"/>
      <c r="M17" s="36"/>
      <c r="N17" s="36"/>
      <c r="O17" s="36"/>
      <c r="P17" s="36">
        <f>SUM(Месечно[[#This Row],[Янр]:[Дек]])</f>
        <v>300</v>
      </c>
    </row>
    <row r="18" spans="2:16" ht="30" customHeight="1" x14ac:dyDescent="0.25">
      <c r="B18" s="7" t="s">
        <v>26</v>
      </c>
      <c r="C18" s="7" t="s">
        <v>45</v>
      </c>
      <c r="D18" s="36">
        <v>50</v>
      </c>
      <c r="E18" s="36">
        <v>50</v>
      </c>
      <c r="F18" s="36">
        <v>50</v>
      </c>
      <c r="G18" s="36">
        <v>50</v>
      </c>
      <c r="H18" s="36">
        <v>50</v>
      </c>
      <c r="I18" s="36">
        <v>50</v>
      </c>
      <c r="J18" s="36"/>
      <c r="K18" s="36"/>
      <c r="L18" s="36"/>
      <c r="M18" s="36"/>
      <c r="N18" s="36"/>
      <c r="O18" s="36"/>
      <c r="P18" s="36">
        <f>SUM(Месечно[[#This Row],[Янр]:[Дек]])</f>
        <v>300</v>
      </c>
    </row>
    <row r="19" spans="2:16" ht="30" customHeight="1" x14ac:dyDescent="0.25">
      <c r="B19" s="7" t="s">
        <v>26</v>
      </c>
      <c r="C19" s="7" t="s">
        <v>46</v>
      </c>
      <c r="D19" s="36">
        <v>25</v>
      </c>
      <c r="E19" s="36">
        <v>25</v>
      </c>
      <c r="F19" s="36">
        <v>25</v>
      </c>
      <c r="G19" s="36">
        <v>25</v>
      </c>
      <c r="H19" s="36">
        <v>25</v>
      </c>
      <c r="I19" s="36">
        <v>25</v>
      </c>
      <c r="J19" s="36"/>
      <c r="K19" s="36"/>
      <c r="L19" s="36"/>
      <c r="M19" s="36"/>
      <c r="N19" s="36"/>
      <c r="O19" s="36"/>
      <c r="P19" s="36">
        <f>SUM(Месечно[[#This Row],[Янр]:[Дек]])</f>
        <v>150</v>
      </c>
    </row>
    <row r="20" spans="2:16" ht="30" customHeight="1" x14ac:dyDescent="0.25">
      <c r="B20" s="7" t="s">
        <v>26</v>
      </c>
      <c r="C20" s="7" t="s">
        <v>47</v>
      </c>
      <c r="D20" s="36">
        <v>12.5</v>
      </c>
      <c r="E20" s="36">
        <v>12.5</v>
      </c>
      <c r="F20" s="36">
        <v>12.5</v>
      </c>
      <c r="G20" s="36">
        <v>12.5</v>
      </c>
      <c r="H20" s="36">
        <v>12.5</v>
      </c>
      <c r="I20" s="36">
        <v>12.5</v>
      </c>
      <c r="J20" s="36"/>
      <c r="K20" s="36"/>
      <c r="L20" s="36"/>
      <c r="M20" s="36"/>
      <c r="N20" s="36"/>
      <c r="O20" s="36"/>
      <c r="P20" s="36">
        <f>SUM(Месечно[[#This Row],[Янр]:[Дек]])</f>
        <v>75</v>
      </c>
    </row>
    <row r="21" spans="2:16" ht="30" customHeight="1" x14ac:dyDescent="0.25">
      <c r="B21" s="7" t="s">
        <v>26</v>
      </c>
      <c r="C21" s="7" t="s">
        <v>48</v>
      </c>
      <c r="D21" s="36">
        <v>50</v>
      </c>
      <c r="E21" s="36">
        <v>50</v>
      </c>
      <c r="F21" s="36">
        <v>50</v>
      </c>
      <c r="G21" s="36">
        <v>50</v>
      </c>
      <c r="H21" s="36">
        <v>50</v>
      </c>
      <c r="I21" s="36">
        <v>50</v>
      </c>
      <c r="J21" s="36"/>
      <c r="K21" s="36"/>
      <c r="L21" s="36"/>
      <c r="M21" s="36"/>
      <c r="N21" s="36"/>
      <c r="O21" s="36"/>
      <c r="P21" s="36">
        <f>SUM(Месечно[[#This Row],[Янр]:[Дек]])</f>
        <v>300</v>
      </c>
    </row>
    <row r="22" spans="2:16" ht="30" customHeight="1" x14ac:dyDescent="0.25">
      <c r="B22" s="7" t="s">
        <v>26</v>
      </c>
      <c r="C22" s="7" t="s">
        <v>49</v>
      </c>
      <c r="D22" s="36">
        <v>50</v>
      </c>
      <c r="E22" s="36">
        <v>50</v>
      </c>
      <c r="F22" s="36">
        <v>50</v>
      </c>
      <c r="G22" s="36">
        <v>50</v>
      </c>
      <c r="H22" s="36">
        <v>50</v>
      </c>
      <c r="I22" s="36">
        <v>50</v>
      </c>
      <c r="J22" s="36"/>
      <c r="K22" s="36"/>
      <c r="L22" s="36"/>
      <c r="M22" s="36"/>
      <c r="N22" s="36"/>
      <c r="O22" s="36"/>
      <c r="P22" s="36">
        <f>SUM(Месечно[[#This Row],[Янр]:[Дек]])</f>
        <v>300</v>
      </c>
    </row>
    <row r="23" spans="2:16" ht="30" customHeight="1" x14ac:dyDescent="0.25">
      <c r="B23" s="7" t="s">
        <v>26</v>
      </c>
      <c r="C23" s="7" t="s">
        <v>50</v>
      </c>
      <c r="D23" s="36">
        <v>125</v>
      </c>
      <c r="E23" s="36">
        <v>125</v>
      </c>
      <c r="F23" s="36">
        <v>125</v>
      </c>
      <c r="G23" s="36">
        <v>125</v>
      </c>
      <c r="H23" s="36">
        <v>125</v>
      </c>
      <c r="I23" s="36">
        <v>125</v>
      </c>
      <c r="J23" s="36"/>
      <c r="K23" s="36"/>
      <c r="L23" s="36"/>
      <c r="M23" s="36"/>
      <c r="N23" s="36"/>
      <c r="O23" s="36"/>
      <c r="P23" s="36">
        <f>SUM(Месечно[[#This Row],[Янр]:[Дек]])</f>
        <v>750</v>
      </c>
    </row>
    <row r="24" spans="2:16" ht="30" customHeight="1" x14ac:dyDescent="0.25">
      <c r="B24" s="7" t="s">
        <v>26</v>
      </c>
      <c r="C24" s="7" t="s">
        <v>51</v>
      </c>
      <c r="D24" s="36">
        <v>400</v>
      </c>
      <c r="E24" s="36">
        <v>500</v>
      </c>
      <c r="F24" s="36">
        <v>450</v>
      </c>
      <c r="G24" s="36">
        <v>400</v>
      </c>
      <c r="H24" s="36">
        <v>450</v>
      </c>
      <c r="I24" s="36">
        <v>425</v>
      </c>
      <c r="J24" s="36"/>
      <c r="K24" s="36"/>
      <c r="L24" s="36"/>
      <c r="M24" s="36"/>
      <c r="N24" s="36"/>
      <c r="O24" s="36"/>
      <c r="P24" s="36">
        <f>SUM(Месечно[[#This Row],[Янр]:[Дек]])</f>
        <v>2625</v>
      </c>
    </row>
    <row r="25" spans="2:16" ht="30" customHeight="1" x14ac:dyDescent="0.25">
      <c r="B25" s="7" t="s">
        <v>26</v>
      </c>
      <c r="C25" s="7" t="s">
        <v>52</v>
      </c>
      <c r="D25" s="36">
        <v>50</v>
      </c>
      <c r="E25" s="36">
        <v>75</v>
      </c>
      <c r="F25" s="36">
        <v>100</v>
      </c>
      <c r="G25" s="36">
        <v>75</v>
      </c>
      <c r="H25" s="36">
        <v>125</v>
      </c>
      <c r="I25" s="36">
        <v>75</v>
      </c>
      <c r="J25" s="36"/>
      <c r="K25" s="36"/>
      <c r="L25" s="36"/>
      <c r="M25" s="36"/>
      <c r="N25" s="36"/>
      <c r="O25" s="36"/>
      <c r="P25" s="36">
        <f>SUM(Месечно[[#This Row],[Янр]:[Дек]])</f>
        <v>500</v>
      </c>
    </row>
    <row r="26" spans="2:16" ht="30" customHeight="1" x14ac:dyDescent="0.25">
      <c r="B26" s="7" t="s">
        <v>26</v>
      </c>
      <c r="C26" s="7" t="s">
        <v>53</v>
      </c>
      <c r="D26" s="36">
        <v>50</v>
      </c>
      <c r="E26" s="36">
        <v>10</v>
      </c>
      <c r="F26" s="36">
        <v>25</v>
      </c>
      <c r="G26" s="36">
        <v>25</v>
      </c>
      <c r="H26" s="36">
        <v>20</v>
      </c>
      <c r="I26" s="36">
        <v>70</v>
      </c>
      <c r="J26" s="36"/>
      <c r="K26" s="36"/>
      <c r="L26" s="36"/>
      <c r="M26" s="36"/>
      <c r="N26" s="36"/>
      <c r="O26" s="36"/>
      <c r="P26" s="36">
        <f>SUM(Месечно[[#This Row],[Янр]:[Дек]])</f>
        <v>200</v>
      </c>
    </row>
    <row r="27" spans="2:16" ht="30" customHeight="1" x14ac:dyDescent="0.25">
      <c r="B27" s="7" t="s">
        <v>26</v>
      </c>
      <c r="C27" s="7" t="s">
        <v>54</v>
      </c>
      <c r="D27" s="36">
        <v>30</v>
      </c>
      <c r="E27" s="36">
        <v>30</v>
      </c>
      <c r="F27" s="36">
        <v>30</v>
      </c>
      <c r="G27" s="36">
        <v>20</v>
      </c>
      <c r="H27" s="36">
        <v>30</v>
      </c>
      <c r="I27" s="36">
        <v>30</v>
      </c>
      <c r="J27" s="36"/>
      <c r="K27" s="36"/>
      <c r="L27" s="36"/>
      <c r="M27" s="36"/>
      <c r="N27" s="36"/>
      <c r="O27" s="36"/>
      <c r="P27" s="36">
        <f>SUM(Месечно[[#This Row],[Янр]:[Дек]])</f>
        <v>170</v>
      </c>
    </row>
    <row r="28" spans="2:16" ht="30" customHeight="1" x14ac:dyDescent="0.25">
      <c r="B28" s="7" t="s">
        <v>26</v>
      </c>
      <c r="C28" s="7" t="s">
        <v>34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/>
      <c r="K28" s="36"/>
      <c r="L28" s="36"/>
      <c r="M28" s="36"/>
      <c r="N28" s="36"/>
      <c r="O28" s="36"/>
      <c r="P28" s="36">
        <f>SUM(Месечно[[#This Row],[Янр]:[Дек]])</f>
        <v>0</v>
      </c>
    </row>
    <row r="29" spans="2:16" ht="30" customHeight="1" x14ac:dyDescent="0.25">
      <c r="B29" s="7" t="s">
        <v>26</v>
      </c>
      <c r="C29" s="7" t="s">
        <v>35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/>
      <c r="K29" s="36"/>
      <c r="L29" s="36"/>
      <c r="M29" s="36"/>
      <c r="N29" s="36"/>
      <c r="O29" s="36"/>
      <c r="P29" s="36">
        <f>SUM(Месечно[[#This Row],[Янр]:[Дек]])</f>
        <v>0</v>
      </c>
    </row>
    <row r="30" spans="2:16" ht="30" customHeight="1" x14ac:dyDescent="0.25">
      <c r="B30" s="7" t="s">
        <v>26</v>
      </c>
      <c r="C30" s="7" t="s">
        <v>36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/>
      <c r="K30" s="36"/>
      <c r="L30" s="36"/>
      <c r="M30" s="36"/>
      <c r="N30" s="36"/>
      <c r="O30" s="36"/>
      <c r="P30" s="36">
        <f>SUM(Месечно[[#This Row],[Янр]:[Дек]])</f>
        <v>0</v>
      </c>
    </row>
    <row r="31" spans="2:16" ht="30" customHeight="1" x14ac:dyDescent="0.25">
      <c r="B31" s="7" t="s">
        <v>27</v>
      </c>
      <c r="C31" s="7" t="s">
        <v>55</v>
      </c>
      <c r="D31" s="36">
        <v>50</v>
      </c>
      <c r="E31" s="36">
        <v>150</v>
      </c>
      <c r="F31" s="36">
        <v>100</v>
      </c>
      <c r="G31" s="36">
        <v>50</v>
      </c>
      <c r="H31" s="36">
        <v>150</v>
      </c>
      <c r="I31" s="36">
        <v>100</v>
      </c>
      <c r="J31" s="36"/>
      <c r="K31" s="36"/>
      <c r="L31" s="36"/>
      <c r="M31" s="36"/>
      <c r="N31" s="36"/>
      <c r="O31" s="36"/>
      <c r="P31" s="36">
        <f>SUM(Месечно[[#This Row],[Янр]:[Дек]])</f>
        <v>600</v>
      </c>
    </row>
    <row r="32" spans="2:16" ht="30" customHeight="1" x14ac:dyDescent="0.25">
      <c r="B32" s="7" t="s">
        <v>27</v>
      </c>
      <c r="C32" s="7" t="s">
        <v>56</v>
      </c>
      <c r="D32" s="36">
        <v>25</v>
      </c>
      <c r="E32" s="36">
        <v>75</v>
      </c>
      <c r="F32" s="36">
        <v>50</v>
      </c>
      <c r="G32" s="36">
        <v>25</v>
      </c>
      <c r="H32" s="36">
        <v>75</v>
      </c>
      <c r="I32" s="36">
        <v>50</v>
      </c>
      <c r="J32" s="36"/>
      <c r="K32" s="36"/>
      <c r="L32" s="36"/>
      <c r="M32" s="36"/>
      <c r="N32" s="36"/>
      <c r="O32" s="36"/>
      <c r="P32" s="36">
        <f>SUM(Месечно[[#This Row],[Янр]:[Дек]])</f>
        <v>300</v>
      </c>
    </row>
    <row r="33" spans="2:16" ht="30" customHeight="1" x14ac:dyDescent="0.25">
      <c r="B33" s="7" t="s">
        <v>27</v>
      </c>
      <c r="C33" s="7" t="s">
        <v>57</v>
      </c>
      <c r="D33" s="36">
        <v>0</v>
      </c>
      <c r="E33" s="36">
        <v>0</v>
      </c>
      <c r="F33" s="36">
        <v>1000</v>
      </c>
      <c r="G33" s="36">
        <v>0</v>
      </c>
      <c r="H33" s="36">
        <v>0</v>
      </c>
      <c r="I33" s="36">
        <v>1000</v>
      </c>
      <c r="J33" s="36"/>
      <c r="K33" s="36"/>
      <c r="L33" s="36"/>
      <c r="M33" s="36"/>
      <c r="N33" s="36"/>
      <c r="O33" s="36"/>
      <c r="P33" s="36">
        <f>SUM(Месечно[[#This Row],[Янр]:[Дек]])</f>
        <v>2000</v>
      </c>
    </row>
    <row r="34" spans="2:16" ht="30" customHeight="1" x14ac:dyDescent="0.25">
      <c r="B34" s="7" t="s">
        <v>27</v>
      </c>
      <c r="C34" s="7" t="s">
        <v>58</v>
      </c>
      <c r="D34" s="36">
        <v>50</v>
      </c>
      <c r="E34" s="36">
        <v>150</v>
      </c>
      <c r="F34" s="36">
        <v>100</v>
      </c>
      <c r="G34" s="36">
        <v>50</v>
      </c>
      <c r="H34" s="36">
        <v>150</v>
      </c>
      <c r="I34" s="36">
        <v>100</v>
      </c>
      <c r="J34" s="36"/>
      <c r="K34" s="36"/>
      <c r="L34" s="36"/>
      <c r="M34" s="36"/>
      <c r="N34" s="36"/>
      <c r="O34" s="36"/>
      <c r="P34" s="36">
        <f>SUM(Месечно[[#This Row],[Янр]:[Дек]])</f>
        <v>600</v>
      </c>
    </row>
    <row r="35" spans="2:16" ht="30" customHeight="1" x14ac:dyDescent="0.25">
      <c r="B35" s="7" t="s">
        <v>27</v>
      </c>
      <c r="C35" s="7" t="s">
        <v>59</v>
      </c>
      <c r="D35" s="36">
        <v>15</v>
      </c>
      <c r="E35" s="36">
        <v>25</v>
      </c>
      <c r="F35" s="36">
        <v>35</v>
      </c>
      <c r="G35" s="36">
        <v>15</v>
      </c>
      <c r="H35" s="36">
        <v>25</v>
      </c>
      <c r="I35" s="36">
        <v>35</v>
      </c>
      <c r="J35" s="36"/>
      <c r="K35" s="36"/>
      <c r="L35" s="36"/>
      <c r="M35" s="36"/>
      <c r="N35" s="36"/>
      <c r="O35" s="36"/>
      <c r="P35" s="36">
        <f>SUM(Месечно[[#This Row],[Янр]:[Дек]])</f>
        <v>150</v>
      </c>
    </row>
    <row r="36" spans="2:16" ht="30" customHeight="1" x14ac:dyDescent="0.25">
      <c r="B36" s="7" t="s">
        <v>27</v>
      </c>
      <c r="C36" s="7" t="s">
        <v>60</v>
      </c>
      <c r="D36" s="36">
        <v>100</v>
      </c>
      <c r="E36" s="36">
        <v>200</v>
      </c>
      <c r="F36" s="36">
        <v>150</v>
      </c>
      <c r="G36" s="36">
        <v>175</v>
      </c>
      <c r="H36" s="36">
        <v>150</v>
      </c>
      <c r="I36" s="36">
        <v>175</v>
      </c>
      <c r="J36" s="36"/>
      <c r="K36" s="36"/>
      <c r="L36" s="36"/>
      <c r="M36" s="36"/>
      <c r="N36" s="36"/>
      <c r="O36" s="36"/>
      <c r="P36" s="36">
        <f>SUM(Месечно[[#This Row],[Янр]:[Дек]])</f>
        <v>950</v>
      </c>
    </row>
    <row r="37" spans="2:16" ht="30" customHeight="1" x14ac:dyDescent="0.25">
      <c r="B37" s="7" t="s">
        <v>27</v>
      </c>
      <c r="C37" s="7" t="s">
        <v>61</v>
      </c>
      <c r="D37" s="36">
        <v>50</v>
      </c>
      <c r="E37" s="36">
        <v>50</v>
      </c>
      <c r="F37" s="36">
        <v>50</v>
      </c>
      <c r="G37" s="36">
        <v>50</v>
      </c>
      <c r="H37" s="36">
        <v>50</v>
      </c>
      <c r="I37" s="36">
        <v>50</v>
      </c>
      <c r="J37" s="36"/>
      <c r="K37" s="36"/>
      <c r="L37" s="36"/>
      <c r="M37" s="36"/>
      <c r="N37" s="36"/>
      <c r="O37" s="36"/>
      <c r="P37" s="36">
        <f>SUM(Месечно[[#This Row],[Янр]:[Дек]])</f>
        <v>300</v>
      </c>
    </row>
    <row r="38" spans="2:16" ht="30" customHeight="1" x14ac:dyDescent="0.25">
      <c r="B38" s="7" t="s">
        <v>27</v>
      </c>
      <c r="C38" s="7" t="s">
        <v>62</v>
      </c>
      <c r="D38" s="36">
        <v>25</v>
      </c>
      <c r="E38" s="36">
        <v>25</v>
      </c>
      <c r="F38" s="36">
        <v>25</v>
      </c>
      <c r="G38" s="36">
        <v>25</v>
      </c>
      <c r="H38" s="36">
        <v>25</v>
      </c>
      <c r="I38" s="36">
        <v>25</v>
      </c>
      <c r="J38" s="36"/>
      <c r="K38" s="36"/>
      <c r="L38" s="36"/>
      <c r="M38" s="36"/>
      <c r="N38" s="36"/>
      <c r="O38" s="36"/>
      <c r="P38" s="36">
        <f>SUM(Месечно[[#This Row],[Янр]:[Дек]])</f>
        <v>150</v>
      </c>
    </row>
    <row r="39" spans="2:16" ht="30" customHeight="1" x14ac:dyDescent="0.25">
      <c r="B39" s="7" t="s">
        <v>27</v>
      </c>
      <c r="C39" s="7" t="s">
        <v>63</v>
      </c>
      <c r="D39" s="36">
        <v>400</v>
      </c>
      <c r="E39" s="36">
        <v>400</v>
      </c>
      <c r="F39" s="36">
        <v>400</v>
      </c>
      <c r="G39" s="36">
        <v>400</v>
      </c>
      <c r="H39" s="36">
        <v>400</v>
      </c>
      <c r="I39" s="36">
        <v>400</v>
      </c>
      <c r="J39" s="36"/>
      <c r="K39" s="36"/>
      <c r="L39" s="36"/>
      <c r="M39" s="36"/>
      <c r="N39" s="36"/>
      <c r="O39" s="36"/>
      <c r="P39" s="36">
        <f>SUM(Месечно[[#This Row],[Янр]:[Дек]])</f>
        <v>2400</v>
      </c>
    </row>
    <row r="40" spans="2:16" ht="30" customHeight="1" x14ac:dyDescent="0.25">
      <c r="B40" s="7" t="s">
        <v>27</v>
      </c>
      <c r="C40" s="7" t="s">
        <v>33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/>
      <c r="K40" s="36"/>
      <c r="L40" s="36"/>
      <c r="M40" s="36"/>
      <c r="N40" s="36"/>
      <c r="O40" s="36"/>
      <c r="P40" s="36">
        <f>SUM(Месечно[[#This Row],[Янр]:[Дек]])</f>
        <v>0</v>
      </c>
    </row>
    <row r="41" spans="2:16" ht="30" customHeight="1" x14ac:dyDescent="0.25">
      <c r="B41" s="7" t="s">
        <v>27</v>
      </c>
      <c r="C41" s="7" t="s">
        <v>34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/>
      <c r="K41" s="36"/>
      <c r="L41" s="36"/>
      <c r="M41" s="36"/>
      <c r="N41" s="36"/>
      <c r="O41" s="36"/>
      <c r="P41" s="36">
        <f>SUM(Месечно[[#This Row],[Янр]:[Дек]])</f>
        <v>0</v>
      </c>
    </row>
    <row r="42" spans="2:16" ht="30" customHeight="1" x14ac:dyDescent="0.25">
      <c r="B42" s="7" t="s">
        <v>28</v>
      </c>
      <c r="C42" s="7" t="s">
        <v>64</v>
      </c>
      <c r="D42" s="36">
        <v>416.66666666666669</v>
      </c>
      <c r="E42" s="36">
        <v>416.66666666666669</v>
      </c>
      <c r="F42" s="36">
        <v>416.66666666666669</v>
      </c>
      <c r="G42" s="36">
        <v>416.66666666666669</v>
      </c>
      <c r="H42" s="36">
        <v>416.66666666666669</v>
      </c>
      <c r="I42" s="36">
        <v>416.66666666666669</v>
      </c>
      <c r="J42" s="36"/>
      <c r="K42" s="36"/>
      <c r="L42" s="36"/>
      <c r="M42" s="36"/>
      <c r="N42" s="36"/>
      <c r="O42" s="36"/>
      <c r="P42" s="36">
        <f>SUM(Месечно[[#This Row],[Янр]:[Дек]])</f>
        <v>2500</v>
      </c>
    </row>
    <row r="43" spans="2:16" ht="30" customHeight="1" x14ac:dyDescent="0.25">
      <c r="B43" s="7" t="s">
        <v>28</v>
      </c>
      <c r="C43" s="7" t="s">
        <v>65</v>
      </c>
      <c r="D43" s="36">
        <v>1000</v>
      </c>
      <c r="E43" s="36">
        <v>1000</v>
      </c>
      <c r="F43" s="36">
        <v>1000</v>
      </c>
      <c r="G43" s="36">
        <v>1000</v>
      </c>
      <c r="H43" s="36">
        <v>1000</v>
      </c>
      <c r="I43" s="36">
        <v>1000</v>
      </c>
      <c r="J43" s="36"/>
      <c r="K43" s="36"/>
      <c r="L43" s="36"/>
      <c r="M43" s="36"/>
      <c r="N43" s="36"/>
      <c r="O43" s="36"/>
      <c r="P43" s="36">
        <f>SUM(Месечно[[#This Row],[Янр]:[Дек]])</f>
        <v>6000</v>
      </c>
    </row>
    <row r="44" spans="2:16" ht="30" customHeight="1" x14ac:dyDescent="0.25">
      <c r="B44" s="7" t="s">
        <v>28</v>
      </c>
      <c r="C44" s="7" t="s">
        <v>66</v>
      </c>
      <c r="D44" s="36">
        <v>500</v>
      </c>
      <c r="E44" s="36">
        <v>500</v>
      </c>
      <c r="F44" s="36">
        <v>500</v>
      </c>
      <c r="G44" s="36">
        <v>500</v>
      </c>
      <c r="H44" s="36">
        <v>500</v>
      </c>
      <c r="I44" s="36">
        <v>500</v>
      </c>
      <c r="J44" s="36"/>
      <c r="K44" s="36"/>
      <c r="L44" s="36"/>
      <c r="M44" s="36"/>
      <c r="N44" s="36"/>
      <c r="O44" s="36"/>
      <c r="P44" s="36">
        <f>SUM(Месечно[[#This Row],[Янр]:[Дек]])</f>
        <v>3000</v>
      </c>
    </row>
    <row r="45" spans="2:16" ht="30" customHeight="1" x14ac:dyDescent="0.25">
      <c r="B45" s="7" t="s">
        <v>28</v>
      </c>
      <c r="C45" s="7" t="s">
        <v>33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/>
      <c r="K45" s="36"/>
      <c r="L45" s="36"/>
      <c r="M45" s="36"/>
      <c r="N45" s="36"/>
      <c r="O45" s="36"/>
      <c r="P45" s="36">
        <f>SUM(Месечно[[#This Row],[Янр]:[Дек]])</f>
        <v>0</v>
      </c>
    </row>
    <row r="46" spans="2:16" ht="30" customHeight="1" x14ac:dyDescent="0.25">
      <c r="B46" s="7" t="s">
        <v>28</v>
      </c>
      <c r="C46" s="7" t="s">
        <v>34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/>
      <c r="K46" s="36"/>
      <c r="L46" s="36"/>
      <c r="M46" s="36"/>
      <c r="N46" s="36"/>
      <c r="O46" s="36"/>
      <c r="P46" s="36">
        <f>SUM(Месечно[[#This Row],[Янр]:[Дек]])</f>
        <v>0</v>
      </c>
    </row>
    <row r="47" spans="2:16" ht="30" customHeight="1" x14ac:dyDescent="0.25">
      <c r="B47" s="7" t="s">
        <v>29</v>
      </c>
      <c r="C47" s="33"/>
      <c r="D47" s="36">
        <f>SUMIF(Месечно[Тип],"Приход",Месечно[Янр])-SUMIF(Месечно[Тип],"&lt;&gt;Приход",Месечно[Янр])</f>
        <v>3692.5</v>
      </c>
      <c r="E47" s="36">
        <f>SUMIF(Месечно[Тип],"Приход",Месечно[Фев])-SUMIF(Месечно[Тип],"&lt;&gt;Приход",Месечно[Фев])</f>
        <v>3247.5</v>
      </c>
      <c r="F47" s="36">
        <f>SUMIF(Месечно[Тип],"Приход",Месечно[Мар])-SUMIF(Месечно[Тип],"&lt;&gt;Приход",Месечно[Мар])</f>
        <v>2522.5</v>
      </c>
      <c r="G47" s="36">
        <f>SUMIF(Месечно[Тип],"Приход",Месечно[Апр])-SUMIF(Месечно[Тип],"&lt;&gt;Приход",Месечно[Апр])</f>
        <v>3427.5</v>
      </c>
      <c r="H47" s="36">
        <f>SUMIF(Месечно[Тип],"Приход",Месечно[Май])-SUMIF(Месечно[Тип],"&lt;&gt;Приход",Месечно[Май])</f>
        <v>2887.5</v>
      </c>
      <c r="I47" s="36">
        <f>SUMIF(Месечно[Тип],"Приход",Месечно[Юни])-SUMIF(Месечно[Тип],"&lt;&gt;Приход",Месечно[Юни])</f>
        <v>2602.5</v>
      </c>
      <c r="J47" s="36">
        <f>SUMIF(Месечно[Тип],"Приход",Месечно[Юли])-SUMIF(Месечно[Тип],"&lt;&gt;Приход",Месечно[Юли])</f>
        <v>0</v>
      </c>
      <c r="K47" s="36">
        <f>SUMIF(Месечно[Тип],"Приход",Месечно[Авг])-SUMIF(Месечно[Тип],"&lt;&gt;Приход",Месечно[Авг])</f>
        <v>0</v>
      </c>
      <c r="L47" s="36">
        <f>SUMIF(Месечно[Тип],"Приход",Месечно[Сеп])-SUMIF(Месечно[Тип],"&lt;&gt;Приход",Месечно[Сеп])</f>
        <v>0</v>
      </c>
      <c r="M47" s="36">
        <f>SUMIF(Месечно[Тип],"Приход",Месечно[Окт])-SUMIF(Месечно[Тип],"&lt;&gt;Приход",Месечно[Окт])</f>
        <v>0</v>
      </c>
      <c r="N47" s="36">
        <f>SUMIF(Месечно[Тип],"Приход",Месечно[Ное])-SUMIF(Месечно[Тип],"&lt;&gt;Приход",Месечно[Ное])</f>
        <v>0</v>
      </c>
      <c r="O47" s="36">
        <f>SUMIF(Месечно[Тип],"Приход",Месечно[Дек])-SUMIF(Месечно[Тип],"&lt;&gt;Приход",Месечно[Дек])</f>
        <v>0</v>
      </c>
      <c r="P47" s="36">
        <f>SUMIF(Месечно[Тип],"Приход",Месечно[Общо])-SUMIF(Месечно[Тип],"&lt;&gt;Приход",Месечно[Общо])</f>
        <v>18380</v>
      </c>
    </row>
    <row r="48" spans="2:16" ht="30" customHeight="1" x14ac:dyDescent="0.2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</sheetData>
  <mergeCells count="5">
    <mergeCell ref="B48:P48"/>
    <mergeCell ref="B1:G1"/>
    <mergeCell ref="B2:C2"/>
    <mergeCell ref="D2:E2"/>
    <mergeCell ref="F2:P2"/>
  </mergeCells>
  <conditionalFormatting sqref="B4:P46">
    <cfRule type="expression" dxfId="73" priority="1">
      <formula>(MOD(ROW(),2)&lt;&gt;0)*($B4="Приход")</formula>
    </cfRule>
    <cfRule type="expression" dxfId="72" priority="2">
      <formula>(MOD(ROW(),2)=0)*($B4="Приход")</formula>
    </cfRule>
  </conditionalFormatting>
  <dataValidations count="13">
    <dataValidation type="list" errorStyle="warning" allowBlank="1" showInputMessage="1" showErrorMessage="1" error="Изберете тип от списъка. Изберете ОТКАЗ, натиснете ALT+СТРЕЛКА НАДОЛУ за опциите, а след това СТРЕЛКА НАДОЛУ и ENTER, за да изберете" sqref="B4:B46" xr:uid="{00000000-0002-0000-0200-000000000000}">
      <formula1>"Приход,Разходи,Допълнителни,Спестявания"</formula1>
    </dataValidation>
    <dataValidation allowBlank="1" showInputMessage="1" showErrorMessage="1" prompt="Създайте извлечение за месечен паричен поток в този работен лист. Въведете подробните данни в таблицата &quot;Месечно&quot;. Общият месечен паричен поток се изчислява автоматично в клетка D2. Пояснението е в клетка F2" sqref="A1" xr:uid="{00000000-0002-0000-0200-000001000000}"/>
    <dataValidation allowBlank="1" showInputMessage="1" showErrorMessage="1" prompt="Заглавието на работния лист е в тази клетка. Общият месечен паричен поток се изчислява автоматично в клетката по-долу" sqref="B1" xr:uid="{00000000-0002-0000-0200-000002000000}"/>
    <dataValidation allowBlank="1" showInputMessage="1" showErrorMessage="1" prompt="Връзка за навигация до работния лист &quot;Ръководство&quot;" sqref="H1" xr:uid="{00000000-0002-0000-0200-000003000000}"/>
    <dataValidation allowBlank="1" showInputMessage="1" showErrorMessage="1" prompt="Връзка за навигация до работния лист &quot;Годишен паричен поток&quot; " sqref="I1" xr:uid="{00000000-0002-0000-0200-000004000000}"/>
    <dataValidation allowBlank="1" showInputMessage="1" showErrorMessage="1" prompt="Връзка за навигация към работния лист &quot;Дневно резюме&quot;" sqref="K1" xr:uid="{00000000-0002-0000-0200-000005000000}"/>
    <dataValidation allowBlank="1" showInputMessage="1" showErrorMessage="1" prompt="Изберете тип в тази колона под това заглавие. Натиснете ALT+СТРЕЛКА НАДОЛУ за опциите, след което СТРЕЛКА НАДОЛУ и ENTER, за да изберете. Използвайте филтрите в заглавията, за да намирате конкретни записи" sqref="B3" xr:uid="{00000000-0002-0000-0200-000006000000}"/>
    <dataValidation allowBlank="1" showInputMessage="1" showErrorMessage="1" prompt="Въведете описание в тази колона под това заглавие" sqref="C3" xr:uid="{00000000-0002-0000-0200-000007000000}"/>
    <dataValidation allowBlank="1" showInputMessage="1" showErrorMessage="1" prompt="Въведете стойност за този месец в тази колона под това заглавие" sqref="D3 E3:O3" xr:uid="{00000000-0002-0000-0200-000008000000}"/>
    <dataValidation allowBlank="1" showInputMessage="1" showErrorMessage="1" prompt="Общата сума се изчислява автоматично в тази колона под това заглавие" sqref="P3" xr:uid="{00000000-0002-0000-0200-000009000000}"/>
    <dataValidation allowBlank="1" showInputMessage="1" showErrorMessage="1" prompt="Блещукащите линии се актуализират автоматично в тази колона под това заглавие" sqref="Q3" xr:uid="{00000000-0002-0000-0200-00000A000000}"/>
    <dataValidation allowBlank="1" showInputMessage="1" showErrorMessage="1" prompt="Общият месечен паричен поток се изчислява автоматично в тази клетка. Изберете клетка H1, I1 или K1, за да навигирате до други работни листове. Въведете подробните данни в таблицата, започваща от клетка B3" sqref="D2:E2" xr:uid="{00000000-0002-0000-0200-00000B000000}"/>
    <dataValidation allowBlank="1" showInputMessage="1" showErrorMessage="1" prompt="Общият месечен паричен поток се изчислява автоматично в клетката отдясно" sqref="B2:C2" xr:uid="{00000000-0002-0000-0200-00000C000000}"/>
  </dataValidations>
  <hyperlinks>
    <hyperlink ref="H1" location="Ръководство!A1" tooltip="Изберете, за да навигирате до работния лист &quot;Ръководство&quot;" display="Navigation button for Guide worksheet is in this cell." xr:uid="{00000000-0004-0000-0200-000000000000}"/>
    <hyperlink ref="K1" location="'Дневно резюме'!A1" tooltip="Изберете, за да навигирате до работния лист &quot;Дневно резюме&quot;" display="DAILY SUMMARY" xr:uid="{00000000-0004-0000-0200-000001000000}"/>
    <hyperlink ref="I1" location="'Годишен паричен поток'!A1" tooltip="Изберете, за да навигирате до работния лист &quot;Годишен паричен поток&quot;" display="ANNUAL CASH FLOW" xr:uid="{00000000-0004-0000-0200-000002000000}"/>
    <hyperlink ref="J1" location="'Месечен паричен поток'!A1" tooltip="Изберете, за да навигирате до клетка A1 в този работен лист" display="MONTHLY CASH FLOW" xr:uid="{B98F1722-4006-46CC-920D-AB5CA7FB3D6C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rowBreaks count="1" manualBreakCount="1">
    <brk id="47" max="16383" man="1"/>
  </rowBreaks>
  <ignoredErrors>
    <ignoredError sqref="P4:P12 P13:P20 P21:P27 P28:P38 P39:P46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xr2:uid="{00000000-0003-0000-0200-000000000000}">
          <x14:colorSeries theme="3" tint="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'Месечен паричен поток'!D4:O4</xm:f>
              <xm:sqref>Q4</xm:sqref>
            </x14:sparkline>
            <x14:sparkline>
              <xm:f>'Месечен паричен поток'!D5:O5</xm:f>
              <xm:sqref>Q5</xm:sqref>
            </x14:sparkline>
            <x14:sparkline>
              <xm:f>'Месечен паричен поток'!D6:O6</xm:f>
              <xm:sqref>Q6</xm:sqref>
            </x14:sparkline>
            <x14:sparkline>
              <xm:f>'Месечен паричен поток'!D7:O7</xm:f>
              <xm:sqref>Q7</xm:sqref>
            </x14:sparkline>
            <x14:sparkline>
              <xm:f>'Месечен паричен поток'!D8:O8</xm:f>
              <xm:sqref>Q8</xm:sqref>
            </x14:sparkline>
            <x14:sparkline>
              <xm:f>'Месечен паричен поток'!D9:O9</xm:f>
              <xm:sqref>Q9</xm:sqref>
            </x14:sparkline>
            <x14:sparkline>
              <xm:f>'Месечен паричен поток'!D10:O10</xm:f>
              <xm:sqref>Q10</xm:sqref>
            </x14:sparkline>
            <x14:sparkline>
              <xm:f>'Месечен паричен поток'!D11:O11</xm:f>
              <xm:sqref>Q11</xm:sqref>
            </x14:sparkline>
            <x14:sparkline>
              <xm:f>'Месечен паричен поток'!D12:O12</xm:f>
              <xm:sqref>Q12</xm:sqref>
            </x14:sparkline>
            <x14:sparkline>
              <xm:f>'Месечен паричен поток'!D13:O13</xm:f>
              <xm:sqref>Q13</xm:sqref>
            </x14:sparkline>
            <x14:sparkline>
              <xm:f>'Месечен паричен поток'!D14:O14</xm:f>
              <xm:sqref>Q14</xm:sqref>
            </x14:sparkline>
            <x14:sparkline>
              <xm:f>'Месечен паричен поток'!D15:O15</xm:f>
              <xm:sqref>Q15</xm:sqref>
            </x14:sparkline>
            <x14:sparkline>
              <xm:f>'Месечен паричен поток'!D16:O16</xm:f>
              <xm:sqref>Q16</xm:sqref>
            </x14:sparkline>
            <x14:sparkline>
              <xm:f>'Месечен паричен поток'!D17:O17</xm:f>
              <xm:sqref>Q17</xm:sqref>
            </x14:sparkline>
            <x14:sparkline>
              <xm:f>'Месечен паричен поток'!D18:O18</xm:f>
              <xm:sqref>Q18</xm:sqref>
            </x14:sparkline>
            <x14:sparkline>
              <xm:f>'Месечен паричен поток'!D19:O19</xm:f>
              <xm:sqref>Q19</xm:sqref>
            </x14:sparkline>
            <x14:sparkline>
              <xm:f>'Месечен паричен поток'!D20:O20</xm:f>
              <xm:sqref>Q20</xm:sqref>
            </x14:sparkline>
            <x14:sparkline>
              <xm:f>'Месечен паричен поток'!D21:O21</xm:f>
              <xm:sqref>Q21</xm:sqref>
            </x14:sparkline>
            <x14:sparkline>
              <xm:f>'Месечен паричен поток'!D22:O22</xm:f>
              <xm:sqref>Q22</xm:sqref>
            </x14:sparkline>
            <x14:sparkline>
              <xm:f>'Месечен паричен поток'!D23:O23</xm:f>
              <xm:sqref>Q23</xm:sqref>
            </x14:sparkline>
            <x14:sparkline>
              <xm:f>'Месечен паричен поток'!D24:O24</xm:f>
              <xm:sqref>Q24</xm:sqref>
            </x14:sparkline>
            <x14:sparkline>
              <xm:f>'Месечен паричен поток'!D25:O25</xm:f>
              <xm:sqref>Q25</xm:sqref>
            </x14:sparkline>
            <x14:sparkline>
              <xm:f>'Месечен паричен поток'!D26:O26</xm:f>
              <xm:sqref>Q26</xm:sqref>
            </x14:sparkline>
            <x14:sparkline>
              <xm:f>'Месечен паричен поток'!D27:O27</xm:f>
              <xm:sqref>Q27</xm:sqref>
            </x14:sparkline>
            <x14:sparkline>
              <xm:f>'Месечен паричен поток'!D28:O28</xm:f>
              <xm:sqref>Q28</xm:sqref>
            </x14:sparkline>
            <x14:sparkline>
              <xm:f>'Месечен паричен поток'!D29:O29</xm:f>
              <xm:sqref>Q29</xm:sqref>
            </x14:sparkline>
            <x14:sparkline>
              <xm:f>'Месечен паричен поток'!D30:O30</xm:f>
              <xm:sqref>Q30</xm:sqref>
            </x14:sparkline>
            <x14:sparkline>
              <xm:f>'Месечен паричен поток'!D31:O31</xm:f>
              <xm:sqref>Q31</xm:sqref>
            </x14:sparkline>
            <x14:sparkline>
              <xm:f>'Месечен паричен поток'!D32:O32</xm:f>
              <xm:sqref>Q32</xm:sqref>
            </x14:sparkline>
            <x14:sparkline>
              <xm:f>'Месечен паричен поток'!D33:O33</xm:f>
              <xm:sqref>Q33</xm:sqref>
            </x14:sparkline>
            <x14:sparkline>
              <xm:f>'Месечен паричен поток'!D34:O34</xm:f>
              <xm:sqref>Q34</xm:sqref>
            </x14:sparkline>
            <x14:sparkline>
              <xm:f>'Месечен паричен поток'!D35:O35</xm:f>
              <xm:sqref>Q35</xm:sqref>
            </x14:sparkline>
            <x14:sparkline>
              <xm:f>'Месечен паричен поток'!D36:O36</xm:f>
              <xm:sqref>Q36</xm:sqref>
            </x14:sparkline>
            <x14:sparkline>
              <xm:f>'Месечен паричен поток'!D37:O37</xm:f>
              <xm:sqref>Q37</xm:sqref>
            </x14:sparkline>
            <x14:sparkline>
              <xm:f>'Месечен паричен поток'!D38:O38</xm:f>
              <xm:sqref>Q38</xm:sqref>
            </x14:sparkline>
            <x14:sparkline>
              <xm:f>'Месечен паричен поток'!D39:O39</xm:f>
              <xm:sqref>Q39</xm:sqref>
            </x14:sparkline>
            <x14:sparkline>
              <xm:f>'Месечен паричен поток'!D40:O40</xm:f>
              <xm:sqref>Q40</xm:sqref>
            </x14:sparkline>
            <x14:sparkline>
              <xm:f>'Месечен паричен поток'!D41:O41</xm:f>
              <xm:sqref>Q41</xm:sqref>
            </x14:sparkline>
            <x14:sparkline>
              <xm:f>'Месечен паричен поток'!D42:O42</xm:f>
              <xm:sqref>Q42</xm:sqref>
            </x14:sparkline>
            <x14:sparkline>
              <xm:f>'Месечен паричен поток'!D43:O43</xm:f>
              <xm:sqref>Q43</xm:sqref>
            </x14:sparkline>
            <x14:sparkline>
              <xm:f>'Месечен паричен поток'!D44:O44</xm:f>
              <xm:sqref>Q44</xm:sqref>
            </x14:sparkline>
            <x14:sparkline>
              <xm:f>'Месечен паричен поток'!D45:O45</xm:f>
              <xm:sqref>Q45</xm:sqref>
            </x14:sparkline>
            <x14:sparkline>
              <xm:f>'Месечен паричен поток'!D46:O46</xm:f>
              <xm:sqref>Q46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autoPageBreaks="0" fitToPage="1"/>
  </sheetPr>
  <dimension ref="B1:M53"/>
  <sheetViews>
    <sheetView showGridLines="0" zoomScaleNormal="100" workbookViewId="0"/>
  </sheetViews>
  <sheetFormatPr defaultColWidth="16.5703125" defaultRowHeight="30" customHeight="1" x14ac:dyDescent="0.25"/>
  <cols>
    <col min="1" max="1" width="2.5703125" customWidth="1"/>
    <col min="2" max="2" width="19.85546875" bestFit="1" customWidth="1"/>
    <col min="3" max="3" width="34" customWidth="1"/>
    <col min="6" max="9" width="18.5703125" customWidth="1"/>
  </cols>
  <sheetData>
    <row r="1" spans="2:13" s="20" customFormat="1" ht="39" customHeight="1" x14ac:dyDescent="0.25">
      <c r="B1" s="39" t="s">
        <v>0</v>
      </c>
      <c r="C1" s="39"/>
      <c r="D1" s="39"/>
      <c r="E1" s="39"/>
      <c r="F1" s="31" t="s">
        <v>7</v>
      </c>
      <c r="G1" s="32" t="s">
        <v>18</v>
      </c>
      <c r="H1" s="21" t="s">
        <v>76</v>
      </c>
      <c r="I1" s="21" t="s">
        <v>8</v>
      </c>
      <c r="J1" s="23"/>
      <c r="K1" s="23"/>
      <c r="L1" s="23"/>
    </row>
    <row r="2" spans="2:13" ht="31.5" customHeight="1" x14ac:dyDescent="0.25">
      <c r="B2" s="55" t="s">
        <v>82</v>
      </c>
      <c r="C2" s="55"/>
      <c r="D2" s="54">
        <f>ДневенПариченПоток</f>
        <v>577.83999999999992</v>
      </c>
      <c r="E2" s="54"/>
      <c r="F2" s="53" t="s">
        <v>87</v>
      </c>
      <c r="G2" s="53"/>
      <c r="H2" s="53"/>
      <c r="I2" s="53"/>
      <c r="J2" s="53"/>
      <c r="K2" s="53"/>
      <c r="L2" s="53"/>
      <c r="M2" s="53"/>
    </row>
    <row r="3" spans="2:13" ht="50.1" customHeight="1" thickBot="1" x14ac:dyDescent="0.3">
      <c r="B3" s="25" t="s">
        <v>76</v>
      </c>
      <c r="C3" s="25"/>
      <c r="D3" s="25"/>
      <c r="E3" s="25"/>
      <c r="F3" s="26"/>
      <c r="G3" s="26"/>
      <c r="H3" s="26"/>
    </row>
    <row r="4" spans="2:13" ht="30" customHeight="1" x14ac:dyDescent="0.25">
      <c r="B4" s="29" t="s">
        <v>83</v>
      </c>
      <c r="C4" s="30" t="s">
        <v>84</v>
      </c>
      <c r="D4" s="30" t="s">
        <v>85</v>
      </c>
      <c r="E4" s="30" t="s">
        <v>86</v>
      </c>
      <c r="I4" s="19"/>
    </row>
    <row r="5" spans="2:13" ht="30" customHeight="1" x14ac:dyDescent="0.25">
      <c r="B5" s="28" t="s">
        <v>25</v>
      </c>
      <c r="C5" s="35">
        <f>SUMIF(Дневно[Тип],$B5,Дневно[Дневно])</f>
        <v>342.47</v>
      </c>
      <c r="D5" s="35">
        <f>SUMIF(Дневно[Тип],$B5,Дневно[Месечно])</f>
        <v>10416.795833333334</v>
      </c>
      <c r="E5" s="35">
        <f>SUMIF(Дневно[Тип],$B5,Дневно[Годишно])</f>
        <v>125001.55000000002</v>
      </c>
    </row>
    <row r="6" spans="2:13" ht="30" customHeight="1" x14ac:dyDescent="0.25">
      <c r="B6" s="27" t="s">
        <v>26</v>
      </c>
      <c r="C6" s="35">
        <f>SUMIF(Дневно[Тип],$B6,Дневно[Дневно])</f>
        <v>136.05999999999997</v>
      </c>
      <c r="D6" s="35">
        <f>SUMIF(Дневно[Тип],$B6,Дневно[Месечно])</f>
        <v>4138.4916666666668</v>
      </c>
      <c r="E6" s="35">
        <f>SUMIF(Дневно[Тип],$B6,Дневно[Годишно])</f>
        <v>49661.899999999994</v>
      </c>
    </row>
    <row r="7" spans="2:13" ht="30" customHeight="1" x14ac:dyDescent="0.25">
      <c r="B7" s="27" t="s">
        <v>27</v>
      </c>
      <c r="C7" s="35">
        <f>SUMIF(Дневно[Тип],$B7,Дневно[Дневно])</f>
        <v>36.29</v>
      </c>
      <c r="D7" s="35">
        <f>SUMIF(Дневно[Тип],$B7,Дневно[Месечно])</f>
        <v>1103.8208333333334</v>
      </c>
      <c r="E7" s="35">
        <f>SUMIF(Дневно[Тип],$B7,Дневно[Годишно])</f>
        <v>13245.849999999999</v>
      </c>
    </row>
    <row r="8" spans="2:13" ht="30" customHeight="1" x14ac:dyDescent="0.25">
      <c r="B8" s="27" t="s">
        <v>28</v>
      </c>
      <c r="C8" s="35">
        <f>SUMIF(Дневно[Тип],$B8,Дневно[Дневно])</f>
        <v>63.019999999999996</v>
      </c>
      <c r="D8" s="35">
        <f>SUMIF(Дневно[Тип],$B8,Дневно[Месечно])</f>
        <v>1916.8583333333333</v>
      </c>
      <c r="E8" s="35">
        <f>SUMIF(Дневно[Тип],$B8,Дневно[Годишно])</f>
        <v>23002.300000000003</v>
      </c>
    </row>
    <row r="9" spans="2:13" ht="50.1" customHeight="1" x14ac:dyDescent="0.25">
      <c r="B9" s="9" t="s">
        <v>24</v>
      </c>
      <c r="C9" s="13" t="s">
        <v>30</v>
      </c>
      <c r="D9" s="13" t="s">
        <v>84</v>
      </c>
      <c r="E9" s="13" t="s">
        <v>85</v>
      </c>
      <c r="F9" s="13" t="s">
        <v>88</v>
      </c>
    </row>
    <row r="10" spans="2:13" ht="30" customHeight="1" x14ac:dyDescent="0.25">
      <c r="B10" s="9" t="s">
        <v>25</v>
      </c>
      <c r="C10" s="8" t="s">
        <v>31</v>
      </c>
      <c r="D10" s="36">
        <v>246.58</v>
      </c>
      <c r="E10" s="36">
        <f>Дневно[[#This Row],[Годишно]]/12</f>
        <v>7500.1416666666673</v>
      </c>
      <c r="F10" s="36">
        <f>Дневно[[#This Row],[Дневно]]*365</f>
        <v>90001.700000000012</v>
      </c>
    </row>
    <row r="11" spans="2:13" ht="30" customHeight="1" x14ac:dyDescent="0.25">
      <c r="B11" s="9" t="s">
        <v>25</v>
      </c>
      <c r="C11" s="8" t="s">
        <v>32</v>
      </c>
      <c r="D11" s="36">
        <v>13.7</v>
      </c>
      <c r="E11" s="36">
        <f>Дневно[[#This Row],[Годишно]]/12</f>
        <v>416.70833333333331</v>
      </c>
      <c r="F11" s="36">
        <f>Дневно[[#This Row],[Дневно]]*365</f>
        <v>5000.5</v>
      </c>
    </row>
    <row r="12" spans="2:13" ht="30" customHeight="1" x14ac:dyDescent="0.25">
      <c r="B12" s="9" t="s">
        <v>25</v>
      </c>
      <c r="C12" s="8" t="s">
        <v>33</v>
      </c>
      <c r="D12" s="36">
        <v>82.19</v>
      </c>
      <c r="E12" s="36">
        <f>Дневно[[#This Row],[Годишно]]/12</f>
        <v>2499.9458333333332</v>
      </c>
      <c r="F12" s="36">
        <f>Дневно[[#This Row],[Дневно]]*365</f>
        <v>29999.35</v>
      </c>
    </row>
    <row r="13" spans="2:13" ht="30" customHeight="1" x14ac:dyDescent="0.25">
      <c r="B13" s="9" t="s">
        <v>25</v>
      </c>
      <c r="C13" s="8" t="s">
        <v>34</v>
      </c>
      <c r="D13" s="36">
        <v>0</v>
      </c>
      <c r="E13" s="36">
        <f>Дневно[[#This Row],[Годишно]]/12</f>
        <v>0</v>
      </c>
      <c r="F13" s="36">
        <f>Дневно[[#This Row],[Дневно]]*365</f>
        <v>0</v>
      </c>
    </row>
    <row r="14" spans="2:13" ht="30" customHeight="1" x14ac:dyDescent="0.25">
      <c r="B14" s="9" t="s">
        <v>25</v>
      </c>
      <c r="C14" s="8" t="s">
        <v>35</v>
      </c>
      <c r="D14" s="36">
        <v>0</v>
      </c>
      <c r="E14" s="36">
        <f>Дневно[[#This Row],[Годишно]]/12</f>
        <v>0</v>
      </c>
      <c r="F14" s="36">
        <f>Дневно[[#This Row],[Дневно]]*365</f>
        <v>0</v>
      </c>
    </row>
    <row r="15" spans="2:13" ht="30" customHeight="1" x14ac:dyDescent="0.25">
      <c r="B15" s="9" t="s">
        <v>25</v>
      </c>
      <c r="C15" s="8" t="s">
        <v>36</v>
      </c>
      <c r="D15" s="36">
        <v>0</v>
      </c>
      <c r="E15" s="36">
        <f>Дневно[[#This Row],[Годишно]]/12</f>
        <v>0</v>
      </c>
      <c r="F15" s="36">
        <f>Дневно[[#This Row],[Дневно]]*365</f>
        <v>0</v>
      </c>
    </row>
    <row r="16" spans="2:13" ht="30" customHeight="1" x14ac:dyDescent="0.25">
      <c r="B16" s="9" t="s">
        <v>26</v>
      </c>
      <c r="C16" s="8" t="s">
        <v>37</v>
      </c>
      <c r="D16" s="36">
        <v>41.1</v>
      </c>
      <c r="E16" s="36">
        <f>Дневно[[#This Row],[Годишно]]/12</f>
        <v>1250.125</v>
      </c>
      <c r="F16" s="36">
        <f>Дневно[[#This Row],[Дневно]]*365</f>
        <v>15001.5</v>
      </c>
    </row>
    <row r="17" spans="2:6" ht="30" customHeight="1" x14ac:dyDescent="0.25">
      <c r="B17" s="9" t="s">
        <v>26</v>
      </c>
      <c r="C17" s="8" t="s">
        <v>38</v>
      </c>
      <c r="D17" s="36">
        <v>6.85</v>
      </c>
      <c r="E17" s="36">
        <f>Дневно[[#This Row],[Годишно]]/12</f>
        <v>208.35416666666666</v>
      </c>
      <c r="F17" s="36">
        <f>Дневно[[#This Row],[Дневно]]*365</f>
        <v>2500.25</v>
      </c>
    </row>
    <row r="18" spans="2:6" ht="30" customHeight="1" x14ac:dyDescent="0.25">
      <c r="B18" s="9" t="s">
        <v>26</v>
      </c>
      <c r="C18" s="8" t="s">
        <v>39</v>
      </c>
      <c r="D18" s="36">
        <v>0.55000000000000004</v>
      </c>
      <c r="E18" s="36">
        <f>Дневно[[#This Row],[Годишно]]/12</f>
        <v>16.729166666666668</v>
      </c>
      <c r="F18" s="36">
        <f>Дневно[[#This Row],[Дневно]]*365</f>
        <v>200.75000000000003</v>
      </c>
    </row>
    <row r="19" spans="2:6" ht="30" customHeight="1" x14ac:dyDescent="0.25">
      <c r="B19" s="9" t="s">
        <v>26</v>
      </c>
      <c r="C19" s="8" t="s">
        <v>40</v>
      </c>
      <c r="D19" s="36">
        <v>10.96</v>
      </c>
      <c r="E19" s="36">
        <f>Дневно[[#This Row],[Годишно]]/12</f>
        <v>333.36666666666667</v>
      </c>
      <c r="F19" s="36">
        <f>Дневно[[#This Row],[Дневно]]*365</f>
        <v>4000.4</v>
      </c>
    </row>
    <row r="20" spans="2:6" ht="30" customHeight="1" x14ac:dyDescent="0.25">
      <c r="B20" s="9" t="s">
        <v>26</v>
      </c>
      <c r="C20" s="8" t="s">
        <v>41</v>
      </c>
      <c r="D20" s="36">
        <v>41.1</v>
      </c>
      <c r="E20" s="36">
        <f>Дневно[[#This Row],[Годишно]]/12</f>
        <v>1250.125</v>
      </c>
      <c r="F20" s="36">
        <f>Дневно[[#This Row],[Дневно]]*365</f>
        <v>15001.5</v>
      </c>
    </row>
    <row r="21" spans="2:6" ht="30" customHeight="1" x14ac:dyDescent="0.25">
      <c r="B21" s="9" t="s">
        <v>26</v>
      </c>
      <c r="C21" s="8" t="s">
        <v>42</v>
      </c>
      <c r="D21" s="36">
        <v>0.68</v>
      </c>
      <c r="E21" s="36">
        <f>Дневно[[#This Row],[Годишно]]/12</f>
        <v>20.683333333333334</v>
      </c>
      <c r="F21" s="36">
        <f>Дневно[[#This Row],[Дневно]]*365</f>
        <v>248.20000000000002</v>
      </c>
    </row>
    <row r="22" spans="2:6" ht="30" customHeight="1" x14ac:dyDescent="0.25">
      <c r="B22" s="9" t="s">
        <v>26</v>
      </c>
      <c r="C22" s="8" t="s">
        <v>43</v>
      </c>
      <c r="D22" s="36">
        <v>3.29</v>
      </c>
      <c r="E22" s="36">
        <f>Дневно[[#This Row],[Годишно]]/12</f>
        <v>100.07083333333333</v>
      </c>
      <c r="F22" s="36">
        <f>Дневно[[#This Row],[Дневно]]*365</f>
        <v>1200.8499999999999</v>
      </c>
    </row>
    <row r="23" spans="2:6" ht="30" customHeight="1" x14ac:dyDescent="0.25">
      <c r="B23" s="9" t="s">
        <v>26</v>
      </c>
      <c r="C23" s="8" t="s">
        <v>44</v>
      </c>
      <c r="D23" s="36">
        <v>1.64</v>
      </c>
      <c r="E23" s="36">
        <f>Дневно[[#This Row],[Годишно]]/12</f>
        <v>49.883333333333326</v>
      </c>
      <c r="F23" s="36">
        <f>Дневно[[#This Row],[Дневно]]*365</f>
        <v>598.59999999999991</v>
      </c>
    </row>
    <row r="24" spans="2:6" ht="30" customHeight="1" x14ac:dyDescent="0.25">
      <c r="B24" s="9" t="s">
        <v>26</v>
      </c>
      <c r="C24" s="8" t="s">
        <v>45</v>
      </c>
      <c r="D24" s="36">
        <v>1.64</v>
      </c>
      <c r="E24" s="36">
        <f>Дневно[[#This Row],[Годишно]]/12</f>
        <v>49.883333333333326</v>
      </c>
      <c r="F24" s="36">
        <f>Дневно[[#This Row],[Дневно]]*365</f>
        <v>598.59999999999991</v>
      </c>
    </row>
    <row r="25" spans="2:6" ht="30" customHeight="1" x14ac:dyDescent="0.25">
      <c r="B25" s="9" t="s">
        <v>26</v>
      </c>
      <c r="C25" s="8" t="s">
        <v>46</v>
      </c>
      <c r="D25" s="36">
        <v>0.82</v>
      </c>
      <c r="E25" s="36">
        <f>Дневно[[#This Row],[Годишно]]/12</f>
        <v>24.941666666666663</v>
      </c>
      <c r="F25" s="36">
        <f>Дневно[[#This Row],[Дневно]]*365</f>
        <v>299.29999999999995</v>
      </c>
    </row>
    <row r="26" spans="2:6" ht="30" customHeight="1" x14ac:dyDescent="0.25">
      <c r="B26" s="9" t="s">
        <v>26</v>
      </c>
      <c r="C26" s="8" t="s">
        <v>47</v>
      </c>
      <c r="D26" s="36">
        <v>0.41</v>
      </c>
      <c r="E26" s="36">
        <f>Дневно[[#This Row],[Годишно]]/12</f>
        <v>12.470833333333331</v>
      </c>
      <c r="F26" s="36">
        <f>Дневно[[#This Row],[Дневно]]*365</f>
        <v>149.64999999999998</v>
      </c>
    </row>
    <row r="27" spans="2:6" ht="30" customHeight="1" x14ac:dyDescent="0.25">
      <c r="B27" s="9" t="s">
        <v>26</v>
      </c>
      <c r="C27" s="8" t="s">
        <v>48</v>
      </c>
      <c r="D27" s="36">
        <v>1.64</v>
      </c>
      <c r="E27" s="36">
        <f>Дневно[[#This Row],[Годишно]]/12</f>
        <v>49.883333333333326</v>
      </c>
      <c r="F27" s="36">
        <f>Дневно[[#This Row],[Дневно]]*365</f>
        <v>598.59999999999991</v>
      </c>
    </row>
    <row r="28" spans="2:6" ht="30" customHeight="1" x14ac:dyDescent="0.25">
      <c r="B28" s="9" t="s">
        <v>26</v>
      </c>
      <c r="C28" s="8" t="s">
        <v>49</v>
      </c>
      <c r="D28" s="36">
        <v>1.64</v>
      </c>
      <c r="E28" s="36">
        <f>Дневно[[#This Row],[Годишно]]/12</f>
        <v>49.883333333333326</v>
      </c>
      <c r="F28" s="36">
        <f>Дневно[[#This Row],[Дневно]]*365</f>
        <v>598.59999999999991</v>
      </c>
    </row>
    <row r="29" spans="2:6" ht="30" customHeight="1" x14ac:dyDescent="0.25">
      <c r="B29" s="9" t="s">
        <v>26</v>
      </c>
      <c r="C29" s="8" t="s">
        <v>50</v>
      </c>
      <c r="D29" s="36">
        <v>4.1100000000000003</v>
      </c>
      <c r="E29" s="36">
        <f>Дневно[[#This Row],[Годишно]]/12</f>
        <v>125.0125</v>
      </c>
      <c r="F29" s="36">
        <f>Дневно[[#This Row],[Дневно]]*365</f>
        <v>1500.15</v>
      </c>
    </row>
    <row r="30" spans="2:6" ht="30" customHeight="1" x14ac:dyDescent="0.25">
      <c r="B30" s="9" t="s">
        <v>26</v>
      </c>
      <c r="C30" s="8" t="s">
        <v>51</v>
      </c>
      <c r="D30" s="36">
        <v>13.7</v>
      </c>
      <c r="E30" s="36">
        <f>Дневно[[#This Row],[Годишно]]/12</f>
        <v>416.70833333333331</v>
      </c>
      <c r="F30" s="36">
        <f>Дневно[[#This Row],[Дневно]]*365</f>
        <v>5000.5</v>
      </c>
    </row>
    <row r="31" spans="2:6" ht="30" customHeight="1" x14ac:dyDescent="0.25">
      <c r="B31" s="9" t="s">
        <v>26</v>
      </c>
      <c r="C31" s="8" t="s">
        <v>52</v>
      </c>
      <c r="D31" s="36">
        <v>3.29</v>
      </c>
      <c r="E31" s="36">
        <f>Дневно[[#This Row],[Годишно]]/12</f>
        <v>100.07083333333333</v>
      </c>
      <c r="F31" s="36">
        <f>Дневно[[#This Row],[Дневно]]*365</f>
        <v>1200.8499999999999</v>
      </c>
    </row>
    <row r="32" spans="2:6" ht="30" customHeight="1" x14ac:dyDescent="0.25">
      <c r="B32" s="9" t="s">
        <v>26</v>
      </c>
      <c r="C32" s="8" t="s">
        <v>53</v>
      </c>
      <c r="D32" s="36">
        <v>1.64</v>
      </c>
      <c r="E32" s="36">
        <f>Дневно[[#This Row],[Годишно]]/12</f>
        <v>49.883333333333326</v>
      </c>
      <c r="F32" s="36">
        <f>Дневно[[#This Row],[Дневно]]*365</f>
        <v>598.59999999999991</v>
      </c>
    </row>
    <row r="33" spans="2:6" ht="30" customHeight="1" x14ac:dyDescent="0.25">
      <c r="B33" s="9" t="s">
        <v>26</v>
      </c>
      <c r="C33" s="8" t="s">
        <v>54</v>
      </c>
      <c r="D33" s="36">
        <v>1</v>
      </c>
      <c r="E33" s="36">
        <f>Дневно[[#This Row],[Годишно]]/12</f>
        <v>30.416666666666668</v>
      </c>
      <c r="F33" s="36">
        <f>Дневно[[#This Row],[Дневно]]*365</f>
        <v>365</v>
      </c>
    </row>
    <row r="34" spans="2:6" ht="30" customHeight="1" x14ac:dyDescent="0.25">
      <c r="B34" s="9" t="s">
        <v>26</v>
      </c>
      <c r="C34" s="8" t="s">
        <v>34</v>
      </c>
      <c r="D34" s="36">
        <v>0</v>
      </c>
      <c r="E34" s="36">
        <f>Дневно[[#This Row],[Годишно]]/12</f>
        <v>0</v>
      </c>
      <c r="F34" s="36">
        <f>Дневно[[#This Row],[Дневно]]*365</f>
        <v>0</v>
      </c>
    </row>
    <row r="35" spans="2:6" ht="30" customHeight="1" x14ac:dyDescent="0.25">
      <c r="B35" s="9" t="s">
        <v>26</v>
      </c>
      <c r="C35" s="8" t="s">
        <v>35</v>
      </c>
      <c r="D35" s="36">
        <v>0</v>
      </c>
      <c r="E35" s="36">
        <f>Дневно[[#This Row],[Годишно]]/12</f>
        <v>0</v>
      </c>
      <c r="F35" s="36">
        <f>Дневно[[#This Row],[Дневно]]*365</f>
        <v>0</v>
      </c>
    </row>
    <row r="36" spans="2:6" ht="30" customHeight="1" x14ac:dyDescent="0.25">
      <c r="B36" s="9" t="s">
        <v>26</v>
      </c>
      <c r="C36" s="8" t="s">
        <v>36</v>
      </c>
      <c r="D36" s="36">
        <v>0</v>
      </c>
      <c r="E36" s="36">
        <f>Дневно[[#This Row],[Годишно]]/12</f>
        <v>0</v>
      </c>
      <c r="F36" s="36">
        <f>Дневно[[#This Row],[Дневно]]*365</f>
        <v>0</v>
      </c>
    </row>
    <row r="37" spans="2:6" ht="30" customHeight="1" x14ac:dyDescent="0.25">
      <c r="B37" s="9" t="s">
        <v>27</v>
      </c>
      <c r="C37" s="8" t="s">
        <v>55</v>
      </c>
      <c r="D37" s="36">
        <v>3.29</v>
      </c>
      <c r="E37" s="36">
        <f>Дневно[[#This Row],[Годишно]]/12</f>
        <v>100.07083333333333</v>
      </c>
      <c r="F37" s="36">
        <f>Дневно[[#This Row],[Дневно]]*365</f>
        <v>1200.8499999999999</v>
      </c>
    </row>
    <row r="38" spans="2:6" ht="30" customHeight="1" x14ac:dyDescent="0.25">
      <c r="B38" s="9" t="s">
        <v>27</v>
      </c>
      <c r="C38" s="8" t="s">
        <v>56</v>
      </c>
      <c r="D38" s="36">
        <v>1.64</v>
      </c>
      <c r="E38" s="36">
        <f>Дневно[[#This Row],[Годишно]]/12</f>
        <v>49.883333333333326</v>
      </c>
      <c r="F38" s="36">
        <f>Дневно[[#This Row],[Дневно]]*365</f>
        <v>598.59999999999991</v>
      </c>
    </row>
    <row r="39" spans="2:6" ht="30" customHeight="1" x14ac:dyDescent="0.25">
      <c r="B39" s="9" t="s">
        <v>27</v>
      </c>
      <c r="C39" s="8" t="s">
        <v>57</v>
      </c>
      <c r="D39" s="36">
        <v>6.16</v>
      </c>
      <c r="E39" s="36">
        <f>Дневно[[#This Row],[Годишно]]/12</f>
        <v>187.36666666666667</v>
      </c>
      <c r="F39" s="36">
        <f>Дневно[[#This Row],[Дневно]]*365</f>
        <v>2248.4</v>
      </c>
    </row>
    <row r="40" spans="2:6" ht="30" customHeight="1" x14ac:dyDescent="0.25">
      <c r="B40" s="9" t="s">
        <v>27</v>
      </c>
      <c r="C40" s="8" t="s">
        <v>58</v>
      </c>
      <c r="D40" s="36">
        <v>3.29</v>
      </c>
      <c r="E40" s="36">
        <f>Дневно[[#This Row],[Годишно]]/12</f>
        <v>100.07083333333333</v>
      </c>
      <c r="F40" s="36">
        <f>Дневно[[#This Row],[Дневно]]*365</f>
        <v>1200.8499999999999</v>
      </c>
    </row>
    <row r="41" spans="2:6" ht="30" customHeight="1" x14ac:dyDescent="0.25">
      <c r="B41" s="9" t="s">
        <v>27</v>
      </c>
      <c r="C41" s="8" t="s">
        <v>59</v>
      </c>
      <c r="D41" s="36">
        <v>0.82</v>
      </c>
      <c r="E41" s="36">
        <f>Дневно[[#This Row],[Годишно]]/12</f>
        <v>24.941666666666663</v>
      </c>
      <c r="F41" s="36">
        <f>Дневно[[#This Row],[Дневно]]*365</f>
        <v>299.29999999999995</v>
      </c>
    </row>
    <row r="42" spans="2:6" ht="30" customHeight="1" x14ac:dyDescent="0.25">
      <c r="B42" s="9" t="s">
        <v>27</v>
      </c>
      <c r="C42" s="8" t="s">
        <v>60</v>
      </c>
      <c r="D42" s="36">
        <v>5.48</v>
      </c>
      <c r="E42" s="36">
        <f>Дневно[[#This Row],[Годишно]]/12</f>
        <v>166.68333333333334</v>
      </c>
      <c r="F42" s="36">
        <f>Дневно[[#This Row],[Дневно]]*365</f>
        <v>2000.2</v>
      </c>
    </row>
    <row r="43" spans="2:6" ht="30" customHeight="1" x14ac:dyDescent="0.25">
      <c r="B43" s="9" t="s">
        <v>27</v>
      </c>
      <c r="C43" s="8" t="s">
        <v>61</v>
      </c>
      <c r="D43" s="36">
        <v>1.64</v>
      </c>
      <c r="E43" s="36">
        <f>Дневно[[#This Row],[Годишно]]/12</f>
        <v>49.883333333333326</v>
      </c>
      <c r="F43" s="36">
        <f>Дневно[[#This Row],[Дневно]]*365</f>
        <v>598.59999999999991</v>
      </c>
    </row>
    <row r="44" spans="2:6" ht="30" customHeight="1" x14ac:dyDescent="0.25">
      <c r="B44" s="9" t="s">
        <v>27</v>
      </c>
      <c r="C44" s="8" t="s">
        <v>62</v>
      </c>
      <c r="D44" s="36">
        <v>0.82</v>
      </c>
      <c r="E44" s="36">
        <f>Дневно[[#This Row],[Годишно]]/12</f>
        <v>24.941666666666663</v>
      </c>
      <c r="F44" s="36">
        <f>Дневно[[#This Row],[Дневно]]*365</f>
        <v>299.29999999999995</v>
      </c>
    </row>
    <row r="45" spans="2:6" ht="30" customHeight="1" x14ac:dyDescent="0.25">
      <c r="B45" s="9" t="s">
        <v>27</v>
      </c>
      <c r="C45" s="8" t="s">
        <v>63</v>
      </c>
      <c r="D45" s="36">
        <v>13.15</v>
      </c>
      <c r="E45" s="36">
        <f>Дневно[[#This Row],[Годишно]]/12</f>
        <v>399.97916666666669</v>
      </c>
      <c r="F45" s="36">
        <f>Дневно[[#This Row],[Дневно]]*365</f>
        <v>4799.75</v>
      </c>
    </row>
    <row r="46" spans="2:6" ht="30" customHeight="1" x14ac:dyDescent="0.25">
      <c r="B46" s="9" t="s">
        <v>27</v>
      </c>
      <c r="C46" s="8" t="s">
        <v>33</v>
      </c>
      <c r="D46" s="36">
        <v>0</v>
      </c>
      <c r="E46" s="36">
        <f>Дневно[[#This Row],[Годишно]]/12</f>
        <v>0</v>
      </c>
      <c r="F46" s="36">
        <f>Дневно[[#This Row],[Дневно]]*365</f>
        <v>0</v>
      </c>
    </row>
    <row r="47" spans="2:6" ht="30" customHeight="1" x14ac:dyDescent="0.25">
      <c r="B47" s="9" t="s">
        <v>27</v>
      </c>
      <c r="C47" s="8" t="s">
        <v>34</v>
      </c>
      <c r="D47" s="36">
        <v>0</v>
      </c>
      <c r="E47" s="36">
        <f>Дневно[[#This Row],[Годишно]]/12</f>
        <v>0</v>
      </c>
      <c r="F47" s="36">
        <f>Дневно[[#This Row],[Дневно]]*365</f>
        <v>0</v>
      </c>
    </row>
    <row r="48" spans="2:6" ht="30" customHeight="1" x14ac:dyDescent="0.25">
      <c r="B48" s="9" t="s">
        <v>28</v>
      </c>
      <c r="C48" s="8" t="s">
        <v>64</v>
      </c>
      <c r="D48" s="36">
        <v>13.7</v>
      </c>
      <c r="E48" s="36">
        <f>Дневно[[#This Row],[Годишно]]/12</f>
        <v>416.70833333333331</v>
      </c>
      <c r="F48" s="36">
        <f>Дневно[[#This Row],[Дневно]]*365</f>
        <v>5000.5</v>
      </c>
    </row>
    <row r="49" spans="2:6" ht="30" customHeight="1" x14ac:dyDescent="0.25">
      <c r="B49" s="9" t="s">
        <v>28</v>
      </c>
      <c r="C49" s="8" t="s">
        <v>65</v>
      </c>
      <c r="D49" s="36">
        <v>32.880000000000003</v>
      </c>
      <c r="E49" s="36">
        <f>Дневно[[#This Row],[Годишно]]/12</f>
        <v>1000.1</v>
      </c>
      <c r="F49" s="36">
        <f>Дневно[[#This Row],[Дневно]]*365</f>
        <v>12001.2</v>
      </c>
    </row>
    <row r="50" spans="2:6" ht="30" customHeight="1" x14ac:dyDescent="0.25">
      <c r="B50" s="9" t="s">
        <v>28</v>
      </c>
      <c r="C50" s="8" t="s">
        <v>66</v>
      </c>
      <c r="D50" s="36">
        <v>16.440000000000001</v>
      </c>
      <c r="E50" s="36">
        <f>Дневно[[#This Row],[Годишно]]/12</f>
        <v>500.05</v>
      </c>
      <c r="F50" s="36">
        <f>Дневно[[#This Row],[Дневно]]*365</f>
        <v>6000.6</v>
      </c>
    </row>
    <row r="51" spans="2:6" ht="30" customHeight="1" x14ac:dyDescent="0.25">
      <c r="B51" s="9" t="s">
        <v>28</v>
      </c>
      <c r="C51" s="8" t="s">
        <v>33</v>
      </c>
      <c r="D51" s="36">
        <v>0</v>
      </c>
      <c r="E51" s="36">
        <f>Дневно[[#This Row],[Годишно]]/12</f>
        <v>0</v>
      </c>
      <c r="F51" s="36">
        <f>Дневно[[#This Row],[Дневно]]*365</f>
        <v>0</v>
      </c>
    </row>
    <row r="52" spans="2:6" ht="30" customHeight="1" x14ac:dyDescent="0.25">
      <c r="B52" s="9" t="s">
        <v>28</v>
      </c>
      <c r="C52" s="8" t="s">
        <v>34</v>
      </c>
      <c r="D52" s="36">
        <v>0</v>
      </c>
      <c r="E52" s="36">
        <f>Дневно[[#This Row],[Годишно]]/12</f>
        <v>0</v>
      </c>
      <c r="F52" s="36">
        <f>Дневно[[#This Row],[Дневно]]*365</f>
        <v>0</v>
      </c>
    </row>
    <row r="53" spans="2:6" ht="30" customHeight="1" x14ac:dyDescent="0.25">
      <c r="B53" s="10" t="s">
        <v>29</v>
      </c>
      <c r="C53" s="33"/>
      <c r="D53" s="36">
        <f>SUMIF(Дневно[Тип],"Приход",Дневно[Дневно])-SUMIF(Дневно[Тип],"&lt;&gt;Приход",Дневно[Дневно])</f>
        <v>107.10000000000014</v>
      </c>
      <c r="E53" s="36">
        <f>SUMIF(Дневно[Тип],"Приход",Дневно[Месечно])-SUMIF(Дневно[Тип],"&lt;&gt;Приход",Дневно[Месечно])</f>
        <v>3257.625</v>
      </c>
      <c r="F53" s="36">
        <f>SUMIF(Дневно[Тип],"Приход",Дневно[Годишно])-SUMIF(Дневно[Тип],"&lt;&gt;Приход",Дневно[Годишно])</f>
        <v>39091.500000000015</v>
      </c>
    </row>
  </sheetData>
  <mergeCells count="4">
    <mergeCell ref="B1:E1"/>
    <mergeCell ref="D2:E2"/>
    <mergeCell ref="B2:C2"/>
    <mergeCell ref="F2:M2"/>
  </mergeCells>
  <conditionalFormatting sqref="D10:F53">
    <cfRule type="expression" dxfId="43" priority="1">
      <formula>(MOD(ROW(),2)=0)*($B10&lt;&gt;"Приход")</formula>
    </cfRule>
    <cfRule type="expression" dxfId="42" priority="8">
      <formula>(MOD(ROW(),2)=0)*($B10="Приход")</formula>
    </cfRule>
  </conditionalFormatting>
  <conditionalFormatting sqref="F10:F53">
    <cfRule type="expression" dxfId="41" priority="2">
      <formula>(MOD(ROW(),2)&lt;&gt;0)*($B10&lt;&gt;"Приход")</formula>
    </cfRule>
    <cfRule type="expression" dxfId="40" priority="5">
      <formula>(MOD(ROW(),2)&lt;&gt;0)*($B10="Приход")</formula>
    </cfRule>
  </conditionalFormatting>
  <conditionalFormatting sqref="E10:E53">
    <cfRule type="expression" dxfId="39" priority="3">
      <formula>(MOD(ROW(),2)&lt;&gt;0)*($B10&lt;&gt;"Приход")</formula>
    </cfRule>
    <cfRule type="expression" dxfId="38" priority="6">
      <formula>(MOD(ROW(),2)&lt;&gt;0)*($B10="Приход")</formula>
    </cfRule>
  </conditionalFormatting>
  <conditionalFormatting sqref="D10:D53">
    <cfRule type="expression" dxfId="37" priority="4">
      <formula>(MOD(ROW(),2)&lt;&gt;0)*($B10&lt;&gt;"Приход")</formula>
    </cfRule>
    <cfRule type="expression" dxfId="36" priority="7">
      <formula>(MOD(ROW(),2)&lt;&gt;0)*($B10="Приход")</formula>
    </cfRule>
  </conditionalFormatting>
  <conditionalFormatting sqref="B10:C53">
    <cfRule type="expression" dxfId="35" priority="9">
      <formula>(MOD(ROW(),2)&lt;&gt;0)*($B10="Приход")</formula>
    </cfRule>
    <cfRule type="expression" dxfId="34" priority="10">
      <formula>(MOD(ROW(),2)=0)*($B10="Приход")</formula>
    </cfRule>
  </conditionalFormatting>
  <dataValidations count="18">
    <dataValidation allowBlank="1" showInputMessage="1" showErrorMessage="1" prompt="Връзка за навигация до работния лист &quot;Месечен паричен поток&quot;" sqref="G1" xr:uid="{00000000-0002-0000-0300-000000000000}"/>
    <dataValidation allowBlank="1" showInputMessage="1" showErrorMessage="1" prompt="Връзка за навигация до работния лист &quot;Ръководство&quot;" sqref="F1" xr:uid="{00000000-0002-0000-0300-000001000000}"/>
    <dataValidation allowBlank="1" showInputMessage="1" showErrorMessage="1" prompt="Дневното резюме се актуализира автоматично в клетките по-долу" sqref="B3" xr:uid="{00000000-0002-0000-0300-000002000000}"/>
    <dataValidation allowBlank="1" showInputMessage="1" showErrorMessage="1" prompt="Създайте дневно резюме в този работен лист. Въведете подробните данни в таблицата &quot;Дневно&quot;, започваща от клетка B9. Общите суми се изчисляват автоматично в клетки от C5 до E8. Пояснението е в клетка G2" sqref="A1" xr:uid="{00000000-0002-0000-0300-000003000000}"/>
    <dataValidation allowBlank="1" showInputMessage="1" showErrorMessage="1" prompt="Годишният паричен поток се изчислява автоматично в тази колона под това заглавие" sqref="F9" xr:uid="{00000000-0002-0000-0300-000004000000}"/>
    <dataValidation allowBlank="1" showInputMessage="1" showErrorMessage="1" prompt="Месечният паричен поток се изчислява автоматично в тази колона под това заглавие" sqref="E9" xr:uid="{00000000-0002-0000-0300-000005000000}"/>
    <dataValidation allowBlank="1" showInputMessage="1" showErrorMessage="1" prompt="Въведете стойност за дневен паричен поток в тази колона под това заглавие" sqref="D9" xr:uid="{00000000-0002-0000-0300-000006000000}"/>
    <dataValidation allowBlank="1" showInputMessage="1" showErrorMessage="1" prompt="Въведете описание в тази колона под това заглавие" sqref="C9" xr:uid="{00000000-0002-0000-0300-000007000000}"/>
    <dataValidation allowBlank="1" showInputMessage="1" showErrorMessage="1" prompt="Изберете тип в тази колона под това заглавие. Натиснете ALT+СТРЕЛКА НАДОЛУ за опциите, след което СТРЕЛКА НАДОЛУ и ENTER, за да изберете. Използвайте филтрите в заглавията, за да намирате конкретни записи" sqref="B9" xr:uid="{00000000-0002-0000-0300-000008000000}"/>
    <dataValidation type="list" errorStyle="warning" allowBlank="1" showInputMessage="1" showErrorMessage="1" error="Изберете тип от списъка. Изберете ОТКАЗ, натиснете ALT+СТРЕЛКА НАДОЛУ за опциите, а след това СТРЕЛКА НАДОЛУ и ENTER, за да изберете" sqref="B10:B52" xr:uid="{00000000-0002-0000-0300-000009000000}">
      <formula1>"Приход,Разходи,Допълнителни,Спестявания"</formula1>
    </dataValidation>
    <dataValidation allowBlank="1" showInputMessage="1" showErrorMessage="1" prompt="Заглавието на работния лист е в тази клетка, а връзките за навигация до другите работни листове – в клетките отдясно, клетки F1, G1 и I1. Общите налични средства се изчисляват автоматично в клетка D2" sqref="B1:E1" xr:uid="{00000000-0002-0000-0300-00000A000000}"/>
    <dataValidation allowBlank="1" showInputMessage="1" showErrorMessage="1" prompt="Общите налични средства се изчисляват автоматично в клетката отдясно. Етикетът &quot;Дневно резюме&quot; е в клетката по-долу" sqref="B2:C2" xr:uid="{00000000-0002-0000-0300-00000B000000}"/>
    <dataValidation allowBlank="1" showInputMessage="1" showErrorMessage="1" prompt="Общите налични средства се изчисляват автоматично в тази клетка. Пояснението е в клетката отдясно, а етикетът &quot;Дневно резюме&quot; – в клетка B3" sqref="D2:E2" xr:uid="{00000000-0002-0000-0300-00000C000000}"/>
    <dataValidation allowBlank="1" showInputMessage="1" showErrorMessage="1" prompt="Елементите, за които се изчисляват общи суми, се намират в тази колона под това заглавие – в клетки от B5 до B8" sqref="B4" xr:uid="{00000000-0002-0000-0300-00000D000000}"/>
    <dataValidation allowBlank="1" showInputMessage="1" showErrorMessage="1" prompt="Дневните суми се изчисляват автоматично в тази колона под това заглавие – в клетки от C5 до C8" sqref="C4" xr:uid="{00000000-0002-0000-0300-00000E000000}"/>
    <dataValidation allowBlank="1" showInputMessage="1" showErrorMessage="1" prompt="Месечните суми се изчисляват автоматично в тази колона под това заглавие – в клетки от D5 до D8" sqref="D4" xr:uid="{00000000-0002-0000-0300-00000F000000}"/>
    <dataValidation allowBlank="1" showInputMessage="1" showErrorMessage="1" prompt="Годишните суми се изчисляват автоматично в тази колона под това заглавие – в клетки от E5 до E8" sqref="E4" xr:uid="{00000000-0002-0000-0300-000010000000}"/>
    <dataValidation allowBlank="1" showInputMessage="1" showErrorMessage="1" prompt="Връзка за навигация до работния лист &quot;Приход&quot;" sqref="I1" xr:uid="{00000000-0002-0000-0300-000011000000}"/>
  </dataValidations>
  <hyperlinks>
    <hyperlink ref="F1" location="Ръководство!A1" tooltip="Изберете, за да навигирате до работния лист &quot;Ръководство&quot;" display="Navigation button for Guide worksheet is in this cell." xr:uid="{00000000-0004-0000-0300-000000000000}"/>
    <hyperlink ref="G1" location="'Месечен паричен поток'!A1" tooltip="Изберете, за да навигирате до работния лист &quot;Месечен паричен поток&quot;" display="Navigation button for Monthly Cash Flow worksheet is in this cell. " xr:uid="{00000000-0004-0000-0300-000001000000}"/>
    <hyperlink ref="I1" location="Приход!A1" tooltip="Изберете, за да навигирате до работния лист &quot;Приход&quot;" display="INCOME" xr:uid="{00000000-0004-0000-0300-000002000000}"/>
    <hyperlink ref="H1" location="'Дневно резюме'!A1" tooltip="Изберете, за да навигирате до клетка A1 в този работен лист" display="DAILY SUMMARY" xr:uid="{F4C1E942-5462-4544-BDE1-CB917D4DDF69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autoPageBreaks="0" fitToPage="1"/>
  </sheetPr>
  <dimension ref="B1:K10"/>
  <sheetViews>
    <sheetView showGridLines="0" zoomScaleNormal="100" workbookViewId="0"/>
  </sheetViews>
  <sheetFormatPr defaultColWidth="16.5703125" defaultRowHeight="30" customHeight="1" x14ac:dyDescent="0.25"/>
  <cols>
    <col min="1" max="1" width="2.5703125" customWidth="1"/>
    <col min="2" max="2" width="41.28515625" customWidth="1"/>
    <col min="3" max="4" width="16.7109375" customWidth="1"/>
    <col min="6" max="9" width="20.5703125" customWidth="1"/>
  </cols>
  <sheetData>
    <row r="1" spans="2:11" s="20" customFormat="1" ht="39" customHeight="1" thickBot="1" x14ac:dyDescent="0.3">
      <c r="B1" s="50" t="s">
        <v>0</v>
      </c>
      <c r="C1" s="50"/>
      <c r="D1" s="50"/>
      <c r="E1" s="50"/>
      <c r="F1" s="21" t="s">
        <v>7</v>
      </c>
      <c r="G1" s="22" t="s">
        <v>76</v>
      </c>
      <c r="H1" s="22" t="s">
        <v>8</v>
      </c>
      <c r="I1" s="22" t="s">
        <v>92</v>
      </c>
    </row>
    <row r="2" spans="2:11" ht="31.5" customHeight="1" x14ac:dyDescent="0.25">
      <c r="B2" s="57" t="s">
        <v>9</v>
      </c>
      <c r="C2" s="57"/>
      <c r="D2" s="58">
        <f>ГодишенПариченПотокКъмМомента</f>
        <v>39750</v>
      </c>
      <c r="E2" s="58"/>
      <c r="F2" s="56" t="s">
        <v>91</v>
      </c>
      <c r="G2" s="56"/>
      <c r="H2" s="56"/>
      <c r="I2" s="56"/>
      <c r="J2" s="56"/>
      <c r="K2" s="56"/>
    </row>
    <row r="3" spans="2:11" ht="50.1" customHeight="1" x14ac:dyDescent="0.25">
      <c r="B3" s="4" t="s">
        <v>25</v>
      </c>
      <c r="C3" s="3" t="s">
        <v>89</v>
      </c>
      <c r="D3" s="3" t="s">
        <v>90</v>
      </c>
      <c r="F3" s="56"/>
      <c r="G3" s="56"/>
      <c r="H3" s="56"/>
      <c r="I3" s="56"/>
      <c r="J3" s="56"/>
      <c r="K3" s="56"/>
    </row>
    <row r="4" spans="2:11" ht="30" customHeight="1" x14ac:dyDescent="0.25">
      <c r="B4" s="5" t="s">
        <v>31</v>
      </c>
      <c r="C4" s="34">
        <v>90000</v>
      </c>
      <c r="D4" s="34">
        <f>Приход[[#This Row],[Годишно  ]]/12</f>
        <v>7500</v>
      </c>
    </row>
    <row r="5" spans="2:11" ht="30" customHeight="1" x14ac:dyDescent="0.25">
      <c r="B5" s="5" t="s">
        <v>32</v>
      </c>
      <c r="C5" s="34">
        <v>5000</v>
      </c>
      <c r="D5" s="34">
        <f>Приход[[#This Row],[Годишно  ]]/12</f>
        <v>416.66666666666669</v>
      </c>
    </row>
    <row r="6" spans="2:11" ht="30" customHeight="1" x14ac:dyDescent="0.25">
      <c r="B6" s="5" t="s">
        <v>33</v>
      </c>
      <c r="C6" s="34">
        <v>30000</v>
      </c>
      <c r="D6" s="34">
        <f>Приход[[#This Row],[Годишно  ]]/12</f>
        <v>2500</v>
      </c>
    </row>
    <row r="7" spans="2:11" ht="30" customHeight="1" x14ac:dyDescent="0.25">
      <c r="B7" s="5" t="s">
        <v>34</v>
      </c>
      <c r="C7" s="34"/>
      <c r="D7" s="34">
        <f>Приход[[#This Row],[Годишно  ]]/12</f>
        <v>0</v>
      </c>
    </row>
    <row r="8" spans="2:11" ht="30" customHeight="1" x14ac:dyDescent="0.25">
      <c r="B8" s="5" t="s">
        <v>35</v>
      </c>
      <c r="C8" s="34"/>
      <c r="D8" s="34">
        <f>Приход[[#This Row],[Годишно  ]]/12</f>
        <v>0</v>
      </c>
    </row>
    <row r="9" spans="2:11" ht="30" customHeight="1" x14ac:dyDescent="0.25">
      <c r="B9" s="5" t="s">
        <v>36</v>
      </c>
      <c r="C9" s="34"/>
      <c r="D9" s="34">
        <f>Приход[[#This Row],[Годишно  ]]/12</f>
        <v>0</v>
      </c>
    </row>
    <row r="10" spans="2:11" ht="30" customHeight="1" x14ac:dyDescent="0.25">
      <c r="B10" s="5" t="s">
        <v>29</v>
      </c>
      <c r="C10" s="34">
        <f>SUBTOTAL(109,Приход[[Годишно  ]])</f>
        <v>125000</v>
      </c>
      <c r="D10" s="34">
        <f>SUBTOTAL(109,Приход[[Месечно ]])</f>
        <v>10416.666666666668</v>
      </c>
    </row>
  </sheetData>
  <mergeCells count="4">
    <mergeCell ref="F2:K3"/>
    <mergeCell ref="B1:E1"/>
    <mergeCell ref="B2:C2"/>
    <mergeCell ref="D2:E2"/>
  </mergeCells>
  <dataValidations xWindow="999" yWindow="322" count="10">
    <dataValidation allowBlank="1" showInputMessage="1" showErrorMessage="1" prompt="Месечният приход се изчислява автоматично в тази колона под това заглавие" sqref="D3" xr:uid="{00000000-0002-0000-0400-000000000000}"/>
    <dataValidation allowBlank="1" showInputMessage="1" showErrorMessage="1" prompt="Въведете годишен приход в тази колона под това заглавие" sqref="C3" xr:uid="{00000000-0002-0000-0400-000001000000}"/>
    <dataValidation allowBlank="1" showInputMessage="1" showErrorMessage="1" prompt="Въведете елементите на прихода в тази колона под това заглавие" sqref="B3" xr:uid="{00000000-0002-0000-0400-000002000000}"/>
    <dataValidation allowBlank="1" showInputMessage="1" showErrorMessage="1" prompt="Връзка за навигация до работния лист &quot;Разходи&quot;" sqref="I1" xr:uid="{00000000-0002-0000-0400-000003000000}"/>
    <dataValidation allowBlank="1" showInputMessage="1" showErrorMessage="1" prompt="Връзка за навигация до работния лист &quot;Ръководство&quot;" sqref="F1" xr:uid="{00000000-0002-0000-0400-000004000000}"/>
    <dataValidation allowBlank="1" showInputMessage="1" showErrorMessage="1" prompt="Заглавието на работния лист е в тази клетка, а етикетът &quot;Общ паричен поток към момента&quot; – в клетката по-долу. Изберете клетките отдясно, за да навигирате до работните листове &quot;Ръководство&quot;, &quot;Дневно резюме&quot; и &quot;Разходи&quot;" sqref="B1:E1" xr:uid="{00000000-0002-0000-0400-000005000000}"/>
    <dataValidation allowBlank="1" showInputMessage="1" showErrorMessage="1" prompt="Въведете подробните данни в таблицата &quot;Приход&quot; в този работен лист. Пояснението е в клетка F2. Общият паричен поток към момента се изчислява автоматично в клетка D2" sqref="A1" xr:uid="{00000000-0002-0000-0400-000006000000}"/>
    <dataValidation allowBlank="1" showInputMessage="1" showErrorMessage="1" prompt="Общият паричен поток към момента се изчислява автоматично в клетката отдясно. Въведете подробните данни в таблицата по-долу" sqref="B2:C2" xr:uid="{00000000-0002-0000-0400-000007000000}"/>
    <dataValidation allowBlank="1" showInputMessage="1" showErrorMessage="1" prompt="Общият паричен поток към момента се изчислява автоматично в тази клетка. Пояснението е в клетката отдясно" sqref="D2:E2" xr:uid="{00000000-0002-0000-0400-000008000000}"/>
    <dataValidation allowBlank="1" showInputMessage="1" showErrorMessage="1" prompt="Връзка за навигация към работния лист &quot;Дневно резюме&quot;" sqref="G1" xr:uid="{00000000-0002-0000-0400-000009000000}"/>
  </dataValidations>
  <hyperlinks>
    <hyperlink ref="I1" location="Разходи!A1" tooltip="Изберете, за да навигирате до работния лист &quot;Разходи&quot;" display="EXPENSES" xr:uid="{00000000-0004-0000-0400-000000000000}"/>
    <hyperlink ref="F1" location="Ръководство!A1" tooltip="Изберете, за да навигирате до работния лист &quot;Ръководство&quot;" display="Navigation button for Guide worksheet is in this cell." xr:uid="{00000000-0004-0000-0400-000001000000}"/>
    <hyperlink ref="G1" location="'Дневно резюме'!A1" tooltip="Изберете, за да навигирате до работния лист &quot;Дневно резюме&quot;" display="DAILY SUMMARY" xr:uid="{00000000-0004-0000-0400-000002000000}"/>
    <hyperlink ref="H1" location="Приход!A1" tooltip="Изберете, за да навигирате до клетка A1 в този работен лист" display="INCOME" xr:uid="{ABD2D8B1-074B-41B3-B747-9B321E3D4D4D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7:D9" emptyCellReference="1"/>
  </ignoredError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autoPageBreaks="0" fitToPage="1"/>
  </sheetPr>
  <dimension ref="B1:K22"/>
  <sheetViews>
    <sheetView showGridLines="0" zoomScaleNormal="100" workbookViewId="0"/>
  </sheetViews>
  <sheetFormatPr defaultColWidth="16.5703125" defaultRowHeight="30" customHeight="1" x14ac:dyDescent="0.25"/>
  <cols>
    <col min="1" max="1" width="2.5703125" customWidth="1"/>
    <col min="2" max="2" width="41.28515625" customWidth="1"/>
    <col min="3" max="4" width="16.7109375" customWidth="1"/>
    <col min="6" max="6" width="20.5703125" style="18" customWidth="1"/>
    <col min="7" max="9" width="20.5703125" customWidth="1"/>
  </cols>
  <sheetData>
    <row r="1" spans="2:11" s="20" customFormat="1" ht="39" customHeight="1" thickBot="1" x14ac:dyDescent="0.3">
      <c r="B1" s="50" t="s">
        <v>0</v>
      </c>
      <c r="C1" s="50"/>
      <c r="D1" s="50"/>
      <c r="E1" s="50"/>
      <c r="F1" s="21" t="s">
        <v>7</v>
      </c>
      <c r="G1" s="21" t="s">
        <v>8</v>
      </c>
      <c r="H1" s="22" t="s">
        <v>92</v>
      </c>
      <c r="I1" s="22" t="s">
        <v>94</v>
      </c>
    </row>
    <row r="2" spans="2:11" ht="31.5" customHeight="1" x14ac:dyDescent="0.25">
      <c r="B2" s="57" t="s">
        <v>9</v>
      </c>
      <c r="C2" s="57"/>
      <c r="D2" s="58">
        <f>ГодишенПариченПотокКъмМомента</f>
        <v>39750</v>
      </c>
      <c r="E2" s="58"/>
      <c r="F2" s="48" t="s">
        <v>91</v>
      </c>
      <c r="G2" s="48"/>
      <c r="H2" s="48"/>
      <c r="I2" s="48"/>
      <c r="J2" s="48"/>
      <c r="K2" s="48"/>
    </row>
    <row r="3" spans="2:11" ht="50.1" customHeight="1" x14ac:dyDescent="0.25">
      <c r="B3" s="4" t="s">
        <v>26</v>
      </c>
      <c r="C3" s="3" t="s">
        <v>89</v>
      </c>
      <c r="D3" s="3" t="s">
        <v>90</v>
      </c>
      <c r="F3" s="48"/>
      <c r="G3" s="48"/>
      <c r="H3" s="48"/>
      <c r="I3" s="48"/>
      <c r="J3" s="48"/>
      <c r="K3" s="48"/>
    </row>
    <row r="4" spans="2:11" ht="30" customHeight="1" x14ac:dyDescent="0.25">
      <c r="B4" s="5" t="s">
        <v>37</v>
      </c>
      <c r="C4" s="34">
        <v>15000</v>
      </c>
      <c r="D4" s="34">
        <f>Разходи[[#This Row],[Годишно  ]]/12</f>
        <v>1250</v>
      </c>
    </row>
    <row r="5" spans="2:11" ht="30" customHeight="1" x14ac:dyDescent="0.25">
      <c r="B5" s="5" t="s">
        <v>38</v>
      </c>
      <c r="C5" s="34">
        <v>2500</v>
      </c>
      <c r="D5" s="34">
        <f>Разходи[[#This Row],[Годишно  ]]/12</f>
        <v>208.33333333333334</v>
      </c>
    </row>
    <row r="6" spans="2:11" ht="30" customHeight="1" x14ac:dyDescent="0.25">
      <c r="B6" s="5" t="s">
        <v>39</v>
      </c>
      <c r="C6" s="34">
        <v>200</v>
      </c>
      <c r="D6" s="34">
        <f>Разходи[[#This Row],[Годишно  ]]/12</f>
        <v>16.666666666666668</v>
      </c>
    </row>
    <row r="7" spans="2:11" ht="30" customHeight="1" x14ac:dyDescent="0.25">
      <c r="B7" s="5" t="s">
        <v>40</v>
      </c>
      <c r="C7" s="34">
        <v>4000</v>
      </c>
      <c r="D7" s="34">
        <f>Разходи[[#This Row],[Годишно  ]]/12</f>
        <v>333.33333333333331</v>
      </c>
    </row>
    <row r="8" spans="2:11" ht="30" customHeight="1" x14ac:dyDescent="0.25">
      <c r="B8" s="5" t="s">
        <v>41</v>
      </c>
      <c r="C8" s="34">
        <v>15000</v>
      </c>
      <c r="D8" s="34">
        <f>Разходи[[#This Row],[Годишно  ]]/12</f>
        <v>1250</v>
      </c>
    </row>
    <row r="9" spans="2:11" ht="30" customHeight="1" x14ac:dyDescent="0.25">
      <c r="B9" s="5" t="s">
        <v>42</v>
      </c>
      <c r="C9" s="34">
        <v>250</v>
      </c>
      <c r="D9" s="34">
        <f>Разходи[[#This Row],[Годишно  ]]/12</f>
        <v>20.833333333333332</v>
      </c>
    </row>
    <row r="10" spans="2:11" ht="30" customHeight="1" x14ac:dyDescent="0.25">
      <c r="B10" s="5" t="s">
        <v>43</v>
      </c>
      <c r="C10" s="34">
        <v>1200</v>
      </c>
      <c r="D10" s="34">
        <f>Разходи[[#This Row],[Годишно  ]]/12</f>
        <v>100</v>
      </c>
    </row>
    <row r="11" spans="2:11" ht="30" customHeight="1" x14ac:dyDescent="0.25">
      <c r="B11" s="5" t="s">
        <v>44</v>
      </c>
      <c r="C11" s="34">
        <v>600</v>
      </c>
      <c r="D11" s="34">
        <f>Разходи[[#This Row],[Годишно  ]]/12</f>
        <v>50</v>
      </c>
    </row>
    <row r="12" spans="2:11" ht="30" customHeight="1" x14ac:dyDescent="0.25">
      <c r="B12" s="5" t="s">
        <v>93</v>
      </c>
      <c r="C12" s="34">
        <v>600</v>
      </c>
      <c r="D12" s="34">
        <f>Разходи[[#This Row],[Годишно  ]]/12</f>
        <v>50</v>
      </c>
    </row>
    <row r="13" spans="2:11" ht="30" customHeight="1" x14ac:dyDescent="0.25">
      <c r="B13" s="5" t="s">
        <v>47</v>
      </c>
      <c r="C13" s="34">
        <v>150</v>
      </c>
      <c r="D13" s="34">
        <f>Разходи[[#This Row],[Годишно  ]]/12</f>
        <v>12.5</v>
      </c>
    </row>
    <row r="14" spans="2:11" ht="30" customHeight="1" x14ac:dyDescent="0.25">
      <c r="B14" s="5" t="s">
        <v>48</v>
      </c>
      <c r="C14" s="34">
        <v>600</v>
      </c>
      <c r="D14" s="34">
        <f>Разходи[[#This Row],[Годишно  ]]/12</f>
        <v>50</v>
      </c>
    </row>
    <row r="15" spans="2:11" ht="30" customHeight="1" x14ac:dyDescent="0.25">
      <c r="B15" s="5" t="s">
        <v>49</v>
      </c>
      <c r="C15" s="34">
        <v>600</v>
      </c>
      <c r="D15" s="34">
        <f>Разходи[[#This Row],[Годишно  ]]/12</f>
        <v>50</v>
      </c>
    </row>
    <row r="16" spans="2:11" ht="30" customHeight="1" x14ac:dyDescent="0.25">
      <c r="B16" s="5" t="s">
        <v>50</v>
      </c>
      <c r="C16" s="34">
        <v>1500</v>
      </c>
      <c r="D16" s="34">
        <f>Разходи[[#This Row],[Годишно  ]]/12</f>
        <v>125</v>
      </c>
    </row>
    <row r="17" spans="2:4" ht="30" customHeight="1" x14ac:dyDescent="0.25">
      <c r="B17" s="5" t="s">
        <v>51</v>
      </c>
      <c r="C17" s="34">
        <v>5000</v>
      </c>
      <c r="D17" s="34">
        <f>Разходи[[#This Row],[Годишно  ]]/12</f>
        <v>416.66666666666669</v>
      </c>
    </row>
    <row r="18" spans="2:4" ht="30" customHeight="1" x14ac:dyDescent="0.25">
      <c r="B18" s="5" t="s">
        <v>52</v>
      </c>
      <c r="C18" s="34">
        <v>1200</v>
      </c>
      <c r="D18" s="34">
        <f>Разходи[[#This Row],[Годишно  ]]/12</f>
        <v>100</v>
      </c>
    </row>
    <row r="19" spans="2:4" ht="30" customHeight="1" x14ac:dyDescent="0.25">
      <c r="B19" s="5" t="s">
        <v>53</v>
      </c>
      <c r="C19" s="34">
        <v>600</v>
      </c>
      <c r="D19" s="34">
        <f>Разходи[[#This Row],[Годишно  ]]/12</f>
        <v>50</v>
      </c>
    </row>
    <row r="20" spans="2:4" ht="30" customHeight="1" x14ac:dyDescent="0.25">
      <c r="B20" s="5" t="s">
        <v>33</v>
      </c>
      <c r="C20" s="34"/>
      <c r="D20" s="34">
        <f>Разходи[[#This Row],[Годишно  ]]/12</f>
        <v>0</v>
      </c>
    </row>
    <row r="21" spans="2:4" ht="30" customHeight="1" x14ac:dyDescent="0.25">
      <c r="B21" s="5" t="s">
        <v>34</v>
      </c>
      <c r="C21" s="34"/>
      <c r="D21" s="34">
        <f>Разходи[[#This Row],[Годишно  ]]/12</f>
        <v>0</v>
      </c>
    </row>
    <row r="22" spans="2:4" ht="30" customHeight="1" x14ac:dyDescent="0.25">
      <c r="B22" s="5" t="s">
        <v>29</v>
      </c>
      <c r="C22" s="34">
        <f>SUBTOTAL(109,Разходи[[Годишно  ]])</f>
        <v>49000</v>
      </c>
      <c r="D22" s="34">
        <f>SUBTOTAL(109,Разходи[[Месечно ]])</f>
        <v>4083.333333333333</v>
      </c>
    </row>
  </sheetData>
  <mergeCells count="4">
    <mergeCell ref="B1:E1"/>
    <mergeCell ref="B2:C2"/>
    <mergeCell ref="D2:E2"/>
    <mergeCell ref="F2:K3"/>
  </mergeCells>
  <dataValidations count="10">
    <dataValidation allowBlank="1" showInputMessage="1" showErrorMessage="1" prompt="Месечните разходи се изчисляват автоматично в тази колона под това заглавие" sqref="D3" xr:uid="{00000000-0002-0000-0500-000000000000}"/>
    <dataValidation allowBlank="1" showInputMessage="1" showErrorMessage="1" prompt="Въведете годишните разходи в тази колона под това заглавие" sqref="C3" xr:uid="{00000000-0002-0000-0500-000001000000}"/>
    <dataValidation allowBlank="1" showInputMessage="1" showErrorMessage="1" prompt="Въведете елементите на разходите в тази колона под това заглавие" sqref="B3" xr:uid="{00000000-0002-0000-0500-000002000000}"/>
    <dataValidation allowBlank="1" showInputMessage="1" showErrorMessage="1" prompt="Връзка за навигация до работния лист &quot;Ръководство&quot;" sqref="F1" xr:uid="{00000000-0002-0000-0500-000003000000}"/>
    <dataValidation allowBlank="1" showInputMessage="1" showErrorMessage="1" prompt="Въведете подробните данни в таблицата &quot;Разходи&quot; в този работен лист. Пояснението е в клетка F2. Общият паричен поток към момента се изчислява автоматично в клетка D2" sqref="A1" xr:uid="{00000000-0002-0000-0500-000004000000}"/>
    <dataValidation allowBlank="1" showInputMessage="1" showErrorMessage="1" prompt="Връзка за навигация към работния лист &quot;Допълнителни&quot;" sqref="I1" xr:uid="{00000000-0002-0000-0500-000005000000}"/>
    <dataValidation allowBlank="1" showInputMessage="1" showErrorMessage="1" prompt="Заглавието на работния лист е в тази клетка. Изберете клетките отдясно, за да навигирате до други работни листове – F1 за навигация до работния лист &quot;Ръководство&quot;, G1 за навигация до работния лист &quot;Приход&quot; и I1 за навигация до работния лист &quot;Допълнителни&quot;" sqref="B1:E1" xr:uid="{00000000-0002-0000-0500-000006000000}"/>
    <dataValidation allowBlank="1" showInputMessage="1" showErrorMessage="1" prompt="Общият паричен поток към момента се изчислява автоматично в клетката отдясно. Въведете подробните данни в таблицата по-долу" sqref="B2:C2" xr:uid="{00000000-0002-0000-0500-000007000000}"/>
    <dataValidation allowBlank="1" showInputMessage="1" showErrorMessage="1" prompt="Общият паричен поток към момента се изчислява автоматично в тази клетка. Пояснението е в клетката отдясно" sqref="D2:E2" xr:uid="{00000000-0002-0000-0500-000008000000}"/>
    <dataValidation allowBlank="1" showInputMessage="1" showErrorMessage="1" prompt="Връзка за навигация до работния лист &quot;Приход&quot;" sqref="G1" xr:uid="{00000000-0002-0000-0500-000009000000}"/>
  </dataValidations>
  <hyperlinks>
    <hyperlink ref="I1" location="Допълнителни!A1" tooltip="Изберете, за да навигирате до работния лист &quot;Допълнителни&quot;" display="DISCRETIONARY" xr:uid="{00000000-0004-0000-0500-000000000000}"/>
    <hyperlink ref="G1" location="Приход!A1" tooltip="Изберете, за да навигирате до работния лист &quot;Приход&quot;" display="INCOME" xr:uid="{00000000-0004-0000-0500-000001000000}"/>
    <hyperlink ref="F1" location="Ръководство!A1" tooltip="Изберете, за да навигирате до работния лист &quot;Ръководство&quot;" display="Navigation button for Guide worksheet is in this cell." xr:uid="{00000000-0004-0000-0500-000002000000}"/>
    <hyperlink ref="H1" location="Разходи!A1" tooltip="Изберете, за да навигирате до клетка A1 в този работен лист" display="EXPENSES" xr:uid="{1567EF5B-0762-4E71-9C4E-3F966413D801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20:D21" emptyCellReference="1"/>
  </ignoredError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autoPageBreaks="0" fitToPage="1"/>
  </sheetPr>
  <dimension ref="B1:K15"/>
  <sheetViews>
    <sheetView showGridLines="0" zoomScaleNormal="100" workbookViewId="0"/>
  </sheetViews>
  <sheetFormatPr defaultColWidth="16.5703125" defaultRowHeight="30" customHeight="1" x14ac:dyDescent="0.25"/>
  <cols>
    <col min="1" max="1" width="2.5703125" customWidth="1"/>
    <col min="2" max="2" width="41.28515625" customWidth="1"/>
    <col min="3" max="4" width="16.7109375" customWidth="1"/>
    <col min="6" max="6" width="20.5703125" style="18" customWidth="1"/>
    <col min="7" max="9" width="20.5703125" customWidth="1"/>
  </cols>
  <sheetData>
    <row r="1" spans="2:11" s="20" customFormat="1" ht="39" customHeight="1" thickBot="1" x14ac:dyDescent="0.3">
      <c r="B1" s="50" t="s">
        <v>0</v>
      </c>
      <c r="C1" s="50"/>
      <c r="D1" s="50"/>
      <c r="E1" s="50"/>
      <c r="F1" s="21" t="s">
        <v>7</v>
      </c>
      <c r="G1" s="22" t="s">
        <v>92</v>
      </c>
      <c r="H1" s="22" t="s">
        <v>94</v>
      </c>
      <c r="I1" s="22" t="s">
        <v>96</v>
      </c>
    </row>
    <row r="2" spans="2:11" ht="31.5" customHeight="1" x14ac:dyDescent="0.25">
      <c r="B2" s="51" t="s">
        <v>9</v>
      </c>
      <c r="C2" s="51"/>
      <c r="D2" s="59">
        <f>ГодишенПариченПотокКъмМомента</f>
        <v>39750</v>
      </c>
      <c r="E2" s="59"/>
      <c r="F2" s="60" t="s">
        <v>91</v>
      </c>
      <c r="G2" s="60"/>
      <c r="H2" s="60"/>
      <c r="I2" s="60"/>
      <c r="J2" s="60"/>
      <c r="K2" s="60"/>
    </row>
    <row r="3" spans="2:11" ht="50.1" customHeight="1" x14ac:dyDescent="0.25">
      <c r="B3" s="4" t="s">
        <v>95</v>
      </c>
      <c r="C3" s="3" t="s">
        <v>89</v>
      </c>
      <c r="D3" s="3" t="s">
        <v>90</v>
      </c>
      <c r="F3" s="60"/>
      <c r="G3" s="60"/>
      <c r="H3" s="60"/>
      <c r="I3" s="60"/>
      <c r="J3" s="60"/>
      <c r="K3" s="60"/>
    </row>
    <row r="4" spans="2:11" ht="30" customHeight="1" x14ac:dyDescent="0.25">
      <c r="B4" s="5" t="s">
        <v>55</v>
      </c>
      <c r="C4" s="34">
        <v>1200</v>
      </c>
      <c r="D4" s="34">
        <f>Допълнителни[[#This Row],[Годишно  ]]/12</f>
        <v>100</v>
      </c>
    </row>
    <row r="5" spans="2:11" ht="30" customHeight="1" x14ac:dyDescent="0.25">
      <c r="B5" s="5" t="s">
        <v>56</v>
      </c>
      <c r="C5" s="34">
        <v>600</v>
      </c>
      <c r="D5" s="34">
        <f>Допълнителни[[#This Row],[Годишно  ]]/12</f>
        <v>50</v>
      </c>
    </row>
    <row r="6" spans="2:11" ht="30" customHeight="1" x14ac:dyDescent="0.25">
      <c r="B6" s="5" t="s">
        <v>57</v>
      </c>
      <c r="C6" s="34">
        <v>2250</v>
      </c>
      <c r="D6" s="34">
        <f>Допълнителни[[#This Row],[Годишно  ]]/12</f>
        <v>187.5</v>
      </c>
    </row>
    <row r="7" spans="2:11" ht="30" customHeight="1" x14ac:dyDescent="0.25">
      <c r="B7" s="5" t="s">
        <v>58</v>
      </c>
      <c r="C7" s="34">
        <v>1200</v>
      </c>
      <c r="D7" s="34">
        <f>Допълнителни[[#This Row],[Годишно  ]]/12</f>
        <v>100</v>
      </c>
    </row>
    <row r="8" spans="2:11" ht="30" customHeight="1" x14ac:dyDescent="0.25">
      <c r="B8" s="5" t="s">
        <v>59</v>
      </c>
      <c r="C8" s="34">
        <v>300</v>
      </c>
      <c r="D8" s="34">
        <f>Допълнителни[[#This Row],[Годишно  ]]/12</f>
        <v>25</v>
      </c>
    </row>
    <row r="9" spans="2:11" ht="30" customHeight="1" x14ac:dyDescent="0.25">
      <c r="B9" s="5" t="s">
        <v>60</v>
      </c>
      <c r="C9" s="34">
        <v>2000</v>
      </c>
      <c r="D9" s="34">
        <f>Допълнителни[[#This Row],[Годишно  ]]/12</f>
        <v>166.66666666666666</v>
      </c>
    </row>
    <row r="10" spans="2:11" ht="30" customHeight="1" x14ac:dyDescent="0.25">
      <c r="B10" s="5" t="s">
        <v>61</v>
      </c>
      <c r="C10" s="34">
        <v>600</v>
      </c>
      <c r="D10" s="34">
        <f>Допълнителни[[#This Row],[Годишно  ]]/12</f>
        <v>50</v>
      </c>
    </row>
    <row r="11" spans="2:11" ht="30" customHeight="1" x14ac:dyDescent="0.25">
      <c r="B11" s="5" t="s">
        <v>62</v>
      </c>
      <c r="C11" s="34">
        <v>300</v>
      </c>
      <c r="D11" s="34">
        <f>Допълнителни[[#This Row],[Годишно  ]]/12</f>
        <v>25</v>
      </c>
    </row>
    <row r="12" spans="2:11" ht="30" customHeight="1" x14ac:dyDescent="0.25">
      <c r="B12" s="5" t="s">
        <v>63</v>
      </c>
      <c r="C12" s="34">
        <v>4800</v>
      </c>
      <c r="D12" s="34">
        <f>Допълнителни[[#This Row],[Годишно  ]]/12</f>
        <v>400</v>
      </c>
    </row>
    <row r="13" spans="2:11" ht="30" customHeight="1" x14ac:dyDescent="0.25">
      <c r="B13" s="5" t="s">
        <v>33</v>
      </c>
      <c r="C13" s="34"/>
      <c r="D13" s="34">
        <f>Допълнителни[[#This Row],[Годишно  ]]/12</f>
        <v>0</v>
      </c>
    </row>
    <row r="14" spans="2:11" ht="30" customHeight="1" x14ac:dyDescent="0.25">
      <c r="B14" s="5" t="s">
        <v>34</v>
      </c>
      <c r="C14" s="34"/>
      <c r="D14" s="34">
        <f>Допълнителни[[#This Row],[Годишно  ]]/12</f>
        <v>0</v>
      </c>
    </row>
    <row r="15" spans="2:11" ht="30" customHeight="1" x14ac:dyDescent="0.25">
      <c r="B15" s="5" t="s">
        <v>29</v>
      </c>
      <c r="C15" s="34">
        <f>SUBTOTAL(109,Допълнителни[[Годишно  ]])</f>
        <v>13250</v>
      </c>
      <c r="D15" s="34">
        <f>SUBTOTAL(109,Допълнителни[[Месечно ]])</f>
        <v>1104.1666666666665</v>
      </c>
    </row>
  </sheetData>
  <mergeCells count="4">
    <mergeCell ref="B1:E1"/>
    <mergeCell ref="D2:E2"/>
    <mergeCell ref="B2:C2"/>
    <mergeCell ref="F2:K3"/>
  </mergeCells>
  <dataValidations count="10">
    <dataValidation allowBlank="1" showInputMessage="1" showErrorMessage="1" prompt="Месечните допълнителни разходи се изчисляват автоматично в тази колона под това заглавие" sqref="D3" xr:uid="{00000000-0002-0000-0600-000000000000}"/>
    <dataValidation allowBlank="1" showInputMessage="1" showErrorMessage="1" prompt="Въведете годишните допълнителни разходи в тази колона под това заглавие" sqref="C3" xr:uid="{00000000-0002-0000-0600-000001000000}"/>
    <dataValidation allowBlank="1" showInputMessage="1" showErrorMessage="1" prompt="Въведете елементите на допълнителните разходи в тази колона под това заглавие" sqref="B3" xr:uid="{00000000-0002-0000-0600-000002000000}"/>
    <dataValidation allowBlank="1" showInputMessage="1" showErrorMessage="1" prompt="Въведете подробните данни в таблицата &quot;Допълнителни&quot; в този работен лист. Пояснението е в клетка F2. Общият паричен поток към момента се изчислява автоматично в клетка D2" sqref="A1" xr:uid="{00000000-0002-0000-0600-000003000000}"/>
    <dataValidation allowBlank="1" showInputMessage="1" showErrorMessage="1" prompt="Връзка за навигация до работния лист &quot;Разходи&quot;" sqref="G1" xr:uid="{00000000-0002-0000-0600-000004000000}"/>
    <dataValidation allowBlank="1" showInputMessage="1" showErrorMessage="1" prompt="Връзка за навигация към работния лист &quot;Спестявания&quot;" sqref="I1" xr:uid="{00000000-0002-0000-0600-000005000000}"/>
    <dataValidation allowBlank="1" showInputMessage="1" showErrorMessage="1" prompt="Връзка за навигация до работния лист &quot;Ръководство&quot;" sqref="F1" xr:uid="{00000000-0002-0000-0600-000006000000}"/>
    <dataValidation allowBlank="1" showInputMessage="1" showErrorMessage="1" prompt="Заглавието на работния лист е в тази клетка. Изберете клетките отдясно, за да навигирате до други работни листове – F1 за навигация до работния лист &quot;Ръководство&quot;, G1 за навигация до работния лист &quot;Разходи&quot; и I1 за навигация до работния лист &quot;Спестявания&quot;" sqref="B1:E1" xr:uid="{00000000-0002-0000-0600-000007000000}"/>
    <dataValidation allowBlank="1" showInputMessage="1" showErrorMessage="1" prompt="Общият паричен поток към момента се изчислява автоматично в клетката отдясно. Въведете подробните данни в таблицата по-долу" sqref="B2:C2" xr:uid="{00000000-0002-0000-0600-000008000000}"/>
    <dataValidation allowBlank="1" showInputMessage="1" showErrorMessage="1" prompt="Общият паричен поток към момента се изчислява автоматично в тази клетка. Пояснението е в клетката отдясно" sqref="D2:E2" xr:uid="{00000000-0002-0000-0600-000009000000}"/>
  </dataValidations>
  <hyperlinks>
    <hyperlink ref="I1" location="Спестявания!A1" tooltip="Изберете, за да навигирате до работния лист &quot;Спестявания&quot;" display="SAVINGS" xr:uid="{00000000-0004-0000-0600-000000000000}"/>
    <hyperlink ref="G1" location="Разходи!A1" tooltip="Изберете, за да навигирате до работния лист &quot;Разходи&quot;" display="EXPENSES" xr:uid="{00000000-0004-0000-0600-000001000000}"/>
    <hyperlink ref="F1" location="Ръководство!A1" tooltip="Изберете, за да навигирате до работния лист &quot;Ръководство&quot;" display="Navigation button for Guide worksheet is in this cell." xr:uid="{00000000-0004-0000-0600-000002000000}"/>
    <hyperlink ref="H1" location="Допълнителни!A1" tooltip="Изберете, за да навигирате до клетка A1 в този работен лист" display="DISCRETIONARY" xr:uid="{881DB2F2-1DCE-4BBE-BA81-0F210CEB546C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13:D14" emptyCellReference="1"/>
  </ignoredError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  <pageSetUpPr autoPageBreaks="0" fitToPage="1"/>
  </sheetPr>
  <dimension ref="B1:K9"/>
  <sheetViews>
    <sheetView showGridLines="0" zoomScaleNormal="100" workbookViewId="0"/>
  </sheetViews>
  <sheetFormatPr defaultColWidth="16.5703125" defaultRowHeight="30" customHeight="1" x14ac:dyDescent="0.25"/>
  <cols>
    <col min="1" max="1" width="2.5703125" customWidth="1"/>
    <col min="2" max="2" width="41.28515625" customWidth="1"/>
    <col min="3" max="4" width="16.7109375" customWidth="1"/>
    <col min="6" max="6" width="20.5703125" style="18" customWidth="1"/>
    <col min="7" max="9" width="20.5703125" customWidth="1"/>
  </cols>
  <sheetData>
    <row r="1" spans="2:11" s="20" customFormat="1" ht="39" customHeight="1" thickBot="1" x14ac:dyDescent="0.3">
      <c r="B1" s="50" t="s">
        <v>0</v>
      </c>
      <c r="C1" s="50"/>
      <c r="D1" s="50"/>
      <c r="E1" s="50"/>
      <c r="F1" s="21" t="s">
        <v>7</v>
      </c>
      <c r="G1" s="22" t="s">
        <v>94</v>
      </c>
      <c r="H1" s="22" t="s">
        <v>96</v>
      </c>
    </row>
    <row r="2" spans="2:11" ht="31.5" customHeight="1" x14ac:dyDescent="0.25">
      <c r="B2" s="51" t="s">
        <v>9</v>
      </c>
      <c r="C2" s="51"/>
      <c r="D2" s="59">
        <f>ГодишенПариченПотокКъмМомента</f>
        <v>39750</v>
      </c>
      <c r="E2" s="59"/>
      <c r="F2" s="48" t="s">
        <v>91</v>
      </c>
      <c r="G2" s="48"/>
      <c r="H2" s="48"/>
      <c r="I2" s="48"/>
      <c r="J2" s="48"/>
      <c r="K2" s="48"/>
    </row>
    <row r="3" spans="2:11" ht="50.1" customHeight="1" x14ac:dyDescent="0.25">
      <c r="B3" s="4" t="s">
        <v>28</v>
      </c>
      <c r="C3" s="3" t="s">
        <v>89</v>
      </c>
      <c r="D3" s="3" t="s">
        <v>90</v>
      </c>
      <c r="F3" s="48"/>
      <c r="G3" s="48"/>
      <c r="H3" s="48"/>
      <c r="I3" s="48"/>
      <c r="J3" s="48"/>
      <c r="K3" s="48"/>
    </row>
    <row r="4" spans="2:11" ht="30" customHeight="1" x14ac:dyDescent="0.25">
      <c r="B4" s="5" t="s">
        <v>64</v>
      </c>
      <c r="C4" s="34">
        <v>5000</v>
      </c>
      <c r="D4" s="34">
        <f>Спестявания[[#This Row],[Годишно  ]]/12</f>
        <v>416.66666666666669</v>
      </c>
    </row>
    <row r="5" spans="2:11" ht="30" customHeight="1" x14ac:dyDescent="0.25">
      <c r="B5" s="5" t="s">
        <v>65</v>
      </c>
      <c r="C5" s="34">
        <v>12000</v>
      </c>
      <c r="D5" s="34">
        <f>Спестявания[[#This Row],[Годишно  ]]/12</f>
        <v>1000</v>
      </c>
    </row>
    <row r="6" spans="2:11" ht="30" customHeight="1" x14ac:dyDescent="0.25">
      <c r="B6" s="5" t="s">
        <v>97</v>
      </c>
      <c r="C6" s="34">
        <v>6000</v>
      </c>
      <c r="D6" s="34">
        <f>Спестявания[[#This Row],[Годишно  ]]/12</f>
        <v>500</v>
      </c>
    </row>
    <row r="7" spans="2:11" ht="30" customHeight="1" x14ac:dyDescent="0.25">
      <c r="B7" s="5" t="s">
        <v>33</v>
      </c>
      <c r="C7" s="34"/>
      <c r="D7" s="34">
        <f>Спестявания[[#This Row],[Годишно  ]]/12</f>
        <v>0</v>
      </c>
    </row>
    <row r="8" spans="2:11" ht="30" customHeight="1" x14ac:dyDescent="0.25">
      <c r="B8" s="5" t="s">
        <v>34</v>
      </c>
      <c r="C8" s="34"/>
      <c r="D8" s="34">
        <f>Спестявания[[#This Row],[Годишно  ]]/12</f>
        <v>0</v>
      </c>
    </row>
    <row r="9" spans="2:11" ht="30" customHeight="1" x14ac:dyDescent="0.25">
      <c r="B9" s="5" t="s">
        <v>29</v>
      </c>
      <c r="C9" s="34">
        <f>SUBTOTAL(109,Спестявания[[Годишно  ]])</f>
        <v>23000</v>
      </c>
      <c r="D9" s="34">
        <f>SUBTOTAL(109,Спестявания[[Месечно ]])</f>
        <v>1916.6666666666667</v>
      </c>
    </row>
  </sheetData>
  <mergeCells count="4">
    <mergeCell ref="F2:K3"/>
    <mergeCell ref="B1:E1"/>
    <mergeCell ref="D2:E2"/>
    <mergeCell ref="B2:C2"/>
  </mergeCells>
  <dataValidations count="9">
    <dataValidation allowBlank="1" showInputMessage="1" showErrorMessage="1" prompt="Месечните спестявания се изчисляват автоматично в тази колона под това заглавие" sqref="D3" xr:uid="{00000000-0002-0000-0700-000000000000}"/>
    <dataValidation allowBlank="1" showInputMessage="1" showErrorMessage="1" prompt="Въведете годишните спестявания в тази колона под това заглавие" sqref="C3" xr:uid="{00000000-0002-0000-0700-000001000000}"/>
    <dataValidation allowBlank="1" showInputMessage="1" showErrorMessage="1" prompt="Въведете елементите на спестяванията в тази колона под това заглавие" sqref="B3" xr:uid="{00000000-0002-0000-0700-000002000000}"/>
    <dataValidation allowBlank="1" showInputMessage="1" showErrorMessage="1" prompt="Въведете подробните данни в таблицата &quot;Спестявания&quot; в този работен лист. Пояснението е в клетка F2. Общият паричен поток към момента се изчислява автоматично в клетка D2" sqref="A1" xr:uid="{00000000-0002-0000-0700-000003000000}"/>
    <dataValidation allowBlank="1" showInputMessage="1" showErrorMessage="1" prompt="Връзка за навигация към работния лист &quot;Допълнителни&quot;" sqref="G1" xr:uid="{00000000-0002-0000-0700-000004000000}"/>
    <dataValidation allowBlank="1" showInputMessage="1" showErrorMessage="1" prompt="Връзка за навигация до работния лист &quot;Ръководство&quot;" sqref="F1" xr:uid="{00000000-0002-0000-0700-000005000000}"/>
    <dataValidation allowBlank="1" showInputMessage="1" showErrorMessage="1" prompt="Заглавието на работния лист е в тази клетка. Изберете клетките отдясно, за да навигирате до други работни листове – F1 за навигация до работния лист &quot;Ръководство&quot; и G1 за навигация до работния лист &quot;Допълнителни&quot;" sqref="B1:E1" xr:uid="{00000000-0002-0000-0700-000006000000}"/>
    <dataValidation allowBlank="1" showInputMessage="1" showErrorMessage="1" prompt="Общият паричен поток към момента се изчислява автоматично в клетката отдясно. Въведете подробните данни в таблицата по-долу" sqref="B2:C2" xr:uid="{00000000-0002-0000-0700-000007000000}"/>
    <dataValidation allowBlank="1" showInputMessage="1" showErrorMessage="1" prompt="Общият паричен поток към момента се изчислява автоматично в тази клетка. Пояснението е в клетката отдясно" sqref="D2:E2" xr:uid="{00000000-0002-0000-0700-000008000000}"/>
  </dataValidations>
  <hyperlinks>
    <hyperlink ref="G1" location="'Годишен паричен поток'!A1" tooltip="Изберете, за да навигирате до работния лист &quot;Годишен паричен поток&quot;" display="Navigation button for Annual Cash Flow worksheet is in this cell." xr:uid="{00000000-0004-0000-0700-000000000000}"/>
    <hyperlink ref="G1" location="Допълнителни!A1" tooltip="Изберете, за да навигирате до работния лист &quot;Допълнителни&quot;" display="DISCRETIONARY" xr:uid="{00000000-0004-0000-0700-000001000000}"/>
    <hyperlink ref="F1" location="Ръководство!A1" tooltip="Изберете, за да навигирате до работния лист &quot;Ръководство&quot;" display="Navigation button for Guide worksheet is in this cell." xr:uid="{00000000-0004-0000-0700-000002000000}"/>
    <hyperlink ref="H1" location="Спестявания!A1" tooltip="Изберете, за да навигирате до клетка A1 в този работен лист" display="SAVINGS" xr:uid="{B33078D2-FB4D-4F66-9D5A-CE5D5B056318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D7:D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Ръководство</vt:lpstr>
      <vt:lpstr>Годишен паричен поток</vt:lpstr>
      <vt:lpstr>Месечен паричен поток</vt:lpstr>
      <vt:lpstr>Дневно резюме</vt:lpstr>
      <vt:lpstr>Приход</vt:lpstr>
      <vt:lpstr>Разходи</vt:lpstr>
      <vt:lpstr>Допълнителни</vt:lpstr>
      <vt:lpstr>Спестявания</vt:lpstr>
      <vt:lpstr>'Дневно резюме'!Print_Titles</vt:lpstr>
      <vt:lpstr>Допълнителни!Print_Titles</vt:lpstr>
      <vt:lpstr>'Месечен паричен поток'!Print_Titles</vt:lpstr>
      <vt:lpstr>Приход!Print_Titles</vt:lpstr>
      <vt:lpstr>Разходи!Print_Titles</vt:lpstr>
      <vt:lpstr>Спестявания!Print_Titles</vt:lpstr>
      <vt:lpstr>Заглавие3</vt:lpstr>
      <vt:lpstr>Заглавие4</vt:lpstr>
      <vt:lpstr>Заглавие5</vt:lpstr>
      <vt:lpstr>Заглавие6</vt:lpstr>
      <vt:lpstr>Заглавие7</vt:lpstr>
      <vt:lpstr>МесеченПариченПотокКъмМомента</vt:lpstr>
      <vt:lpstr>ОбластЗаглавиеКолона1..B6.1</vt:lpstr>
      <vt:lpstr>ОбластЗаглавиеКолона1..E8.4</vt:lpstr>
      <vt:lpstr>ОбластЗаглавиеКолона2..D6.1</vt:lpstr>
      <vt:lpstr>ОбластЗаглавиеКолона3..F6.1</vt:lpstr>
      <vt:lpstr>ОбластЗаглавиеРед1..D2.2</vt:lpstr>
      <vt:lpstr>ОбластЗаглавиеРед1..D2.3</vt:lpstr>
      <vt:lpstr>ОбластЗаглавиеРед1..D2.4</vt:lpstr>
      <vt:lpstr>ОбластЗаглавиеРед1..D2.5</vt:lpstr>
      <vt:lpstr>ОбластЗаглавиеРед1..D2.6</vt:lpstr>
      <vt:lpstr>ОбластЗаглавиеРед1..D2.7</vt:lpstr>
      <vt:lpstr>ОбластЗаглавиеРед1..D2.8</vt:lpstr>
      <vt:lpstr>ОбластЗаглавиеРед2..C4.2</vt:lpstr>
      <vt:lpstr>ОбластЗаглавиеРед3..G4.2</vt:lpstr>
      <vt:lpstr>ОбластЗаглавиеРед4..K4.2</vt:lpstr>
      <vt:lpstr>ОбластЗаглавиеРед5..O4.2</vt:lpstr>
      <vt:lpstr>ОбластЗаглавиеРед6..C6.2</vt:lpstr>
      <vt:lpstr>ОбластЗаглавиеРед7..G6.2</vt:lpstr>
      <vt:lpstr>ОбластЗаглавиеРед8..K6.2</vt:lpstr>
      <vt:lpstr>ОбластЗаглавиеРед9..O6.2</vt:lpstr>
      <vt:lpstr>Тип8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2018-11-13T12:55:40Z</dcterms:created>
  <dcterms:modified xsi:type="dcterms:W3CDTF">2018-11-13T12:55:40Z</dcterms:modified>
</cp:coreProperties>
</file>