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79320C40-C8BB-41B1-AFD5-D3D557040924}" xr6:coauthVersionLast="31" xr6:coauthVersionMax="36" xr10:uidLastSave="{00000000-0000-0000-0000-000000000000}"/>
  <bookViews>
    <workbookView xWindow="930" yWindow="0" windowWidth="28800" windowHeight="10965" tabRatio="843" xr2:uid="{00000000-000D-0000-FFFF-FFFF00000000}"/>
  </bookViews>
  <sheets>
    <sheet name="الإرشادات" sheetId="4" r:id="rId1"/>
    <sheet name="التدفق النقدي السنوي" sheetId="10" r:id="rId2"/>
    <sheet name="التدفق النقدي الشهري" sheetId="2" r:id="rId3"/>
    <sheet name="ملخص يومي" sheetId="9" r:id="rId4"/>
    <sheet name="الدخل" sheetId="5" r:id="rId5"/>
    <sheet name="المصروفات" sheetId="6" r:id="rId6"/>
    <sheet name="التقديرية" sheetId="7" r:id="rId7"/>
    <sheet name="المدخرات" sheetId="8" r:id="rId8"/>
  </sheets>
  <definedNames>
    <definedName name="ColumnTitleRegion1..B6.1">الإرشادات!$B$5</definedName>
    <definedName name="ColumnTitleRegion1..E8.4">'ملخص يومي'!$B$4</definedName>
    <definedName name="ColumnTitleRegion2..D6.1">الإرشادات!$D$5</definedName>
    <definedName name="ColumnTitleRegion3..F6.1">الإرشادات!$F$5</definedName>
    <definedName name="_xlnm.Print_Titles" localSheetId="2">'التدفق النقدي الشهري'!$3:$3</definedName>
    <definedName name="_xlnm.Print_Titles" localSheetId="6">التقديرية!$2:$3</definedName>
    <definedName name="_xlnm.Print_Titles" localSheetId="4">الدخل!$2:$3</definedName>
    <definedName name="_xlnm.Print_Titles" localSheetId="7">المدخرات!$2:$3</definedName>
    <definedName name="_xlnm.Print_Titles" localSheetId="5">المصروفات!$2:$3</definedName>
    <definedName name="_xlnm.Print_Titles" localSheetId="3">'ملخص يومي'!$9:$9</definedName>
    <definedName name="RowTitleRegion1..D2.2">'التدفق النقدي السنوي'!$B$2</definedName>
    <definedName name="RowTitleRegion1..D2.3">'التدفق النقدي الشهري'!$B$2</definedName>
    <definedName name="RowTitleRegion1..D2.4">'ملخص يومي'!$B$2</definedName>
    <definedName name="RowTitleRegion1..D2.5">الدخل!$B$2</definedName>
    <definedName name="RowTitleRegion1..D2.6">المصروفات!$B$2</definedName>
    <definedName name="RowTitleRegion1..D2.7">التقديرية!$B$2</definedName>
    <definedName name="RowTitleRegion1..D2.8">المدخرات!$B$2</definedName>
    <definedName name="RowTitleRegion2..C4.2">'التدفق النقدي السنوي'!$B$4</definedName>
    <definedName name="RowTitleRegion3..G4.2">'التدفق النقدي السنوي'!$F$4</definedName>
    <definedName name="RowTitleRegion4..K4.2">'التدفق النقدي السنوي'!$J$4</definedName>
    <definedName name="RowTitleRegion5..O4.2">'التدفق النقدي السنوي'!$N$4</definedName>
    <definedName name="RowTitleRegion6..C6.2">'التدفق النقدي السنوي'!$B$6</definedName>
    <definedName name="RowTitleRegion7..G6.2">'التدفق النقدي السنوي'!$F$6</definedName>
    <definedName name="RowTitleRegion8..K6.2">'التدفق النقدي السنوي'!$J$6</definedName>
    <definedName name="RowTitleRegion9..O6.2">'التدفق النقدي السنوي'!$N$6</definedName>
    <definedName name="Title3">الشهرية[[#Headers],[النوع]]</definedName>
    <definedName name="Title4">اليومية[[#Headers],[النوع]]</definedName>
    <definedName name="Title5">الدخل[[#Headers],[الدخل]]</definedName>
    <definedName name="Title6">المصروفات[[#Headers],[المصاريف]]</definedName>
    <definedName name="Title7">التقديرية[[#Headers],[المصاريف التقديرية]]</definedName>
    <definedName name="التدفق_النقدي_السنوي_حتى_تاريخه">الدخل[[#Totals],[السنوي  ]]-المصروفات[[#Totals],[السنوي  ]]-التقديرية[[#Totals],[السنوي  ]]-المدخرات[[#Totals],[السنوي  ]]</definedName>
    <definedName name="التدفق_النقدي_الشهري_حتى_تاريخه">الشهرية[[#Totals],[الإجمالي]]</definedName>
    <definedName name="التدفق_النقدي_اليومي">SUM('ملخص يومي'!$C$5:$C$8)</definedName>
    <definedName name="النوع8">المدخرات[[#Headers],[المدخرات]]</definedName>
  </definedNames>
  <calcPr calcId="179017"/>
</workbook>
</file>

<file path=xl/calcChain.xml><?xml version="1.0" encoding="utf-8"?>
<calcChain xmlns="http://schemas.openxmlformats.org/spreadsheetml/2006/main">
  <c r="C8" i="9" l="1"/>
  <c r="C7" i="9"/>
  <c r="C6" i="9"/>
  <c r="C5" i="9"/>
  <c r="F10" i="9"/>
  <c r="E10" i="9" s="1"/>
  <c r="F11" i="9"/>
  <c r="F12" i="9"/>
  <c r="E12" i="9" s="1"/>
  <c r="F13" i="9"/>
  <c r="E13" i="9" s="1"/>
  <c r="F14" i="9"/>
  <c r="E14" i="9" s="1"/>
  <c r="F15" i="9"/>
  <c r="E15" i="9" s="1"/>
  <c r="F16" i="9"/>
  <c r="E16" i="9" s="1"/>
  <c r="F17" i="9"/>
  <c r="E17" i="9" s="1"/>
  <c r="F18" i="9"/>
  <c r="E18" i="9" s="1"/>
  <c r="F19" i="9"/>
  <c r="E19" i="9" s="1"/>
  <c r="F20" i="9"/>
  <c r="E20" i="9" s="1"/>
  <c r="F21" i="9"/>
  <c r="E21" i="9" s="1"/>
  <c r="F22" i="9"/>
  <c r="E22" i="9" s="1"/>
  <c r="F23" i="9"/>
  <c r="E23" i="9" s="1"/>
  <c r="F24" i="9"/>
  <c r="E24" i="9" s="1"/>
  <c r="F25" i="9"/>
  <c r="E25" i="9" s="1"/>
  <c r="F26" i="9"/>
  <c r="E26" i="9" s="1"/>
  <c r="F27" i="9"/>
  <c r="E27" i="9" s="1"/>
  <c r="F28" i="9"/>
  <c r="E28" i="9" s="1"/>
  <c r="F29" i="9"/>
  <c r="E29" i="9" s="1"/>
  <c r="F30" i="9"/>
  <c r="E30" i="9" s="1"/>
  <c r="F31" i="9"/>
  <c r="E31" i="9" s="1"/>
  <c r="F32" i="9"/>
  <c r="E32" i="9" s="1"/>
  <c r="F33" i="9"/>
  <c r="E33" i="9" s="1"/>
  <c r="F34" i="9"/>
  <c r="E34" i="9" s="1"/>
  <c r="F35" i="9"/>
  <c r="E35" i="9" s="1"/>
  <c r="F36" i="9"/>
  <c r="E36" i="9" s="1"/>
  <c r="F37" i="9"/>
  <c r="E37" i="9" s="1"/>
  <c r="F38" i="9"/>
  <c r="E38" i="9" s="1"/>
  <c r="F39" i="9"/>
  <c r="E39" i="9" s="1"/>
  <c r="F40" i="9"/>
  <c r="E40" i="9" s="1"/>
  <c r="F41" i="9"/>
  <c r="E41" i="9" s="1"/>
  <c r="F42" i="9"/>
  <c r="E42" i="9" s="1"/>
  <c r="F43" i="9"/>
  <c r="E43" i="9" s="1"/>
  <c r="F44" i="9"/>
  <c r="E44" i="9" s="1"/>
  <c r="F45" i="9"/>
  <c r="E45" i="9" s="1"/>
  <c r="F46" i="9"/>
  <c r="E46" i="9" s="1"/>
  <c r="F47" i="9"/>
  <c r="E47" i="9" s="1"/>
  <c r="F48" i="9"/>
  <c r="E48" i="9" s="1"/>
  <c r="F49" i="9"/>
  <c r="E49" i="9" s="1"/>
  <c r="F50" i="9"/>
  <c r="E50" i="9" s="1"/>
  <c r="F51" i="9"/>
  <c r="E51" i="9" s="1"/>
  <c r="F52" i="9"/>
  <c r="E52" i="9" s="1"/>
  <c r="D53" i="9"/>
  <c r="D2" i="9" l="1"/>
  <c r="D7" i="9"/>
  <c r="D8" i="9"/>
  <c r="D6" i="9"/>
  <c r="E5" i="9"/>
  <c r="E6" i="9"/>
  <c r="E7" i="9"/>
  <c r="E8" i="9"/>
  <c r="F53" i="9"/>
  <c r="E11" i="9"/>
  <c r="C9" i="8"/>
  <c r="O4" i="10" s="1"/>
  <c r="D8" i="8"/>
  <c r="D7" i="8"/>
  <c r="D6" i="8"/>
  <c r="D5" i="8"/>
  <c r="D4" i="8"/>
  <c r="C15" i="7"/>
  <c r="K4" i="10" s="1"/>
  <c r="D14" i="7"/>
  <c r="D13" i="7"/>
  <c r="D12" i="7"/>
  <c r="D11" i="7"/>
  <c r="D10" i="7"/>
  <c r="D9" i="7"/>
  <c r="D8" i="7"/>
  <c r="D7" i="7"/>
  <c r="D6" i="7"/>
  <c r="D5" i="7"/>
  <c r="D4" i="7"/>
  <c r="C22" i="6"/>
  <c r="D21" i="6"/>
  <c r="D20" i="6"/>
  <c r="D19" i="6"/>
  <c r="D18" i="6"/>
  <c r="D17" i="6"/>
  <c r="D16" i="6"/>
  <c r="D15" i="6"/>
  <c r="D14" i="6"/>
  <c r="D13" i="6"/>
  <c r="D12" i="6"/>
  <c r="D11" i="6"/>
  <c r="D10" i="6"/>
  <c r="D9" i="6"/>
  <c r="D8" i="6"/>
  <c r="D7" i="6"/>
  <c r="D6" i="6"/>
  <c r="D5" i="6"/>
  <c r="D4" i="6"/>
  <c r="C10" i="5"/>
  <c r="D9" i="5"/>
  <c r="D8" i="5"/>
  <c r="D7" i="5"/>
  <c r="D6" i="5"/>
  <c r="D5" i="5"/>
  <c r="D4" i="5"/>
  <c r="C4" i="10" l="1"/>
  <c r="D2" i="8"/>
  <c r="D2" i="7"/>
  <c r="D2" i="6"/>
  <c r="D2" i="10"/>
  <c r="D2" i="5"/>
  <c r="G4" i="10"/>
  <c r="E53" i="9"/>
  <c r="D5" i="9"/>
  <c r="D9" i="8"/>
  <c r="O6" i="10" s="1"/>
  <c r="D15" i="7"/>
  <c r="K6" i="10" s="1"/>
  <c r="D22" i="6"/>
  <c r="G6" i="10" s="1"/>
  <c r="D10" i="5"/>
  <c r="C6" i="10" s="1"/>
  <c r="O47" i="2"/>
  <c r="N47" i="2"/>
  <c r="M47" i="2"/>
  <c r="L47" i="2"/>
  <c r="K47" i="2"/>
  <c r="J47" i="2"/>
  <c r="I47" i="2"/>
  <c r="H47" i="2"/>
  <c r="G47" i="2"/>
  <c r="F47" i="2"/>
  <c r="E47" i="2"/>
  <c r="D47"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l="1"/>
  <c r="D2" i="2" s="1"/>
</calcChain>
</file>

<file path=xl/sharedStrings.xml><?xml version="1.0" encoding="utf-8"?>
<sst xmlns="http://schemas.openxmlformats.org/spreadsheetml/2006/main" count="332" uniqueCount="93">
  <si>
    <t>التدفق النقدي الشخصي</t>
  </si>
  <si>
    <t>التدفق النقدي السنوي</t>
  </si>
  <si>
    <t>أدخل مبلغ التدفق النقدي السنوي عبر المناطق المختلفة. اطلع على التفصيل الشهري وكيفية مقارنة كل شيء، وعلى الأخص ما هو صافي أرباحك في كل من الأرقام السنوية والشهرية.</t>
  </si>
  <si>
    <t>التدفق النقدي الشهري</t>
  </si>
  <si>
    <t>أدخل التدفق النقدي الشهري التي تتعرض له شهرياً أو قم بتقدير الأشهر المتبقية لمعرفة التدفق النقدي المتوقع للسنة في كل شهر.</t>
  </si>
  <si>
    <t>التدفق النقدي اليومي</t>
  </si>
  <si>
    <t>أدخل مبلغاً تقديرياً من التدفق النقدي الذي تتعرض له يومياً وراجع الإجماليات الشهرية والسنوية المقدّرة.  استخدم هذا للحصول على فكرة عما ستبدو عليه عاداتك اليومية في الإنفاق على مدار الشهر أو السنة.</t>
  </si>
  <si>
    <t>الإرشادات</t>
  </si>
  <si>
    <t>الدخل</t>
  </si>
  <si>
    <t>التدفق النقدي الإجمالي حتى تاريخه:</t>
  </si>
  <si>
    <t>ملخص الدخل</t>
  </si>
  <si>
    <t>الإجمالي السنوي:</t>
  </si>
  <si>
    <t>مخطط دائري يعرض الدخل من مصادر متنوعة في هذه الخلية.</t>
  </si>
  <si>
    <t>الإجمالي الشهري:</t>
  </si>
  <si>
    <t>ملخص المصاريف</t>
  </si>
  <si>
    <t>مخطط دائري يعرض المصاريف المتكبدة في هذه الخلية.</t>
  </si>
  <si>
    <t>هذا تقدير سنوي.  استخدم ورقة العمل هذه إذا كنت ترغب في عرض المبالغ السنوية بالقيم الشهرية المقدرة. استخدم أوراق العمل الأخرى لإضافة العناصر اليومية.</t>
  </si>
  <si>
    <t>شهري 
التدفق النقدي</t>
  </si>
  <si>
    <t>الملخص التقديري</t>
  </si>
  <si>
    <t>مخطط دائري يعرض المصاريف التقديرية في هذه الخلية.</t>
  </si>
  <si>
    <t>ملخص المدخرات</t>
  </si>
  <si>
    <t>مخطط دائري يعرض المدخرات والاستثمارات في هذه الخلية.</t>
  </si>
  <si>
    <t>إجمالي التدفق النقدي الشهري:</t>
  </si>
  <si>
    <t>النوع</t>
  </si>
  <si>
    <t>المصاريف</t>
  </si>
  <si>
    <t>التقديري</t>
  </si>
  <si>
    <t>المدخرات</t>
  </si>
  <si>
    <t>الإجمالي</t>
  </si>
  <si>
    <t>الوصف</t>
  </si>
  <si>
    <t>المرتب</t>
  </si>
  <si>
    <t>العمولات/المكافآت</t>
  </si>
  <si>
    <t>أخرى 1</t>
  </si>
  <si>
    <t>أخرى 2</t>
  </si>
  <si>
    <t>أخرى 3</t>
  </si>
  <si>
    <t>أخرى 4</t>
  </si>
  <si>
    <t>الفيدرالي/الضمان الاجتماعي/الرعاية الطبية</t>
  </si>
  <si>
    <t>ضريبة الدخل الحكومية</t>
  </si>
  <si>
    <t>ضريبة/رسوم المركبة</t>
  </si>
  <si>
    <t>مدفوعات المركبة</t>
  </si>
  <si>
    <t>الرهن/الإيجار</t>
  </si>
  <si>
    <t>التأمين</t>
  </si>
  <si>
    <t>الكهرباء</t>
  </si>
  <si>
    <t>الوقود</t>
  </si>
  <si>
    <t>المياه</t>
  </si>
  <si>
    <t>الصرف الصحي</t>
  </si>
  <si>
    <t>النفايات</t>
  </si>
  <si>
    <t>الهاتف</t>
  </si>
  <si>
    <t>الإنترنت</t>
  </si>
  <si>
    <t>أقساط التأمين على الحياة/الاحتياجات الخاصة</t>
  </si>
  <si>
    <t>الطعام</t>
  </si>
  <si>
    <t>الملابس</t>
  </si>
  <si>
    <t>الطب/طب الأسنان/الوصفات الطبية</t>
  </si>
  <si>
    <t>الحافلات</t>
  </si>
  <si>
    <t>العشاء</t>
  </si>
  <si>
    <t>الهدايا</t>
  </si>
  <si>
    <t>السفر</t>
  </si>
  <si>
    <t>الترفيه</t>
  </si>
  <si>
    <t>الرعاية الشخصية</t>
  </si>
  <si>
    <t>التسوق</t>
  </si>
  <si>
    <t>الأعمال الخيرية</t>
  </si>
  <si>
    <t>النادي/العضوية</t>
  </si>
  <si>
    <t>التحسينات المنزلية</t>
  </si>
  <si>
    <t>الاحتياطيات النقدية</t>
  </si>
  <si>
    <t>401 (ألف)/غير ذلك</t>
  </si>
  <si>
    <t>حساب المدخرات/الاستثمارات</t>
  </si>
  <si>
    <t>يناير</t>
  </si>
  <si>
    <t>فبراير</t>
  </si>
  <si>
    <t>ملاحظة: بالنسبة للعناصر اليومية، قم بتقدير القيمة/ المبلغ الشهري وقم بوضع القيمة في عمود الشهر المناسب.</t>
  </si>
  <si>
    <t>مارس</t>
  </si>
  <si>
    <t>أبريل</t>
  </si>
  <si>
    <t>مايو</t>
  </si>
  <si>
    <t>يونيو</t>
  </si>
  <si>
    <t>يوليو</t>
  </si>
  <si>
    <t>ملخص يومي</t>
  </si>
  <si>
    <t>أغسطس</t>
  </si>
  <si>
    <t>سبتمبر</t>
  </si>
  <si>
    <t>أكتوبر</t>
  </si>
  <si>
    <t>نوفمبر</t>
  </si>
  <si>
    <t>ديسمبر</t>
  </si>
  <si>
    <t>إجمالي النقد المتوفر:</t>
  </si>
  <si>
    <t>الإجماليات</t>
  </si>
  <si>
    <t>يومي</t>
  </si>
  <si>
    <t>شهري</t>
  </si>
  <si>
    <t xml:space="preserve">السنوي </t>
  </si>
  <si>
    <t>ملاحظة: إذا كنت ترغب في إضافة عناصر يومية إلى الجدول، قم بتقدير القيمة/المبلغ الشهري وقم بوضع القيمة في عمود الشهر المناسب.</t>
  </si>
  <si>
    <t>السنوي</t>
  </si>
  <si>
    <t xml:space="preserve">السنوي  </t>
  </si>
  <si>
    <t xml:space="preserve">شهري </t>
  </si>
  <si>
    <t>هذا تقدير سنوي.  استخدم ورقة العمل هذه إذا كنت ترغب في عرض المبالغ السنوية بالقيم الشهرية المقدرة
إذا كنت ترغب في إضافة عناصر يومية إلى الجداول، فقم بتقدير القيمة/المبلغ السنوي وقم بوضع القيمة في العمود "السنوي".</t>
  </si>
  <si>
    <t>المياه/الصرف الصحي</t>
  </si>
  <si>
    <t>المصاريف التقديرية</t>
  </si>
  <si>
    <t>المدخرات/الاستثمارات</t>
  </si>
  <si>
    <r>
      <rPr>
        <sz val="11"/>
        <color theme="1" tint="0.34998626667073579"/>
        <rFont val="Tahoma"/>
        <family val="2"/>
      </rPr>
      <t>يحتوي على أوراق العمل التدفق النقدي</t>
    </r>
    <r>
      <rPr>
        <sz val="14"/>
        <color theme="1" tint="0.34998626667073579"/>
        <rFont val="Tahoma"/>
        <family val="2"/>
      </rPr>
      <t xml:space="preserve"> </t>
    </r>
    <r>
      <rPr>
        <b/>
        <sz val="11"/>
        <color theme="1" tint="0.34998626667073579"/>
        <rFont val="Tahoma"/>
        <family val="2"/>
      </rPr>
      <t>السنوية</t>
    </r>
    <r>
      <rPr>
        <sz val="11"/>
        <color theme="1" tint="0.34998626667073579"/>
        <rFont val="Tahoma"/>
        <family val="2"/>
      </rPr>
      <t xml:space="preserve"> و</t>
    </r>
    <r>
      <rPr>
        <b/>
        <sz val="11"/>
        <color theme="1" tint="0.34998626667073579"/>
        <rFont val="Tahoma"/>
        <family val="2"/>
      </rPr>
      <t>الشهرية واليومية</t>
    </r>
    <r>
      <rPr>
        <sz val="11"/>
        <color theme="1" tint="0.34998626667073579"/>
        <rFont val="Tahoma"/>
        <family val="2"/>
      </rPr>
      <t>.  اختر نوع التدفق النقدي الذي يناسبك أو استخدم الكل لمساعدتك في الحصول على معلومات حول التدفق النقدي الشخصي.</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</si>
</sst>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quot;ر.س.‏&quot;\ #,##0.00_-;&quot;ر.س.‏&quot;\ #,##0.00\-"/>
    <numFmt numFmtId="165" formatCode="_ &quot;₹&quot;\ * #,##0_ ;_ &quot;₹&quot;\ * \-#,##0_ ;_ &quot;₹&quot;\ * &quot;-&quot;_ ;_ @_ "/>
    <numFmt numFmtId="166" formatCode="_ * #,##0_ ;_ * \-#,##0_ ;_ * &quot;-&quot;_ ;_ @_ "/>
    <numFmt numFmtId="167" formatCode="_ &quot;₹&quot;\ * #,##0.00_ ;_ &quot;₹&quot;\ * \-#,##0.00_ ;_ &quot;₹&quot;\ * &quot;-&quot;??_ ;_ @_ "/>
    <numFmt numFmtId="168" formatCode="_)@"/>
    <numFmt numFmtId="169" formatCode="&quot;ر.س.‏&quot;\ #,##0.00_-"/>
  </numFmts>
  <fonts count="36" x14ac:knownFonts="1">
    <font>
      <sz val="11"/>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1"/>
      <name val="Tahoma"/>
      <family val="2"/>
    </font>
    <font>
      <i/>
      <sz val="11"/>
      <color theme="1" tint="0.34998626667073579"/>
      <name val="Tahoma"/>
      <family val="2"/>
    </font>
    <font>
      <b/>
      <sz val="12"/>
      <color theme="3" tint="0.89992980742820516"/>
      <name val="Tahoma"/>
      <family val="2"/>
    </font>
    <font>
      <sz val="11"/>
      <color rgb="FF006100"/>
      <name val="Tahoma"/>
      <family val="2"/>
    </font>
    <font>
      <b/>
      <sz val="16"/>
      <color theme="3" tint="0.89996032593768116"/>
      <name val="Tahoma"/>
      <family val="2"/>
    </font>
    <font>
      <b/>
      <sz val="24"/>
      <color theme="5" tint="-0.24994659260841701"/>
      <name val="Tahoma"/>
      <family val="2"/>
    </font>
    <font>
      <b/>
      <sz val="14"/>
      <color theme="3" tint="0.24994659260841701"/>
      <name val="Tahoma"/>
      <family val="2"/>
    </font>
    <font>
      <b/>
      <sz val="11"/>
      <color theme="3" tint="0.24994659260841701"/>
      <name val="Tahoma"/>
      <family val="2"/>
    </font>
    <font>
      <b/>
      <sz val="12"/>
      <color theme="3" tint="0.89996032593768116"/>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sz val="36"/>
      <color theme="3" tint="0.24994659260841701"/>
      <name val="Tahoma"/>
      <family val="2"/>
    </font>
    <font>
      <b/>
      <sz val="11"/>
      <color theme="1"/>
      <name val="Tahoma"/>
      <family val="2"/>
    </font>
    <font>
      <sz val="11"/>
      <color rgb="FFFF0000"/>
      <name val="Tahoma"/>
      <family val="2"/>
    </font>
    <font>
      <b/>
      <sz val="12"/>
      <color theme="3" tint="0.24994659260841701"/>
      <name val="Tahoma"/>
      <family val="2"/>
    </font>
    <font>
      <b/>
      <sz val="16"/>
      <color rgb="FF57574D"/>
      <name val="Tahoma"/>
      <family val="2"/>
    </font>
    <font>
      <sz val="11"/>
      <color theme="3" tint="0.249977111117893"/>
      <name val="Tahoma"/>
      <family val="2"/>
    </font>
    <font>
      <sz val="11"/>
      <color theme="6" tint="0.79998168889431442"/>
      <name val="Tahoma"/>
      <family val="2"/>
    </font>
    <font>
      <sz val="11"/>
      <color theme="3" tint="0.24994659260841701"/>
      <name val="Tahoma"/>
      <family val="2"/>
    </font>
    <font>
      <b/>
      <sz val="16"/>
      <color theme="3" tint="0.89996032593768116"/>
      <name val="Tahoma"/>
      <family val="2"/>
    </font>
    <font>
      <b/>
      <sz val="12"/>
      <color theme="3" tint="0.89996032593768116"/>
      <name val="Tahoma"/>
      <family val="2"/>
    </font>
    <font>
      <sz val="11"/>
      <name val="Tahoma"/>
      <family val="2"/>
    </font>
    <font>
      <sz val="36"/>
      <color theme="3" tint="0.24994659260841701"/>
      <name val="Tahoma"/>
      <family val="2"/>
    </font>
    <font>
      <sz val="14"/>
      <color theme="1" tint="0.34998626667073579"/>
      <name val="Tahoma"/>
      <family val="2"/>
    </font>
    <font>
      <b/>
      <sz val="14"/>
      <color theme="0"/>
      <name val="Tahoma"/>
      <family val="2"/>
    </font>
    <font>
      <sz val="11"/>
      <color theme="3" tint="9.9978637043366805E-2"/>
      <name val="Tahoma"/>
      <family val="2"/>
    </font>
    <font>
      <sz val="11"/>
      <color theme="1" tint="0.34998626667073579"/>
      <name val="Tahoma"/>
      <family val="2"/>
    </font>
    <font>
      <b/>
      <sz val="11"/>
      <color theme="1" tint="0.34998626667073579"/>
      <name val="Tahoma"/>
      <family val="2"/>
    </font>
  </fonts>
  <fills count="43">
    <fill>
      <patternFill patternType="none"/>
    </fill>
    <fill>
      <patternFill patternType="gray125"/>
    </fill>
    <fill>
      <patternFill patternType="solid">
        <fgColor theme="3" tint="0.24994659260841701"/>
        <bgColor indexed="64"/>
      </patternFill>
    </fill>
    <fill>
      <patternFill patternType="solid">
        <fgColor theme="3" tint="0.749961851863155"/>
        <bgColor indexed="64"/>
      </patternFill>
    </fill>
    <fill>
      <patternFill patternType="solid">
        <fgColor theme="8" tint="0.79998168889431442"/>
        <bgColor indexed="64"/>
      </patternFill>
    </fill>
    <fill>
      <patternFill patternType="solid">
        <fgColor theme="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FFFFCC"/>
      </patternFill>
    </fill>
    <fill>
      <patternFill patternType="solid">
        <fgColor theme="4" tint="-0.499984740745262"/>
        <bgColor indexed="64"/>
      </patternFill>
    </fill>
    <fill>
      <patternFill patternType="solid">
        <fgColor theme="5"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n">
        <color theme="3" tint="0.24994659260841701"/>
      </bottom>
      <diagonal/>
    </border>
    <border>
      <left/>
      <right/>
      <top/>
      <bottom style="medium">
        <color theme="3" tint="0.2499465926084170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dashed">
        <color theme="3" tint="0.24994659260841701"/>
      </bottom>
      <diagonal/>
    </border>
    <border>
      <left/>
      <right/>
      <top style="thin">
        <color theme="4" tint="-0.499984740745262"/>
      </top>
      <bottom style="double">
        <color theme="4" tint="-0.499984740745262"/>
      </bottom>
      <diagonal/>
    </border>
    <border>
      <left/>
      <right/>
      <top style="dashed">
        <color theme="3" tint="0.24994659260841701"/>
      </top>
      <bottom/>
      <diagonal/>
    </border>
    <border>
      <left/>
      <right/>
      <top style="medium">
        <color theme="3" tint="0.24994659260841701"/>
      </top>
      <bottom/>
      <diagonal/>
    </border>
    <border>
      <left/>
      <right/>
      <top/>
      <bottom style="thin">
        <color indexed="64"/>
      </bottom>
      <diagonal/>
    </border>
    <border>
      <left style="thin">
        <color auto="1"/>
      </left>
      <right style="thin">
        <color auto="1"/>
      </right>
      <top/>
      <bottom/>
      <diagonal/>
    </border>
    <border>
      <left/>
      <right style="thin">
        <color auto="1"/>
      </right>
      <top/>
      <bottom/>
      <diagonal/>
    </border>
    <border>
      <left/>
      <right/>
      <top style="medium">
        <color theme="3" tint="0.24994659260841701"/>
      </top>
      <bottom style="hair">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auto="1"/>
      </left>
      <right/>
      <top/>
      <bottom/>
      <diagonal/>
    </border>
    <border>
      <left/>
      <right/>
      <top style="thin">
        <color theme="3" tint="0.24994659260841701"/>
      </top>
      <bottom style="dashed">
        <color theme="3" tint="0.24994659260841701"/>
      </bottom>
      <diagonal/>
    </border>
    <border>
      <left/>
      <right style="thin">
        <color auto="1"/>
      </right>
      <top/>
      <bottom style="medium">
        <color theme="3" tint="0.24994659260841701"/>
      </bottom>
      <diagonal/>
    </border>
  </borders>
  <cellStyleXfs count="50">
    <xf numFmtId="0" fontId="0" fillId="5" borderId="0">
      <alignment vertical="center" wrapText="1" readingOrder="2"/>
    </xf>
    <xf numFmtId="0" fontId="10" fillId="2" borderId="0" applyNumberFormat="0" applyProtection="0">
      <alignment vertical="center" readingOrder="2"/>
    </xf>
    <xf numFmtId="0" fontId="11" fillId="2" borderId="0" applyNumberFormat="0" applyFill="0" applyProtection="0">
      <alignment horizontal="left" vertical="center" readingOrder="2"/>
    </xf>
    <xf numFmtId="0" fontId="12" fillId="0" borderId="1" applyNumberFormat="0" applyFill="0" applyProtection="0">
      <alignment readingOrder="2"/>
    </xf>
    <xf numFmtId="0" fontId="13" fillId="0" borderId="4" applyNumberFormat="0" applyFill="0" applyProtection="0">
      <alignment vertical="center" readingOrder="2"/>
    </xf>
    <xf numFmtId="0" fontId="22" fillId="8" borderId="2" applyNumberFormat="0" applyProtection="0">
      <alignment horizontal="left"/>
    </xf>
    <xf numFmtId="0" fontId="19" fillId="5" borderId="0" applyNumberFormat="0" applyBorder="0" applyAlignment="0" applyProtection="0">
      <alignment readingOrder="2"/>
    </xf>
    <xf numFmtId="43" fontId="6" fillId="0" borderId="0" applyFill="0" applyBorder="0" applyAlignment="0" applyProtection="0"/>
    <xf numFmtId="166" fontId="6" fillId="0" borderId="0" applyFill="0" applyBorder="0" applyAlignment="0" applyProtection="0"/>
    <xf numFmtId="167" fontId="6" fillId="0" borderId="0" applyFill="0" applyBorder="0" applyAlignment="0" applyProtection="0"/>
    <xf numFmtId="165" fontId="6" fillId="0" borderId="0" applyFill="0" applyBorder="0" applyAlignment="0" applyProtection="0"/>
    <xf numFmtId="9" fontId="6" fillId="0" borderId="0" applyFill="0" applyBorder="0" applyAlignment="0" applyProtection="0"/>
    <xf numFmtId="0" fontId="6" fillId="9" borderId="3" applyNumberFormat="0" applyAlignment="0" applyProtection="0"/>
    <xf numFmtId="0" fontId="7" fillId="0" borderId="0" applyNumberFormat="0" applyFill="0" applyBorder="0" applyAlignment="0" applyProtection="0"/>
    <xf numFmtId="0" fontId="20" fillId="0" borderId="5" applyNumberFormat="0" applyFill="0" applyAlignment="0" applyProtection="0"/>
    <xf numFmtId="0" fontId="14" fillId="2" borderId="9" applyNumberFormat="0" applyProtection="0">
      <alignment horizontal="center" vertical="center" wrapText="1" readingOrder="2"/>
    </xf>
    <xf numFmtId="0" fontId="8" fillId="2" borderId="9" applyNumberFormat="0" applyProtection="0">
      <alignment horizontal="center" vertical="center" wrapText="1"/>
    </xf>
    <xf numFmtId="0" fontId="9" fillId="13" borderId="0" applyNumberFormat="0" applyBorder="0" applyAlignment="0" applyProtection="0"/>
    <xf numFmtId="0" fontId="3" fillId="14" borderId="0" applyNumberFormat="0" applyBorder="0" applyAlignment="0" applyProtection="0"/>
    <xf numFmtId="0" fontId="17" fillId="15" borderId="0" applyNumberFormat="0" applyBorder="0" applyAlignment="0" applyProtection="0"/>
    <xf numFmtId="0" fontId="15" fillId="16" borderId="12" applyNumberFormat="0" applyAlignment="0" applyProtection="0"/>
    <xf numFmtId="0" fontId="18" fillId="17" borderId="13" applyNumberFormat="0" applyAlignment="0" applyProtection="0"/>
    <xf numFmtId="0" fontId="4" fillId="17" borderId="12" applyNumberFormat="0" applyAlignment="0" applyProtection="0"/>
    <xf numFmtId="0" fontId="16" fillId="0" borderId="14" applyNumberFormat="0" applyFill="0" applyAlignment="0" applyProtection="0"/>
    <xf numFmtId="0" fontId="5" fillId="18" borderId="15" applyNumberFormat="0" applyAlignment="0" applyProtection="0"/>
    <xf numFmtId="0" fontId="21" fillId="0" borderId="0" applyNumberFormat="0" applyFill="0" applyBorder="0" applyAlignment="0" applyProtection="0"/>
    <xf numFmtId="0" fontId="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2"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cellStyleXfs>
  <cellXfs count="79">
    <xf numFmtId="0" fontId="0" fillId="5" borderId="0" xfId="0">
      <alignment vertical="center" wrapText="1" readingOrder="2"/>
    </xf>
    <xf numFmtId="0" fontId="0" fillId="5" borderId="0" xfId="0">
      <alignment vertical="center" wrapText="1" readingOrder="2"/>
    </xf>
    <xf numFmtId="0" fontId="0" fillId="5" borderId="0" xfId="0">
      <alignment vertical="center" wrapText="1" readingOrder="2"/>
    </xf>
    <xf numFmtId="0" fontId="10" fillId="2" borderId="0" xfId="1">
      <alignment vertical="center" readingOrder="2"/>
    </xf>
    <xf numFmtId="0" fontId="14" fillId="2" borderId="9" xfId="15" applyAlignment="1">
      <alignment horizontal="center" vertical="center" wrapText="1" readingOrder="2"/>
    </xf>
    <xf numFmtId="0" fontId="0" fillId="5" borderId="0" xfId="0" applyAlignment="1">
      <alignment horizontal="right" vertical="center" wrapText="1" readingOrder="2"/>
    </xf>
    <xf numFmtId="0" fontId="14" fillId="2" borderId="9" xfId="15" applyBorder="1" applyAlignment="1">
      <alignment horizontal="center" vertical="center" wrapText="1" readingOrder="2"/>
    </xf>
    <xf numFmtId="0" fontId="13" fillId="4" borderId="4" xfId="4" applyNumberFormat="1" applyFill="1" applyAlignment="1">
      <alignment horizontal="right" vertical="center" indent="1" readingOrder="2"/>
    </xf>
    <xf numFmtId="0" fontId="13" fillId="4" borderId="4" xfId="4" applyFill="1" applyAlignment="1">
      <alignment horizontal="right" vertical="center" indent="1" readingOrder="2"/>
    </xf>
    <xf numFmtId="0" fontId="13" fillId="4" borderId="4" xfId="4" applyFill="1" applyAlignment="1">
      <alignment horizontal="right" vertical="center" readingOrder="2"/>
    </xf>
    <xf numFmtId="168" fontId="12" fillId="5" borderId="1" xfId="3" applyNumberFormat="1" applyFill="1" applyAlignment="1">
      <alignment horizontal="right" readingOrder="2"/>
    </xf>
    <xf numFmtId="168" fontId="0" fillId="5" borderId="0" xfId="0" applyNumberFormat="1" applyFont="1" applyFill="1" applyBorder="1" applyAlignment="1">
      <alignment horizontal="right" vertical="center" wrapText="1" readingOrder="2"/>
    </xf>
    <xf numFmtId="0" fontId="14" fillId="2" borderId="9" xfId="15" quotePrefix="1" applyBorder="1" applyAlignment="1">
      <alignment horizontal="center" vertical="center" wrapText="1" readingOrder="2"/>
    </xf>
    <xf numFmtId="168" fontId="22" fillId="8" borderId="2" xfId="5" applyNumberFormat="1" applyAlignment="1">
      <alignment horizontal="right" readingOrder="2"/>
    </xf>
    <xf numFmtId="168" fontId="0" fillId="5" borderId="0" xfId="0" applyNumberFormat="1" applyFont="1" applyFill="1" applyBorder="1" applyAlignment="1">
      <alignment horizontal="right" readingOrder="2"/>
    </xf>
    <xf numFmtId="0" fontId="0" fillId="5" borderId="0" xfId="0" applyFont="1" applyFill="1" applyBorder="1" applyAlignment="1">
      <alignment horizontal="right" readingOrder="2"/>
    </xf>
    <xf numFmtId="0" fontId="0" fillId="5" borderId="0" xfId="0" applyFont="1" applyFill="1" applyBorder="1" applyAlignment="1">
      <alignment horizontal="right" vertical="center" wrapText="1" readingOrder="2"/>
    </xf>
    <xf numFmtId="43" fontId="0" fillId="5" borderId="0" xfId="7" applyFont="1" applyFill="1" applyBorder="1" applyAlignment="1">
      <alignment horizontal="right" readingOrder="2"/>
    </xf>
    <xf numFmtId="0" fontId="0" fillId="5" borderId="0" xfId="0" applyFont="1" applyFill="1" applyBorder="1" applyAlignment="1">
      <alignment horizontal="left" readingOrder="2"/>
    </xf>
    <xf numFmtId="168" fontId="0" fillId="5" borderId="0" xfId="0" applyNumberFormat="1" applyFont="1" applyFill="1" applyBorder="1" applyAlignment="1">
      <alignment horizontal="right" vertical="center" readingOrder="2"/>
    </xf>
    <xf numFmtId="0" fontId="14" fillId="2" borderId="9" xfId="15" quotePrefix="1" applyAlignment="1">
      <alignment horizontal="center" vertical="center" wrapText="1" readingOrder="2"/>
    </xf>
    <xf numFmtId="0" fontId="10" fillId="2" borderId="0" xfId="1" applyAlignment="1">
      <alignment horizontal="right" vertical="center" readingOrder="2"/>
    </xf>
    <xf numFmtId="0" fontId="10" fillId="2" borderId="0" xfId="1" applyAlignment="1">
      <alignment vertical="center" readingOrder="2"/>
    </xf>
    <xf numFmtId="169" fontId="0" fillId="5" borderId="0" xfId="0" applyNumberFormat="1" applyFont="1" applyFill="1" applyBorder="1" applyAlignment="1">
      <alignment horizontal="right" vertical="center" wrapText="1" readingOrder="2"/>
    </xf>
    <xf numFmtId="0" fontId="0" fillId="5" borderId="0" xfId="0" applyAlignment="1">
      <alignment vertical="center" wrapText="1" readingOrder="2"/>
    </xf>
    <xf numFmtId="0" fontId="10" fillId="2" borderId="0" xfId="1" applyBorder="1" applyAlignment="1">
      <alignment vertical="center" readingOrder="2"/>
    </xf>
    <xf numFmtId="0" fontId="24" fillId="5" borderId="0" xfId="0" applyFont="1" applyBorder="1" applyAlignment="1">
      <alignment horizontal="right" vertical="top" wrapText="1" indent="1" readingOrder="2"/>
    </xf>
    <xf numFmtId="168" fontId="24" fillId="8" borderId="0" xfId="0" applyNumberFormat="1" applyFont="1" applyFill="1" applyBorder="1" applyAlignment="1">
      <alignment horizontal="right" vertical="center" readingOrder="2"/>
    </xf>
    <xf numFmtId="0" fontId="24" fillId="8" borderId="11" xfId="0" applyFont="1" applyFill="1" applyBorder="1" applyAlignment="1">
      <alignment horizontal="left" vertical="center" readingOrder="2"/>
    </xf>
    <xf numFmtId="168" fontId="26" fillId="8" borderId="6" xfId="0" applyNumberFormat="1" applyFont="1" applyFill="1" applyBorder="1" applyAlignment="1">
      <alignment horizontal="right" vertical="center" readingOrder="2"/>
    </xf>
    <xf numFmtId="168" fontId="26" fillId="8" borderId="0" xfId="0" applyNumberFormat="1" applyFont="1" applyFill="1" applyBorder="1" applyAlignment="1">
      <alignment horizontal="right" vertical="center" readingOrder="2"/>
    </xf>
    <xf numFmtId="0" fontId="27" fillId="2" borderId="0" xfId="1" applyFont="1" applyAlignment="1">
      <alignment horizontal="right" vertical="center" readingOrder="2"/>
    </xf>
    <xf numFmtId="0" fontId="28" fillId="2" borderId="9" xfId="15" applyFont="1" applyAlignment="1">
      <alignment horizontal="center" vertical="center" wrapText="1" readingOrder="2"/>
    </xf>
    <xf numFmtId="0" fontId="28" fillId="2" borderId="9" xfId="15" quotePrefix="1" applyFont="1" applyAlignment="1">
      <alignment horizontal="center" vertical="center" wrapText="1" readingOrder="2"/>
    </xf>
    <xf numFmtId="0" fontId="27" fillId="2" borderId="0" xfId="1" applyFont="1">
      <alignment vertical="center" readingOrder="2"/>
    </xf>
    <xf numFmtId="0" fontId="29" fillId="5" borderId="0" xfId="0" applyFont="1" applyAlignment="1">
      <alignment horizontal="right" vertical="center" wrapText="1" readingOrder="2"/>
    </xf>
    <xf numFmtId="0" fontId="29" fillId="5" borderId="0" xfId="0" applyFont="1">
      <alignment vertical="center" wrapText="1" readingOrder="2"/>
    </xf>
    <xf numFmtId="0" fontId="32" fillId="10" borderId="0" xfId="0" applyFont="1" applyFill="1" applyAlignment="1">
      <alignment horizontal="right" vertical="center" indent="1" readingOrder="2"/>
    </xf>
    <xf numFmtId="0" fontId="32" fillId="11" borderId="0" xfId="0" applyFont="1" applyFill="1" applyAlignment="1">
      <alignment horizontal="right" vertical="center" indent="1" readingOrder="2"/>
    </xf>
    <xf numFmtId="0" fontId="32" fillId="2" borderId="0" xfId="0" applyFont="1" applyFill="1" applyAlignment="1">
      <alignment horizontal="right" vertical="center" indent="1" readingOrder="2"/>
    </xf>
    <xf numFmtId="0" fontId="33" fillId="6" borderId="0" xfId="0" applyFont="1" applyFill="1" applyAlignment="1">
      <alignment horizontal="right" vertical="top" wrapText="1" indent="1" readingOrder="2"/>
    </xf>
    <xf numFmtId="0" fontId="33" fillId="7" borderId="0" xfId="0" applyFont="1" applyFill="1" applyAlignment="1">
      <alignment horizontal="right" vertical="top" wrapText="1" indent="1" readingOrder="2"/>
    </xf>
    <xf numFmtId="0" fontId="33" fillId="3" borderId="0" xfId="0" applyFont="1" applyFill="1" applyAlignment="1">
      <alignment horizontal="right" vertical="top" wrapText="1" indent="1" readingOrder="2"/>
    </xf>
    <xf numFmtId="164" fontId="0" fillId="5" borderId="0" xfId="0" applyNumberFormat="1" applyFont="1" applyFill="1" applyBorder="1" applyAlignment="1">
      <alignment horizontal="right" vertical="center" wrapText="1" readingOrder="2"/>
    </xf>
    <xf numFmtId="164" fontId="26" fillId="8" borderId="0" xfId="0" applyNumberFormat="1" applyFont="1" applyFill="1" applyBorder="1" applyAlignment="1">
      <alignment horizontal="left" vertical="center" readingOrder="2"/>
    </xf>
    <xf numFmtId="164" fontId="0" fillId="5" borderId="0" xfId="0" applyNumberFormat="1" applyFont="1" applyFill="1" applyBorder="1" applyAlignment="1">
      <alignment horizontal="left" vertical="center" readingOrder="2"/>
    </xf>
    <xf numFmtId="0" fontId="0" fillId="5" borderId="0" xfId="0" applyAlignment="1">
      <alignment horizontal="right" wrapText="1" readingOrder="2"/>
    </xf>
    <xf numFmtId="0" fontId="31" fillId="5" borderId="8" xfId="0" applyFont="1" applyBorder="1" applyAlignment="1">
      <alignment horizontal="right" vertical="top" wrapText="1" readingOrder="2"/>
    </xf>
    <xf numFmtId="0" fontId="30" fillId="5" borderId="0" xfId="6" applyFont="1" applyBorder="1" applyAlignment="1">
      <alignment horizontal="right" readingOrder="2"/>
    </xf>
    <xf numFmtId="0" fontId="27" fillId="2" borderId="0" xfId="1" applyFont="1" applyBorder="1" applyAlignment="1">
      <alignment horizontal="right" vertical="center" readingOrder="2"/>
    </xf>
    <xf numFmtId="0" fontId="27" fillId="2" borderId="10" xfId="1" applyFont="1" applyBorder="1" applyAlignment="1">
      <alignment horizontal="right" vertical="center" readingOrder="2"/>
    </xf>
    <xf numFmtId="0" fontId="12" fillId="4" borderId="1" xfId="3" applyFill="1" applyAlignment="1">
      <alignment horizontal="right" readingOrder="2"/>
    </xf>
    <xf numFmtId="169" fontId="13" fillId="4" borderId="4" xfId="4" applyNumberFormat="1" applyFill="1" applyAlignment="1">
      <alignment horizontal="left" vertical="center" readingOrder="2"/>
    </xf>
    <xf numFmtId="169" fontId="13" fillId="4" borderId="17" xfId="4" applyNumberFormat="1" applyFill="1" applyBorder="1" applyAlignment="1">
      <alignment horizontal="left" vertical="center" readingOrder="2"/>
    </xf>
    <xf numFmtId="0" fontId="25" fillId="4" borderId="6" xfId="0" applyFont="1" applyFill="1" applyBorder="1" applyAlignment="1">
      <alignment horizontal="center" vertical="center" wrapText="1" readingOrder="2"/>
    </xf>
    <xf numFmtId="0" fontId="14" fillId="2" borderId="16" xfId="15" quotePrefix="1" applyBorder="1" applyAlignment="1">
      <alignment horizontal="center" vertical="center" wrapText="1" readingOrder="2"/>
    </xf>
    <xf numFmtId="0" fontId="14" fillId="2" borderId="10" xfId="15" quotePrefix="1" applyBorder="1" applyAlignment="1">
      <alignment horizontal="center" vertical="center" wrapText="1" readingOrder="2"/>
    </xf>
    <xf numFmtId="0" fontId="24" fillId="5" borderId="0" xfId="0" applyFont="1" applyBorder="1" applyAlignment="1">
      <alignment horizontal="right" vertical="center" wrapText="1" indent="1" readingOrder="2"/>
    </xf>
    <xf numFmtId="169" fontId="11" fillId="0" borderId="0" xfId="2" applyNumberFormat="1" applyFill="1" applyBorder="1" applyAlignment="1">
      <alignment horizontal="center" vertical="center" readingOrder="2"/>
    </xf>
    <xf numFmtId="0" fontId="10" fillId="2" borderId="0" xfId="1" applyBorder="1" applyAlignment="1">
      <alignment horizontal="right" vertical="center" readingOrder="2"/>
    </xf>
    <xf numFmtId="0" fontId="10" fillId="2" borderId="10" xfId="1" applyBorder="1" applyAlignment="1">
      <alignment horizontal="right" vertical="center" readingOrder="2"/>
    </xf>
    <xf numFmtId="0" fontId="23" fillId="0" borderId="0" xfId="0" applyFont="1" applyFill="1" applyBorder="1" applyAlignment="1">
      <alignment horizontal="right" vertical="center" wrapText="1" readingOrder="2"/>
    </xf>
    <xf numFmtId="164" fontId="13" fillId="4" borderId="4" xfId="4" applyNumberFormat="1" applyFill="1" applyAlignment="1">
      <alignment horizontal="left" vertical="center" readingOrder="2"/>
    </xf>
    <xf numFmtId="164" fontId="13" fillId="4" borderId="17" xfId="4" applyNumberFormat="1" applyFill="1" applyBorder="1" applyAlignment="1">
      <alignment horizontal="left" vertical="center" readingOrder="2"/>
    </xf>
    <xf numFmtId="0" fontId="0" fillId="5" borderId="0" xfId="0" applyAlignment="1">
      <alignment horizontal="center" readingOrder="2"/>
    </xf>
    <xf numFmtId="0" fontId="10" fillId="2" borderId="0" xfId="1" applyAlignment="1">
      <alignment horizontal="right" vertical="center" readingOrder="2"/>
    </xf>
    <xf numFmtId="0" fontId="23" fillId="12" borderId="7" xfId="0" applyFont="1" applyFill="1" applyBorder="1" applyAlignment="1">
      <alignment horizontal="right" vertical="center" wrapText="1" readingOrder="2"/>
    </xf>
    <xf numFmtId="169" fontId="11" fillId="12" borderId="7" xfId="2" applyNumberFormat="1" applyFill="1" applyBorder="1" applyAlignment="1">
      <alignment horizontal="right" vertical="center" readingOrder="2"/>
    </xf>
    <xf numFmtId="0" fontId="24" fillId="5" borderId="0" xfId="0" applyFont="1" applyBorder="1" applyAlignment="1">
      <alignment horizontal="right" vertical="top" wrapText="1" indent="1" readingOrder="2"/>
    </xf>
    <xf numFmtId="169" fontId="11" fillId="12" borderId="0" xfId="2" applyNumberFormat="1" applyFill="1" applyBorder="1" applyAlignment="1">
      <alignment horizontal="right" vertical="center" readingOrder="2"/>
    </xf>
    <xf numFmtId="0" fontId="23" fillId="12" borderId="0" xfId="0" applyFont="1" applyFill="1" applyBorder="1" applyAlignment="1">
      <alignment horizontal="right" vertical="center" wrapText="1" readingOrder="2"/>
    </xf>
    <xf numFmtId="0" fontId="24" fillId="5" borderId="0" xfId="0" applyFont="1" applyBorder="1" applyAlignment="1">
      <alignment horizontal="right" vertical="top" indent="1" readingOrder="2"/>
    </xf>
    <xf numFmtId="0" fontId="0" fillId="5" borderId="0" xfId="0" applyAlignment="1">
      <alignment horizontal="right" vertical="center" wrapText="1" indent="1" readingOrder="2"/>
    </xf>
    <xf numFmtId="0" fontId="10" fillId="2" borderId="2" xfId="1" applyBorder="1" applyAlignment="1">
      <alignment horizontal="right" vertical="center" readingOrder="2"/>
    </xf>
    <xf numFmtId="0" fontId="10" fillId="2" borderId="18" xfId="1" applyBorder="1" applyAlignment="1">
      <alignment horizontal="right" vertical="center" readingOrder="2"/>
    </xf>
    <xf numFmtId="0" fontId="23" fillId="0" borderId="7" xfId="0" applyFont="1" applyFill="1" applyBorder="1" applyAlignment="1">
      <alignment horizontal="right" vertical="center" wrapText="1" readingOrder="2"/>
    </xf>
    <xf numFmtId="169" fontId="11" fillId="0" borderId="7" xfId="2" applyNumberFormat="1" applyFill="1" applyBorder="1" applyAlignment="1">
      <alignment horizontal="center" vertical="center" readingOrder="2"/>
    </xf>
    <xf numFmtId="169" fontId="11" fillId="12" borderId="7" xfId="2" applyNumberFormat="1" applyFill="1" applyBorder="1" applyAlignment="1">
      <alignment horizontal="center" vertical="center" readingOrder="2"/>
    </xf>
    <xf numFmtId="0" fontId="24" fillId="5" borderId="0" xfId="0" applyFont="1" applyAlignment="1">
      <alignment horizontal="right" vertical="center" wrapText="1" indent="1" readingOrder="2"/>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8" builtinId="27" customBuiltin="1"/>
    <cellStyle name="Calculation" xfId="22" builtinId="22" customBuiltin="1"/>
    <cellStyle name="Check Cell" xfId="24" builtinId="23" customBuiltin="1"/>
    <cellStyle name="Comma" xfId="7" builtinId="3" customBuiltin="1"/>
    <cellStyle name="Comma [0]" xfId="8" builtinId="6" customBuiltin="1"/>
    <cellStyle name="Currency" xfId="9" builtinId="4" customBuiltin="1"/>
    <cellStyle name="Currency [0]" xfId="10" builtinId="7" customBuiltin="1"/>
    <cellStyle name="Explanatory Text" xfId="13" builtinId="53" customBuiltin="1"/>
    <cellStyle name="Followed Hyperlink" xfId="16" builtinId="9" customBuiltin="1"/>
    <cellStyle name="Good" xfId="17" builtinId="26" customBuiltin="1"/>
    <cellStyle name="Heading 1" xfId="1" builtinId="16" customBuiltin="1"/>
    <cellStyle name="Heading 2" xfId="2" builtinId="17" customBuiltin="1"/>
    <cellStyle name="Heading 3" xfId="3" builtinId="18" customBuiltin="1"/>
    <cellStyle name="Heading 4" xfId="4" builtinId="19" customBuiltin="1"/>
    <cellStyle name="Hyperlink" xfId="15" builtinId="8" customBuiltin="1"/>
    <cellStyle name="Input" xfId="20" builtinId="20" customBuiltin="1"/>
    <cellStyle name="Linked Cell" xfId="23" builtinId="24" customBuiltin="1"/>
    <cellStyle name="Neutral" xfId="19" builtinId="28" customBuiltin="1"/>
    <cellStyle name="Normal" xfId="0" builtinId="0" customBuiltin="1"/>
    <cellStyle name="Note" xfId="12" builtinId="10" customBuiltin="1"/>
    <cellStyle name="Output" xfId="21" builtinId="21" customBuiltin="1"/>
    <cellStyle name="Percent" xfId="11" builtinId="5" customBuiltin="1"/>
    <cellStyle name="Title" xfId="6" builtinId="15" customBuiltin="1"/>
    <cellStyle name="Total" xfId="14" builtinId="25" customBuiltin="1"/>
    <cellStyle name="Warning Text" xfId="25" builtinId="11" customBuiltin="1"/>
    <cellStyle name="العنوان 5" xfId="5" xr:uid="{00000000-0005-0000-0000-00000A000000}"/>
  </cellStyles>
  <dxfs count="92">
    <dxf>
      <font>
        <b val="0"/>
        <i val="0"/>
        <strike val="0"/>
        <condense val="0"/>
        <extend val="0"/>
        <outline val="0"/>
        <shadow val="0"/>
        <u val="none"/>
        <vertAlign val="baseline"/>
        <sz val="10"/>
        <color auto="1"/>
        <name val="Calibri"/>
        <scheme val="minor"/>
      </font>
      <numFmt numFmtId="169" formatCode="&quot;ر.س.‏&quot;\ #,##0.00_-"/>
      <fill>
        <patternFill patternType="solid">
          <fgColor indexed="64"/>
          <bgColor theme="2"/>
        </patternFill>
      </fill>
      <alignment horizontal="left" vertical="center" textRotation="0" wrapText="0" indent="0" justifyLastLine="0" shrinkToFit="0" readingOrder="2"/>
    </dxf>
    <dxf>
      <numFmt numFmtId="164" formatCode="&quot;ر.س.‏&quot;\ #,##0.00_-;&quot;ر.س.‏&quot;\ #,##0.00\-"/>
    </dxf>
    <dxf>
      <font>
        <b val="0"/>
        <i val="0"/>
        <strike val="0"/>
        <condense val="0"/>
        <extend val="0"/>
        <outline val="0"/>
        <shadow val="0"/>
        <u val="none"/>
        <vertAlign val="baseline"/>
        <sz val="10"/>
        <color auto="1"/>
        <name val="Calibri"/>
        <scheme val="minor"/>
      </font>
      <numFmt numFmtId="169" formatCode="&quot;ر.س.‏&quot;\ #,##0.00_-"/>
      <fill>
        <patternFill patternType="solid">
          <fgColor indexed="64"/>
          <bgColor theme="2"/>
        </patternFill>
      </fill>
      <alignment horizontal="left" vertical="center" textRotation="0" wrapText="0" indent="0" justifyLastLine="0" shrinkToFit="0" readingOrder="2"/>
    </dxf>
    <dxf>
      <numFmt numFmtId="164" formatCode="&quot;ر.س.‏&quot;\ #,##0.00_-;&quot;ر.س.‏&quot;\ #,##0.00\-"/>
    </dxf>
    <dxf>
      <font>
        <b val="0"/>
        <i val="0"/>
        <strike val="0"/>
        <condense val="0"/>
        <extend val="0"/>
        <outline val="0"/>
        <shadow val="0"/>
        <u val="none"/>
        <vertAlign val="baseline"/>
        <sz val="10"/>
        <color auto="1"/>
        <name val="Calibri"/>
        <scheme val="minor"/>
      </font>
      <numFmt numFmtId="168" formatCode="_)@"/>
      <fill>
        <patternFill patternType="solid">
          <fgColor indexed="64"/>
          <bgColor theme="2"/>
        </patternFill>
      </fill>
      <alignment horizontal="right" vertical="center" textRotation="0" wrapText="0" indent="0" justifyLastLine="0" shrinkToFit="0" readingOrder="2"/>
    </dxf>
    <dxf>
      <numFmt numFmtId="168" formatCode="_)@"/>
    </dxf>
    <dxf>
      <font>
        <b val="0"/>
        <i val="0"/>
        <strike val="0"/>
        <condense val="0"/>
        <extend val="0"/>
        <outline val="0"/>
        <shadow val="0"/>
        <u val="none"/>
        <vertAlign val="baseline"/>
        <sz val="11"/>
        <color auto="1"/>
        <name val="Calibri"/>
        <scheme val="minor"/>
      </font>
      <numFmt numFmtId="169" formatCode="&quot;ر.س.‏&quot;\ #,##0.00_-"/>
      <fill>
        <patternFill patternType="solid">
          <fgColor indexed="64"/>
          <bgColor theme="2"/>
        </patternFill>
      </fill>
      <alignment horizontal="left" vertical="center" textRotation="0" wrapText="0" indent="0" justifyLastLine="0" shrinkToFit="0" readingOrder="2"/>
    </dxf>
    <dxf>
      <numFmt numFmtId="164" formatCode="&quot;ر.س.‏&quot;\ #,##0.00_-;&quot;ر.س.‏&quot;\ #,##0.00\-"/>
    </dxf>
    <dxf>
      <font>
        <b val="0"/>
        <i val="0"/>
        <strike val="0"/>
        <condense val="0"/>
        <extend val="0"/>
        <outline val="0"/>
        <shadow val="0"/>
        <u val="none"/>
        <vertAlign val="baseline"/>
        <sz val="11"/>
        <color auto="1"/>
        <name val="Calibri"/>
        <scheme val="minor"/>
      </font>
      <numFmt numFmtId="169" formatCode="&quot;ر.س.‏&quot;\ #,##0.00_-"/>
      <fill>
        <patternFill patternType="solid">
          <fgColor indexed="64"/>
          <bgColor theme="2"/>
        </patternFill>
      </fill>
      <alignment horizontal="left" vertical="center" textRotation="0" wrapText="0" indent="0" justifyLastLine="0" shrinkToFit="0" readingOrder="2"/>
    </dxf>
    <dxf>
      <numFmt numFmtId="164" formatCode="&quot;ر.س.‏&quot;\ #,##0.00_-;&quot;ر.س.‏&quot;\ #,##0.00\-"/>
    </dxf>
    <dxf>
      <font>
        <b val="0"/>
        <i val="0"/>
        <strike val="0"/>
        <condense val="0"/>
        <extend val="0"/>
        <outline val="0"/>
        <shadow val="0"/>
        <u val="none"/>
        <vertAlign val="baseline"/>
        <sz val="11"/>
        <color auto="1"/>
        <name val="Calibri"/>
        <scheme val="minor"/>
      </font>
      <numFmt numFmtId="168" formatCode="_)@"/>
      <fill>
        <patternFill patternType="solid">
          <fgColor indexed="64"/>
          <bgColor theme="2"/>
        </patternFill>
      </fill>
      <alignment horizontal="right" vertical="center" textRotation="0" wrapText="0" indent="0" justifyLastLine="0" shrinkToFit="0" readingOrder="2"/>
    </dxf>
    <dxf>
      <numFmt numFmtId="168" formatCode="_)@"/>
    </dxf>
    <dxf>
      <font>
        <b val="0"/>
        <i val="0"/>
        <strike val="0"/>
        <condense val="0"/>
        <extend val="0"/>
        <outline val="0"/>
        <shadow val="0"/>
        <u val="none"/>
        <vertAlign val="baseline"/>
        <sz val="10"/>
        <color auto="1"/>
        <name val="Calibri"/>
        <scheme val="minor"/>
      </font>
      <numFmt numFmtId="169" formatCode="&quot;ر.س.‏&quot;\ #,##0.00_-"/>
      <fill>
        <patternFill patternType="solid">
          <fgColor indexed="64"/>
          <bgColor theme="2"/>
        </patternFill>
      </fill>
      <alignment horizontal="left" vertical="center" textRotation="0" wrapText="0" indent="0" justifyLastLine="0" shrinkToFit="0" readingOrder="2"/>
    </dxf>
    <dxf>
      <numFmt numFmtId="164" formatCode="&quot;ر.س.‏&quot;\ #,##0.00_-;&quot;ر.س.‏&quot;\ #,##0.00\-"/>
    </dxf>
    <dxf>
      <font>
        <b val="0"/>
        <i val="0"/>
        <strike val="0"/>
        <condense val="0"/>
        <extend val="0"/>
        <outline val="0"/>
        <shadow val="0"/>
        <u val="none"/>
        <vertAlign val="baseline"/>
        <sz val="10"/>
        <color auto="1"/>
        <name val="Calibri"/>
        <scheme val="minor"/>
      </font>
      <numFmt numFmtId="169" formatCode="&quot;ر.س.‏&quot;\ #,##0.00_-"/>
      <fill>
        <patternFill patternType="solid">
          <fgColor indexed="64"/>
          <bgColor theme="2"/>
        </patternFill>
      </fill>
      <alignment horizontal="left" vertical="center" textRotation="0" wrapText="0" indent="0" justifyLastLine="0" shrinkToFit="0" readingOrder="2"/>
    </dxf>
    <dxf>
      <numFmt numFmtId="164" formatCode="&quot;ر.س.‏&quot;\ #,##0.00_-;&quot;ر.س.‏&quot;\ #,##0.00\-"/>
    </dxf>
    <dxf>
      <font>
        <b val="0"/>
        <i val="0"/>
        <strike val="0"/>
        <condense val="0"/>
        <extend val="0"/>
        <outline val="0"/>
        <shadow val="0"/>
        <u val="none"/>
        <vertAlign val="baseline"/>
        <sz val="10"/>
        <color auto="1"/>
        <name val="Calibri"/>
        <scheme val="minor"/>
      </font>
      <numFmt numFmtId="168" formatCode="_)@"/>
      <fill>
        <patternFill patternType="solid">
          <fgColor indexed="64"/>
          <bgColor theme="2"/>
        </patternFill>
      </fill>
      <alignment horizontal="right" vertical="center" textRotation="0" wrapText="0" indent="0" justifyLastLine="0" shrinkToFit="0" readingOrder="2"/>
    </dxf>
    <dxf>
      <numFmt numFmtId="168" formatCode="_)@"/>
    </dxf>
    <dxf>
      <font>
        <b val="0"/>
        <i val="0"/>
        <strike val="0"/>
        <condense val="0"/>
        <extend val="0"/>
        <outline val="0"/>
        <shadow val="0"/>
        <u val="none"/>
        <vertAlign val="baseline"/>
        <sz val="10"/>
        <color auto="1"/>
        <name val="Calibri"/>
        <scheme val="minor"/>
      </font>
      <numFmt numFmtId="169" formatCode="&quot;ر.س.‏&quot;\ #,##0.00_-"/>
      <fill>
        <patternFill patternType="solid">
          <fgColor indexed="64"/>
          <bgColor theme="2"/>
        </patternFill>
      </fill>
      <alignment horizontal="left" vertical="center" textRotation="0" wrapText="0" indent="0" justifyLastLine="0" shrinkToFit="0" readingOrder="2"/>
    </dxf>
    <dxf>
      <numFmt numFmtId="164" formatCode="&quot;ر.س.‏&quot;\ #,##0.00_-;&quot;ر.س.‏&quot;\ #,##0.00\-"/>
    </dxf>
    <dxf>
      <font>
        <b val="0"/>
        <i val="0"/>
        <strike val="0"/>
        <condense val="0"/>
        <extend val="0"/>
        <outline val="0"/>
        <shadow val="0"/>
        <u val="none"/>
        <vertAlign val="baseline"/>
        <sz val="10"/>
        <color auto="1"/>
        <name val="Calibri"/>
        <scheme val="minor"/>
      </font>
      <numFmt numFmtId="169" formatCode="&quot;ر.س.‏&quot;\ #,##0.00_-"/>
      <fill>
        <patternFill patternType="solid">
          <fgColor indexed="64"/>
          <bgColor theme="2"/>
        </patternFill>
      </fill>
      <alignment horizontal="left" vertical="center" textRotation="0" wrapText="0" indent="0" justifyLastLine="0" shrinkToFit="0" readingOrder="2"/>
    </dxf>
    <dxf>
      <numFmt numFmtId="164" formatCode="&quot;ر.س.‏&quot;\ #,##0.00_-;&quot;ر.س.‏&quot;\ #,##0.00\-"/>
    </dxf>
    <dxf>
      <font>
        <b val="0"/>
        <i val="0"/>
        <strike val="0"/>
        <condense val="0"/>
        <extend val="0"/>
        <outline val="0"/>
        <shadow val="0"/>
        <u val="none"/>
        <vertAlign val="baseline"/>
        <sz val="10"/>
        <color auto="1"/>
        <name val="Calibri"/>
        <scheme val="minor"/>
      </font>
      <numFmt numFmtId="168" formatCode="_)@"/>
      <fill>
        <patternFill patternType="solid">
          <fgColor indexed="64"/>
          <bgColor theme="2"/>
        </patternFill>
      </fill>
      <alignment horizontal="right" vertical="center" textRotation="0" wrapText="0" indent="0" justifyLastLine="0" shrinkToFit="0" readingOrder="2"/>
    </dxf>
    <dxf>
      <numFmt numFmtId="168" formatCode="_)@"/>
    </dxf>
    <dxf>
      <numFmt numFmtId="169" formatCode="&quot;ر.س.‏&quot;\ #,##0.00_-"/>
      <alignment horizontal="right" vertical="center" textRotation="0" wrapText="1" indent="0" justifyLastLine="0" shrinkToFit="0" readingOrder="2"/>
    </dxf>
    <dxf>
      <numFmt numFmtId="164" formatCode="&quot;ر.س.‏&quot;\ #,##0.00_-;&quot;ر.س.‏&quot;\ #,##0.00\-"/>
    </dxf>
    <dxf>
      <numFmt numFmtId="169" formatCode="&quot;ر.س.‏&quot;\ #,##0.00_-"/>
      <alignment horizontal="right" vertical="center" textRotation="0" wrapText="1" indent="0" justifyLastLine="0" shrinkToFit="0" readingOrder="2"/>
    </dxf>
    <dxf>
      <numFmt numFmtId="164" formatCode="&quot;ر.س.‏&quot;\ #,##0.00_-;&quot;ر.س.‏&quot;\ #,##0.00\-"/>
    </dxf>
    <dxf>
      <numFmt numFmtId="169" formatCode="&quot;ر.س.‏&quot;\ #,##0.00_-"/>
      <alignment horizontal="right" vertical="center" textRotation="0" wrapText="1" indent="0" justifyLastLine="0" shrinkToFit="0" readingOrder="2"/>
    </dxf>
    <dxf>
      <numFmt numFmtId="164" formatCode="&quot;ر.س.‏&quot;\ #,##0.00_-;&quot;ر.س.‏&quot;\ #,##0.00\-"/>
    </dxf>
    <dxf>
      <numFmt numFmtId="169" formatCode="&quot;ر.س.‏&quot;\ #,##0.00_-"/>
      <alignment horizontal="right" vertical="center" textRotation="0" wrapText="1" indent="0" justifyLastLine="0" shrinkToFit="0" readingOrder="2"/>
    </dxf>
    <dxf>
      <alignment horizontal="right" vertical="bottom" textRotation="0" wrapText="1" indent="0" justifyLastLine="0" shrinkToFit="0" readingOrder="2"/>
    </dxf>
    <dxf>
      <alignment vertical="bottom" textRotation="0" indent="0" justifyLastLine="0" shrinkToFit="0" readingOrder="0"/>
    </dxf>
    <dxf>
      <fill>
        <patternFill>
          <bgColor theme="2" tint="-9.9948118533890809E-2"/>
        </patternFill>
      </fill>
    </dxf>
    <dxf>
      <fill>
        <patternFill>
          <bgColor theme="4" tint="0.79998168889431442"/>
        </patternFill>
      </fill>
    </dxf>
    <dxf>
      <fill>
        <patternFill>
          <bgColor theme="4" tint="0.59996337778862885"/>
        </patternFill>
      </fill>
    </dxf>
    <dxf>
      <fill>
        <patternFill>
          <bgColor theme="4" tint="0.59996337778862885"/>
        </patternFill>
      </fill>
    </dxf>
    <dxf>
      <fill>
        <patternFill>
          <bgColor theme="5" tint="0.79998168889431442"/>
        </patternFill>
      </fill>
    </dxf>
    <dxf>
      <fill>
        <patternFill>
          <bgColor theme="5" tint="0.79998168889431442"/>
        </patternFill>
      </fill>
    </dxf>
    <dxf>
      <fill>
        <patternFill>
          <bgColor theme="3" tint="0.749961851863155"/>
        </patternFill>
      </fill>
    </dxf>
    <dxf>
      <fill>
        <patternFill>
          <bgColor theme="3" tint="0.89996032593768116"/>
        </patternFill>
      </fill>
    </dxf>
    <dxf>
      <fill>
        <patternFill>
          <bgColor theme="2" tint="-0.24994659260841701"/>
        </patternFill>
      </fill>
    </dxf>
    <dxf>
      <fill>
        <patternFill>
          <bgColor theme="2" tint="-9.9948118533890809E-2"/>
        </patternFill>
      </fill>
    </dxf>
    <dxf>
      <font>
        <b val="0"/>
        <i val="0"/>
        <strike val="0"/>
        <condense val="0"/>
        <extend val="0"/>
        <outline val="0"/>
        <shadow val="0"/>
        <u val="none"/>
        <vertAlign val="baseline"/>
        <sz val="11"/>
        <color auto="1"/>
        <name val="Calibri"/>
        <scheme val="minor"/>
      </font>
      <numFmt numFmtId="169" formatCode="&quot;ر.س.‏&quot;\ #,##0.00_-"/>
      <fill>
        <patternFill patternType="solid">
          <fgColor indexed="64"/>
          <bgColor theme="2"/>
        </patternFill>
      </fill>
      <alignment horizontal="right" vertical="center" textRotation="0" wrapText="1" indent="0" justifyLastLine="0" shrinkToFit="0" readingOrder="2"/>
    </dxf>
    <dxf>
      <numFmt numFmtId="164" formatCode="&quot;ر.س.‏&quot;\ #,##0.00_-;&quot;ر.س.‏&quot;\ #,##0.00\-"/>
    </dxf>
    <dxf>
      <font>
        <b val="0"/>
        <i val="0"/>
        <strike val="0"/>
        <condense val="0"/>
        <extend val="0"/>
        <outline val="0"/>
        <shadow val="0"/>
        <u val="none"/>
        <vertAlign val="baseline"/>
        <sz val="11"/>
        <color auto="1"/>
        <name val="Calibri"/>
        <scheme val="minor"/>
      </font>
      <numFmt numFmtId="169" formatCode="&quot;ر.س.‏&quot;\ #,##0.00_-"/>
      <fill>
        <patternFill patternType="solid">
          <fgColor indexed="64"/>
          <bgColor theme="2"/>
        </patternFill>
      </fill>
      <alignment horizontal="right" vertical="center" textRotation="0" wrapText="1" indent="0" justifyLastLine="0" shrinkToFit="0" readingOrder="2"/>
    </dxf>
    <dxf>
      <numFmt numFmtId="164" formatCode="&quot;ر.س.‏&quot;\ #,##0.00_-;&quot;ر.س.‏&quot;\ #,##0.00\-"/>
    </dxf>
    <dxf>
      <font>
        <b val="0"/>
        <i val="0"/>
        <strike val="0"/>
        <condense val="0"/>
        <extend val="0"/>
        <outline val="0"/>
        <shadow val="0"/>
        <u val="none"/>
        <vertAlign val="baseline"/>
        <sz val="11"/>
        <color auto="1"/>
        <name val="Calibri"/>
        <scheme val="minor"/>
      </font>
      <numFmt numFmtId="169" formatCode="&quot;ر.س.‏&quot;\ #,##0.00_-"/>
      <fill>
        <patternFill patternType="solid">
          <fgColor indexed="64"/>
          <bgColor theme="2"/>
        </patternFill>
      </fill>
      <alignment horizontal="right" vertical="center" textRotation="0" wrapText="1" indent="0" justifyLastLine="0" shrinkToFit="0" readingOrder="2"/>
    </dxf>
    <dxf>
      <numFmt numFmtId="164" formatCode="&quot;ر.س.‏&quot;\ #,##0.00_-;&quot;ر.س.‏&quot;\ #,##0.00\-"/>
    </dxf>
    <dxf>
      <font>
        <b val="0"/>
        <i val="0"/>
        <strike val="0"/>
        <condense val="0"/>
        <extend val="0"/>
        <outline val="0"/>
        <shadow val="0"/>
        <u val="none"/>
        <vertAlign val="baseline"/>
        <sz val="11"/>
        <color auto="1"/>
        <name val="Calibri"/>
        <scheme val="minor"/>
      </font>
      <numFmt numFmtId="169" formatCode="&quot;ر.س.‏&quot;\ #,##0.00_-"/>
      <fill>
        <patternFill patternType="solid">
          <fgColor indexed="64"/>
          <bgColor theme="2"/>
        </patternFill>
      </fill>
      <alignment horizontal="right" vertical="center" textRotation="0" wrapText="1" indent="0" justifyLastLine="0" shrinkToFit="0" readingOrder="2"/>
    </dxf>
    <dxf>
      <numFmt numFmtId="164" formatCode="&quot;ر.س.‏&quot;\ #,##0.00_-;&quot;ر.س.‏&quot;\ #,##0.00\-"/>
    </dxf>
    <dxf>
      <font>
        <b val="0"/>
        <i val="0"/>
        <strike val="0"/>
        <condense val="0"/>
        <extend val="0"/>
        <outline val="0"/>
        <shadow val="0"/>
        <u val="none"/>
        <vertAlign val="baseline"/>
        <sz val="11"/>
        <color auto="1"/>
        <name val="Calibri"/>
        <scheme val="minor"/>
      </font>
      <numFmt numFmtId="169" formatCode="&quot;ر.س.‏&quot;\ #,##0.00_-"/>
      <fill>
        <patternFill patternType="solid">
          <fgColor indexed="64"/>
          <bgColor theme="2"/>
        </patternFill>
      </fill>
      <alignment horizontal="right" vertical="center" textRotation="0" wrapText="1" indent="0" justifyLastLine="0" shrinkToFit="0" readingOrder="2"/>
    </dxf>
    <dxf>
      <numFmt numFmtId="164" formatCode="&quot;ر.س.‏&quot;\ #,##0.00_-;&quot;ر.س.‏&quot;\ #,##0.00\-"/>
    </dxf>
    <dxf>
      <font>
        <b val="0"/>
        <i val="0"/>
        <strike val="0"/>
        <condense val="0"/>
        <extend val="0"/>
        <outline val="0"/>
        <shadow val="0"/>
        <u val="none"/>
        <vertAlign val="baseline"/>
        <sz val="11"/>
        <color auto="1"/>
        <name val="Calibri"/>
        <scheme val="minor"/>
      </font>
      <numFmt numFmtId="169" formatCode="&quot;ر.س.‏&quot;\ #,##0.00_-"/>
      <fill>
        <patternFill patternType="solid">
          <fgColor indexed="64"/>
          <bgColor theme="2"/>
        </patternFill>
      </fill>
      <alignment horizontal="right" vertical="center" textRotation="0" wrapText="1" indent="0" justifyLastLine="0" shrinkToFit="0" readingOrder="2"/>
    </dxf>
    <dxf>
      <numFmt numFmtId="164" formatCode="&quot;ر.س.‏&quot;\ #,##0.00_-;&quot;ر.س.‏&quot;\ #,##0.00\-"/>
    </dxf>
    <dxf>
      <font>
        <b val="0"/>
        <i val="0"/>
        <strike val="0"/>
        <condense val="0"/>
        <extend val="0"/>
        <outline val="0"/>
        <shadow val="0"/>
        <u val="none"/>
        <vertAlign val="baseline"/>
        <sz val="11"/>
        <color auto="1"/>
        <name val="Calibri"/>
        <scheme val="minor"/>
      </font>
      <numFmt numFmtId="169" formatCode="&quot;ر.س.‏&quot;\ #,##0.00_-"/>
      <fill>
        <patternFill patternType="solid">
          <fgColor indexed="64"/>
          <bgColor theme="2"/>
        </patternFill>
      </fill>
      <alignment horizontal="right" vertical="center" textRotation="0" wrapText="1" indent="0" justifyLastLine="0" shrinkToFit="0" readingOrder="2"/>
    </dxf>
    <dxf>
      <numFmt numFmtId="164" formatCode="&quot;ر.س.‏&quot;\ #,##0.00_-;&quot;ر.س.‏&quot;\ #,##0.00\-"/>
    </dxf>
    <dxf>
      <font>
        <b val="0"/>
        <i val="0"/>
        <strike val="0"/>
        <condense val="0"/>
        <extend val="0"/>
        <outline val="0"/>
        <shadow val="0"/>
        <u val="none"/>
        <vertAlign val="baseline"/>
        <sz val="11"/>
        <color auto="1"/>
        <name val="Calibri"/>
        <scheme val="minor"/>
      </font>
      <numFmt numFmtId="169" formatCode="&quot;ر.س.‏&quot;\ #,##0.00_-"/>
      <fill>
        <patternFill patternType="solid">
          <fgColor indexed="64"/>
          <bgColor theme="2"/>
        </patternFill>
      </fill>
      <alignment horizontal="right" vertical="center" textRotation="0" wrapText="1" indent="0" justifyLastLine="0" shrinkToFit="0" readingOrder="2"/>
    </dxf>
    <dxf>
      <numFmt numFmtId="164" formatCode="&quot;ر.س.‏&quot;\ #,##0.00_-;&quot;ر.س.‏&quot;\ #,##0.00\-"/>
    </dxf>
    <dxf>
      <font>
        <b val="0"/>
        <i val="0"/>
        <strike val="0"/>
        <condense val="0"/>
        <extend val="0"/>
        <outline val="0"/>
        <shadow val="0"/>
        <u val="none"/>
        <vertAlign val="baseline"/>
        <sz val="11"/>
        <color auto="1"/>
        <name val="Calibri"/>
        <scheme val="minor"/>
      </font>
      <numFmt numFmtId="169" formatCode="&quot;ر.س.‏&quot;\ #,##0.00_-"/>
      <fill>
        <patternFill patternType="solid">
          <fgColor indexed="64"/>
          <bgColor theme="2"/>
        </patternFill>
      </fill>
      <alignment horizontal="right" vertical="center" textRotation="0" wrapText="1" indent="0" justifyLastLine="0" shrinkToFit="0" readingOrder="2"/>
    </dxf>
    <dxf>
      <numFmt numFmtId="164" formatCode="&quot;ر.س.‏&quot;\ #,##0.00_-;&quot;ر.س.‏&quot;\ #,##0.00\-"/>
    </dxf>
    <dxf>
      <font>
        <b val="0"/>
        <i val="0"/>
        <strike val="0"/>
        <condense val="0"/>
        <extend val="0"/>
        <outline val="0"/>
        <shadow val="0"/>
        <u val="none"/>
        <vertAlign val="baseline"/>
        <sz val="11"/>
        <color auto="1"/>
        <name val="Calibri"/>
        <scheme val="minor"/>
      </font>
      <numFmt numFmtId="169" formatCode="&quot;ر.س.‏&quot;\ #,##0.00_-"/>
      <fill>
        <patternFill patternType="solid">
          <fgColor indexed="64"/>
          <bgColor theme="2"/>
        </patternFill>
      </fill>
      <alignment horizontal="right" vertical="center" textRotation="0" wrapText="1" indent="0" justifyLastLine="0" shrinkToFit="0" readingOrder="2"/>
    </dxf>
    <dxf>
      <numFmt numFmtId="164" formatCode="&quot;ر.س.‏&quot;\ #,##0.00_-;&quot;ر.س.‏&quot;\ #,##0.00\-"/>
    </dxf>
    <dxf>
      <font>
        <b val="0"/>
        <i val="0"/>
        <strike val="0"/>
        <condense val="0"/>
        <extend val="0"/>
        <outline val="0"/>
        <shadow val="0"/>
        <u val="none"/>
        <vertAlign val="baseline"/>
        <sz val="11"/>
        <color auto="1"/>
        <name val="Calibri"/>
        <scheme val="minor"/>
      </font>
      <numFmt numFmtId="169" formatCode="&quot;ر.س.‏&quot;\ #,##0.00_-"/>
      <fill>
        <patternFill patternType="solid">
          <fgColor indexed="64"/>
          <bgColor theme="2"/>
        </patternFill>
      </fill>
      <alignment horizontal="right" vertical="center" textRotation="0" wrapText="1" indent="0" justifyLastLine="0" shrinkToFit="0" readingOrder="2"/>
    </dxf>
    <dxf>
      <numFmt numFmtId="164" formatCode="&quot;ر.س.‏&quot;\ #,##0.00_-;&quot;ر.س.‏&quot;\ #,##0.00\-"/>
    </dxf>
    <dxf>
      <font>
        <b val="0"/>
        <i val="0"/>
        <strike val="0"/>
        <condense val="0"/>
        <extend val="0"/>
        <outline val="0"/>
        <shadow val="0"/>
        <u val="none"/>
        <vertAlign val="baseline"/>
        <sz val="11"/>
        <color auto="1"/>
        <name val="Calibri"/>
        <scheme val="minor"/>
      </font>
      <numFmt numFmtId="169" formatCode="&quot;ر.س.‏&quot;\ #,##0.00_-"/>
      <fill>
        <patternFill patternType="solid">
          <fgColor indexed="64"/>
          <bgColor theme="2"/>
        </patternFill>
      </fill>
      <alignment horizontal="right" vertical="center" textRotation="0" wrapText="1" indent="0" justifyLastLine="0" shrinkToFit="0" readingOrder="2"/>
    </dxf>
    <dxf>
      <numFmt numFmtId="164" formatCode="&quot;ر.س.‏&quot;\ #,##0.00_-;&quot;ر.س.‏&quot;\ #,##0.00\-"/>
    </dxf>
    <dxf>
      <font>
        <b val="0"/>
        <i val="0"/>
        <strike val="0"/>
        <condense val="0"/>
        <extend val="0"/>
        <outline val="0"/>
        <shadow val="0"/>
        <u val="none"/>
        <vertAlign val="baseline"/>
        <sz val="11"/>
        <color auto="1"/>
        <name val="Calibri"/>
        <scheme val="minor"/>
      </font>
      <numFmt numFmtId="169" formatCode="&quot;ر.س.‏&quot;\ #,##0.00_-"/>
      <fill>
        <patternFill patternType="solid">
          <fgColor indexed="64"/>
          <bgColor theme="2"/>
        </patternFill>
      </fill>
      <alignment horizontal="right" vertical="center" textRotation="0" wrapText="1" indent="0" justifyLastLine="0" shrinkToFit="0" readingOrder="2"/>
    </dxf>
    <dxf>
      <numFmt numFmtId="164" formatCode="&quot;ر.س.‏&quot;\ #,##0.00_-;&quot;ر.س.‏&quot;\ #,##0.00\-"/>
    </dxf>
    <dxf>
      <font>
        <b val="0"/>
        <i val="0"/>
        <strike val="0"/>
        <condense val="0"/>
        <extend val="0"/>
        <outline val="0"/>
        <shadow val="0"/>
        <u val="none"/>
        <vertAlign val="baseline"/>
        <sz val="11"/>
        <color auto="1"/>
        <name val="Calibri"/>
        <scheme val="minor"/>
      </font>
      <numFmt numFmtId="169" formatCode="&quot;ر.س.‏&quot;\ #,##0.00_-"/>
      <fill>
        <patternFill patternType="solid">
          <fgColor indexed="64"/>
          <bgColor theme="2"/>
        </patternFill>
      </fill>
      <alignment horizontal="right" vertical="center" textRotation="0" wrapText="1" indent="0" justifyLastLine="0" shrinkToFit="0" readingOrder="2"/>
    </dxf>
    <dxf>
      <font>
        <b val="0"/>
        <i val="0"/>
        <strike val="0"/>
        <condense val="0"/>
        <extend val="0"/>
        <outline val="0"/>
        <shadow val="0"/>
        <u val="none"/>
        <vertAlign val="baseline"/>
        <sz val="11"/>
        <color auto="1"/>
        <name val="Calibri"/>
        <scheme val="minor"/>
      </font>
      <numFmt numFmtId="168" formatCode="_)@"/>
      <fill>
        <patternFill patternType="solid">
          <fgColor indexed="64"/>
          <bgColor theme="2"/>
        </patternFill>
      </fill>
      <alignment horizontal="right" vertical="center" textRotation="0" wrapText="1" indent="0" justifyLastLine="0" shrinkToFit="0" readingOrder="2"/>
    </dxf>
    <dxf>
      <fill>
        <patternFill>
          <bgColor theme="4" tint="0.79998168889431442"/>
        </patternFill>
      </fill>
    </dxf>
    <dxf>
      <fill>
        <patternFill>
          <bgColor theme="4" tint="0.59996337778862885"/>
        </patternFill>
      </fill>
    </dxf>
    <dxf>
      <fill>
        <patternFill>
          <bgColor theme="2"/>
        </patternFill>
      </fill>
    </dxf>
    <dxf>
      <font>
        <b val="0"/>
        <i val="0"/>
        <color theme="3" tint="9.9948118533890809E-2"/>
      </font>
      <fill>
        <patternFill>
          <bgColor theme="0"/>
        </patternFill>
      </fill>
      <border diagonalUp="0" diagonalDown="0">
        <left/>
        <right/>
        <top/>
        <bottom/>
        <vertical/>
        <horizontal/>
      </border>
    </dxf>
    <dxf>
      <font>
        <b/>
        <i val="0"/>
        <color theme="3" tint="9.9948118533890809E-2"/>
      </font>
      <fill>
        <patternFill>
          <bgColor theme="0"/>
        </patternFill>
      </fill>
      <border diagonalUp="0" diagonalDown="0">
        <left/>
        <right/>
        <top style="medium">
          <color theme="3" tint="0.24994659260841701"/>
        </top>
        <bottom/>
        <vertical/>
        <horizontal/>
      </border>
    </dxf>
    <dxf>
      <font>
        <b/>
        <i val="0"/>
        <color theme="3" tint="9.9948118533890809E-2"/>
      </font>
      <fill>
        <patternFill patternType="solid">
          <fgColor indexed="64"/>
          <bgColor theme="2"/>
        </patternFill>
      </fill>
      <border diagonalUp="0" diagonalDown="0">
        <left/>
        <right/>
        <top/>
        <bottom style="medium">
          <color theme="3" tint="0.24994659260841701"/>
        </bottom>
        <vertical/>
        <horizontal/>
      </border>
    </dxf>
    <dxf>
      <font>
        <b val="0"/>
        <i val="0"/>
        <color theme="3" tint="9.9948118533890809E-2"/>
      </font>
      <fill>
        <patternFill patternType="solid">
          <bgColor theme="0"/>
        </patternFill>
      </fill>
      <border diagonalUp="0" diagonalDown="0">
        <left/>
        <right/>
        <top/>
        <bottom/>
        <vertical/>
        <horizontal/>
      </border>
    </dxf>
    <dxf>
      <fill>
        <patternFill>
          <bgColor theme="5" tint="0.79998168889431442"/>
        </patternFill>
      </fill>
    </dxf>
    <dxf>
      <fill>
        <patternFill>
          <bgColor theme="0"/>
        </patternFill>
      </fill>
    </dxf>
    <dxf>
      <fill>
        <patternFill>
          <bgColor theme="5" tint="0.79998168889431442"/>
        </patternFill>
      </fill>
    </dxf>
    <dxf>
      <fill>
        <patternFill>
          <bgColor theme="0"/>
        </patternFill>
      </fill>
    </dxf>
    <dxf>
      <font>
        <b val="0"/>
        <i val="0"/>
        <color theme="3" tint="0.24994659260841701"/>
      </font>
      <fill>
        <patternFill>
          <bgColor theme="5" tint="0.79998168889431442"/>
        </patternFill>
      </fill>
      <border diagonalUp="0" diagonalDown="0">
        <left/>
        <right/>
        <top/>
        <bottom/>
        <vertical/>
        <horizontal/>
      </border>
    </dxf>
    <dxf>
      <font>
        <b val="0"/>
        <i val="0"/>
        <color theme="3" tint="0.24994659260841701"/>
      </font>
      <fill>
        <patternFill>
          <bgColor theme="0"/>
        </patternFill>
      </fill>
      <border diagonalUp="0" diagonalDown="0">
        <left/>
        <right/>
        <top/>
        <bottom/>
        <vertical/>
        <horizontal/>
      </border>
    </dxf>
    <dxf>
      <font>
        <b/>
        <i/>
        <color theme="3" tint="0.24994659260841701"/>
      </font>
      <fill>
        <patternFill>
          <bgColor theme="3" tint="0.89996032593768116"/>
        </patternFill>
      </fill>
      <border diagonalUp="0" diagonalDown="0">
        <left/>
        <right/>
        <top style="medium">
          <color theme="3" tint="0.24994659260841701"/>
        </top>
        <bottom/>
        <vertical/>
        <horizontal/>
      </border>
    </dxf>
    <dxf>
      <font>
        <b/>
        <i val="0"/>
        <color theme="3" tint="0.24994659260841701"/>
      </font>
      <fill>
        <patternFill patternType="solid">
          <fgColor theme="7"/>
          <bgColor theme="3" tint="0.89996032593768116"/>
        </patternFill>
      </fill>
      <border diagonalUp="0" diagonalDown="0">
        <left/>
        <right/>
        <top/>
        <bottom style="medium">
          <color theme="3" tint="0.24994659260841701"/>
        </bottom>
        <vertical/>
        <horizontal/>
      </border>
    </dxf>
    <dxf>
      <font>
        <b val="0"/>
        <i val="0"/>
        <color theme="3" tint="0.24994659260841701"/>
      </font>
      <fill>
        <patternFill>
          <bgColor theme="3" tint="0.89996032593768116"/>
        </patternFill>
      </fill>
      <border diagonalUp="0" diagonalDown="0">
        <left/>
        <right/>
        <top/>
        <bottom/>
        <vertical/>
        <horizontal/>
      </border>
    </dxf>
    <dxf>
      <fill>
        <patternFill>
          <bgColor theme="0" tint="-4.9989318521683403E-2"/>
        </patternFill>
      </fill>
    </dxf>
    <dxf>
      <font>
        <b val="0"/>
        <i val="0"/>
        <color theme="3" tint="0.24994659260841701"/>
      </font>
      <fill>
        <patternFill>
          <bgColor theme="0"/>
        </patternFill>
      </fill>
      <border diagonalUp="0" diagonalDown="0">
        <left/>
        <right style="dashed">
          <color theme="3" tint="0.24994659260841701"/>
        </right>
        <top/>
        <bottom/>
        <vertical style="dashed">
          <color theme="3" tint="0.24994659260841701"/>
        </vertical>
        <horizontal/>
      </border>
    </dxf>
    <dxf>
      <font>
        <b/>
        <i val="0"/>
        <color theme="3" tint="0.24994659260841701"/>
      </font>
      <fill>
        <patternFill>
          <bgColor theme="0"/>
        </patternFill>
      </fill>
      <border diagonalUp="0" diagonalDown="0">
        <left/>
        <right/>
        <top style="medium">
          <color theme="3" tint="0.24994659260841701"/>
        </top>
        <bottom/>
        <vertical/>
        <horizontal/>
      </border>
    </dxf>
    <dxf>
      <font>
        <b/>
        <i val="0"/>
        <color theme="3" tint="0.24994659260841701"/>
      </font>
      <fill>
        <patternFill patternType="solid">
          <fgColor indexed="64"/>
          <bgColor theme="2"/>
        </patternFill>
      </fill>
      <border diagonalUp="0" diagonalDown="0">
        <left/>
        <right/>
        <top/>
        <bottom style="medium">
          <color theme="3" tint="0.24994659260841701"/>
        </bottom>
        <vertical/>
        <horizontal/>
      </border>
    </dxf>
    <dxf>
      <font>
        <b val="0"/>
        <i val="0"/>
        <color theme="3" tint="0.24994659260841701"/>
      </font>
      <border diagonalUp="0" diagonalDown="0">
        <left/>
        <right style="dashed">
          <color theme="3" tint="0.24994659260841701"/>
        </right>
        <top/>
        <bottom/>
        <vertical style="dashed">
          <color theme="3" tint="0.24994659260841701"/>
        </vertical>
        <horizontal/>
      </border>
    </dxf>
  </dxfs>
  <tableStyles count="3" defaultTableStyle="التدفق النقدي الشخصي" defaultPivotStyle="PivotStyleLight15">
    <tableStyle name="التدفق النقدي الشهري" pivot="0" count="5" xr9:uid="{00000000-0011-0000-FFFF-FFFF01000000}">
      <tableStyleElement type="wholeTable" dxfId="91"/>
      <tableStyleElement type="headerRow" dxfId="90"/>
      <tableStyleElement type="totalRow" dxfId="89"/>
      <tableStyleElement type="firstRowStripe" dxfId="88"/>
      <tableStyleElement type="secondRowStripe" dxfId="87"/>
    </tableStyle>
    <tableStyle name="التدفق النقدي الشخصي" pivot="0" count="9" xr9:uid="{00000000-0011-0000-FFFF-FFFF02000000}">
      <tableStyleElement type="wholeTable" dxfId="86"/>
      <tableStyleElement type="headerRow" dxfId="85"/>
      <tableStyleElement type="totalRow" dxfId="84"/>
      <tableStyleElement type="firstColumn" dxfId="83"/>
      <tableStyleElement type="lastColumn" dxfId="82"/>
      <tableStyleElement type="firstHeaderCell" dxfId="81"/>
      <tableStyleElement type="lastHeaderCell" dxfId="80"/>
      <tableStyleElement type="firstTotalCell" dxfId="79"/>
      <tableStyleElement type="lastTotalCell" dxfId="78"/>
    </tableStyle>
    <tableStyle name="ملخص يومي" pivot="0" count="5" xr9:uid="{00000000-0011-0000-FFFF-FFFF00000000}">
      <tableStyleElement type="wholeTable" dxfId="77"/>
      <tableStyleElement type="headerRow" dxfId="76"/>
      <tableStyleElement type="totalRow" dxfId="75"/>
      <tableStyleElement type="firstRowStripe" dxfId="74"/>
      <tableStyleElement type="secondRowStripe" dxfId="7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01543039604126"/>
          <c:y val="0.49479951701943697"/>
          <c:w val="0.61673771670260957"/>
          <c:h val="0.47187047525492054"/>
        </c:manualLayout>
      </c:layout>
      <c:doughnutChart>
        <c:varyColors val="1"/>
        <c:ser>
          <c:idx val="0"/>
          <c:order val="0"/>
          <c:tx>
            <c:strRef>
              <c:f>الدخل!$C$3</c:f>
              <c:strCache>
                <c:ptCount val="1"/>
                <c:pt idx="0">
                  <c:v>السنوي  </c:v>
                </c:pt>
              </c:strCache>
            </c:strRef>
          </c:tx>
          <c:spPr>
            <a:ln w="38100">
              <a:solidFill>
                <a:schemeClr val="accent5">
                  <a:lumMod val="20000"/>
                  <a:lumOff val="80000"/>
                </a:schemeClr>
              </a:solidFill>
            </a:ln>
          </c:spPr>
          <c:dPt>
            <c:idx val="0"/>
            <c:bubble3D val="0"/>
            <c:spPr>
              <a:solidFill>
                <a:schemeClr val="accent1"/>
              </a:solidFill>
              <a:ln w="38100">
                <a:solidFill>
                  <a:schemeClr val="accent5">
                    <a:lumMod val="20000"/>
                    <a:lumOff val="80000"/>
                  </a:schemeClr>
                </a:solidFill>
              </a:ln>
              <a:effectLst/>
            </c:spPr>
            <c:extLst>
              <c:ext xmlns:c16="http://schemas.microsoft.com/office/drawing/2014/chart" uri="{C3380CC4-5D6E-409C-BE32-E72D297353CC}">
                <c16:uniqueId val="{00000001-FA97-4753-9CDB-D604E3904055}"/>
              </c:ext>
            </c:extLst>
          </c:dPt>
          <c:dPt>
            <c:idx val="1"/>
            <c:bubble3D val="0"/>
            <c:spPr>
              <a:solidFill>
                <a:schemeClr val="accent2"/>
              </a:solidFill>
              <a:ln w="38100">
                <a:solidFill>
                  <a:schemeClr val="accent5">
                    <a:lumMod val="20000"/>
                    <a:lumOff val="80000"/>
                  </a:schemeClr>
                </a:solidFill>
              </a:ln>
              <a:effectLst/>
            </c:spPr>
            <c:extLst>
              <c:ext xmlns:c16="http://schemas.microsoft.com/office/drawing/2014/chart" uri="{C3380CC4-5D6E-409C-BE32-E72D297353CC}">
                <c16:uniqueId val="{00000003-FA97-4753-9CDB-D604E3904055}"/>
              </c:ext>
            </c:extLst>
          </c:dPt>
          <c:dPt>
            <c:idx val="2"/>
            <c:bubble3D val="0"/>
            <c:spPr>
              <a:solidFill>
                <a:schemeClr val="accent3"/>
              </a:solidFill>
              <a:ln w="38100">
                <a:solidFill>
                  <a:schemeClr val="accent5">
                    <a:lumMod val="20000"/>
                    <a:lumOff val="80000"/>
                  </a:schemeClr>
                </a:solidFill>
              </a:ln>
              <a:effectLst/>
            </c:spPr>
            <c:extLst>
              <c:ext xmlns:c16="http://schemas.microsoft.com/office/drawing/2014/chart" uri="{C3380CC4-5D6E-409C-BE32-E72D297353CC}">
                <c16:uniqueId val="{00000005-FA97-4753-9CDB-D604E3904055}"/>
              </c:ext>
            </c:extLst>
          </c:dPt>
          <c:dPt>
            <c:idx val="3"/>
            <c:bubble3D val="0"/>
            <c:spPr>
              <a:solidFill>
                <a:schemeClr val="accent4"/>
              </a:solidFill>
              <a:ln w="38100">
                <a:solidFill>
                  <a:schemeClr val="accent5">
                    <a:lumMod val="20000"/>
                    <a:lumOff val="80000"/>
                  </a:schemeClr>
                </a:solidFill>
              </a:ln>
              <a:effectLst/>
            </c:spPr>
            <c:extLst>
              <c:ext xmlns:c16="http://schemas.microsoft.com/office/drawing/2014/chart" uri="{C3380CC4-5D6E-409C-BE32-E72D297353CC}">
                <c16:uniqueId val="{00000007-FA97-4753-9CDB-D604E3904055}"/>
              </c:ext>
            </c:extLst>
          </c:dPt>
          <c:dPt>
            <c:idx val="4"/>
            <c:bubble3D val="0"/>
            <c:spPr>
              <a:solidFill>
                <a:schemeClr val="accent5"/>
              </a:solidFill>
              <a:ln w="38100">
                <a:solidFill>
                  <a:schemeClr val="accent5">
                    <a:lumMod val="20000"/>
                    <a:lumOff val="80000"/>
                  </a:schemeClr>
                </a:solidFill>
              </a:ln>
              <a:effectLst/>
            </c:spPr>
            <c:extLst>
              <c:ext xmlns:c16="http://schemas.microsoft.com/office/drawing/2014/chart" uri="{C3380CC4-5D6E-409C-BE32-E72D297353CC}">
                <c16:uniqueId val="{00000009-FA97-4753-9CDB-D604E3904055}"/>
              </c:ext>
            </c:extLst>
          </c:dPt>
          <c:dPt>
            <c:idx val="5"/>
            <c:bubble3D val="0"/>
            <c:spPr>
              <a:solidFill>
                <a:schemeClr val="accent6"/>
              </a:solidFill>
              <a:ln w="38100">
                <a:solidFill>
                  <a:schemeClr val="accent5">
                    <a:lumMod val="20000"/>
                    <a:lumOff val="80000"/>
                  </a:schemeClr>
                </a:solidFill>
              </a:ln>
              <a:effectLst/>
            </c:spPr>
            <c:extLst>
              <c:ext xmlns:c16="http://schemas.microsoft.com/office/drawing/2014/chart" uri="{C3380CC4-5D6E-409C-BE32-E72D297353CC}">
                <c16:uniqueId val="{0000000B-FA97-4753-9CDB-D604E3904055}"/>
              </c:ext>
            </c:extLst>
          </c:dPt>
          <c:cat>
            <c:strRef>
              <c:f>الدخل!$B$4:$B$10</c:f>
              <c:strCache>
                <c:ptCount val="6"/>
                <c:pt idx="0">
                  <c:v> المرتب</c:v>
                </c:pt>
                <c:pt idx="1">
                  <c:v> العمولات/المكافآت</c:v>
                </c:pt>
                <c:pt idx="2">
                  <c:v> أخرى 1</c:v>
                </c:pt>
                <c:pt idx="3">
                  <c:v> أخرى 2</c:v>
                </c:pt>
                <c:pt idx="4">
                  <c:v> أخرى 3</c:v>
                </c:pt>
                <c:pt idx="5">
                  <c:v> أخرى 4</c:v>
                </c:pt>
              </c:strCache>
            </c:strRef>
          </c:cat>
          <c:val>
            <c:numRef>
              <c:f>الدخل!$C$4:$C$10</c:f>
              <c:numCache>
                <c:formatCode>"ر.س.‏"\ #,##0.00_-;"ر.س.‏"\ #,##0.00\-</c:formatCode>
                <c:ptCount val="6"/>
                <c:pt idx="0">
                  <c:v>90000</c:v>
                </c:pt>
                <c:pt idx="1">
                  <c:v>5000</c:v>
                </c:pt>
                <c:pt idx="2">
                  <c:v>30000</c:v>
                </c:pt>
              </c:numCache>
            </c:numRef>
          </c:val>
          <c:extLst>
            <c:ext xmlns:c16="http://schemas.microsoft.com/office/drawing/2014/chart" uri="{C3380CC4-5D6E-409C-BE32-E72D297353CC}">
              <c16:uniqueId val="{0000000C-FA97-4753-9CDB-D604E3904055}"/>
            </c:ext>
          </c:extLst>
        </c:ser>
        <c:dLbls>
          <c:showLegendKey val="0"/>
          <c:showVal val="0"/>
          <c:showCatName val="0"/>
          <c:showSerName val="0"/>
          <c:showPercent val="0"/>
          <c:showBubbleSize val="0"/>
          <c:showLeaderLines val="1"/>
        </c:dLbls>
        <c:firstSliceAng val="0"/>
        <c:holeSize val="78"/>
      </c:doughnutChart>
      <c:spPr>
        <a:noFill/>
        <a:ln w="25400">
          <a:noFill/>
        </a:ln>
        <a:effectLst/>
      </c:spPr>
    </c:plotArea>
    <c:legend>
      <c:legendPos val="t"/>
      <c:layout>
        <c:manualLayout>
          <c:xMode val="edge"/>
          <c:yMode val="edge"/>
          <c:x val="0"/>
          <c:y val="1.6244314489928524E-2"/>
          <c:w val="0.99283882508317023"/>
          <c:h val="0.3610310407105544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2">
                  <a:lumMod val="75000"/>
                  <a:lumOff val="25000"/>
                </a:schemeClr>
              </a:solidFill>
              <a:latin typeface="Tahoma"/>
              <a:ea typeface="Tahoma"/>
              <a:cs typeface="Tahoma"/>
            </a:defRPr>
          </a:pPr>
          <a:endParaRPr lang="en-US"/>
        </a:p>
      </c:txPr>
    </c:legend>
    <c:plotVisOnly val="1"/>
    <c:dispBlanksAs val="gap"/>
    <c:showDLblsOverMax val="0"/>
  </c:chart>
  <c:spPr>
    <a:noFill/>
    <a:ln w="9525" cap="flat" cmpd="sng" algn="ctr">
      <a:noFill/>
      <a:round/>
    </a:ln>
    <a:effectLst/>
  </c:spPr>
  <c:txPr>
    <a:bodyPr/>
    <a:lstStyle/>
    <a:p>
      <a:pPr>
        <a:defRPr sz="1100">
          <a:solidFill>
            <a:schemeClr val="tx2">
              <a:lumMod val="75000"/>
              <a:lumOff val="25000"/>
            </a:schemeClr>
          </a:solidFill>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9286346875345"/>
          <c:y val="0.53157408686487295"/>
          <c:w val="0.60887245964483439"/>
          <c:h val="0.46644615329516553"/>
        </c:manualLayout>
      </c:layout>
      <c:doughnutChart>
        <c:varyColors val="1"/>
        <c:ser>
          <c:idx val="0"/>
          <c:order val="0"/>
          <c:tx>
            <c:strRef>
              <c:f>المصروفات!$C$3</c:f>
              <c:strCache>
                <c:ptCount val="1"/>
                <c:pt idx="0">
                  <c:v>السنوي  </c:v>
                </c:pt>
              </c:strCache>
            </c:strRef>
          </c:tx>
          <c:spPr>
            <a:ln w="38100">
              <a:solidFill>
                <a:schemeClr val="accent5">
                  <a:lumMod val="20000"/>
                  <a:lumOff val="80000"/>
                </a:schemeClr>
              </a:solidFill>
            </a:ln>
          </c:spPr>
          <c:dPt>
            <c:idx val="0"/>
            <c:bubble3D val="0"/>
            <c:spPr>
              <a:solidFill>
                <a:schemeClr val="accent1"/>
              </a:solidFill>
              <a:ln w="38100">
                <a:solidFill>
                  <a:schemeClr val="accent5">
                    <a:lumMod val="20000"/>
                    <a:lumOff val="80000"/>
                  </a:schemeClr>
                </a:solidFill>
              </a:ln>
              <a:effectLst/>
            </c:spPr>
            <c:extLst>
              <c:ext xmlns:c16="http://schemas.microsoft.com/office/drawing/2014/chart" uri="{C3380CC4-5D6E-409C-BE32-E72D297353CC}">
                <c16:uniqueId val="{00000001-969D-4B7D-891C-83B772899D5C}"/>
              </c:ext>
            </c:extLst>
          </c:dPt>
          <c:dPt>
            <c:idx val="1"/>
            <c:bubble3D val="0"/>
            <c:spPr>
              <a:solidFill>
                <a:schemeClr val="accent2"/>
              </a:solidFill>
              <a:ln w="38100">
                <a:solidFill>
                  <a:schemeClr val="accent5">
                    <a:lumMod val="20000"/>
                    <a:lumOff val="80000"/>
                  </a:schemeClr>
                </a:solidFill>
              </a:ln>
              <a:effectLst/>
            </c:spPr>
            <c:extLst>
              <c:ext xmlns:c16="http://schemas.microsoft.com/office/drawing/2014/chart" uri="{C3380CC4-5D6E-409C-BE32-E72D297353CC}">
                <c16:uniqueId val="{00000003-969D-4B7D-891C-83B772899D5C}"/>
              </c:ext>
            </c:extLst>
          </c:dPt>
          <c:dPt>
            <c:idx val="2"/>
            <c:bubble3D val="0"/>
            <c:spPr>
              <a:solidFill>
                <a:schemeClr val="accent3"/>
              </a:solidFill>
              <a:ln w="38100">
                <a:solidFill>
                  <a:schemeClr val="accent5">
                    <a:lumMod val="20000"/>
                    <a:lumOff val="80000"/>
                  </a:schemeClr>
                </a:solidFill>
              </a:ln>
              <a:effectLst/>
            </c:spPr>
            <c:extLst>
              <c:ext xmlns:c16="http://schemas.microsoft.com/office/drawing/2014/chart" uri="{C3380CC4-5D6E-409C-BE32-E72D297353CC}">
                <c16:uniqueId val="{00000005-969D-4B7D-891C-83B772899D5C}"/>
              </c:ext>
            </c:extLst>
          </c:dPt>
          <c:dPt>
            <c:idx val="3"/>
            <c:bubble3D val="0"/>
            <c:spPr>
              <a:solidFill>
                <a:schemeClr val="accent4"/>
              </a:solidFill>
              <a:ln w="38100">
                <a:solidFill>
                  <a:schemeClr val="accent5">
                    <a:lumMod val="20000"/>
                    <a:lumOff val="80000"/>
                  </a:schemeClr>
                </a:solidFill>
              </a:ln>
              <a:effectLst/>
            </c:spPr>
            <c:extLst>
              <c:ext xmlns:c16="http://schemas.microsoft.com/office/drawing/2014/chart" uri="{C3380CC4-5D6E-409C-BE32-E72D297353CC}">
                <c16:uniqueId val="{00000007-969D-4B7D-891C-83B772899D5C}"/>
              </c:ext>
            </c:extLst>
          </c:dPt>
          <c:dPt>
            <c:idx val="4"/>
            <c:bubble3D val="0"/>
            <c:spPr>
              <a:solidFill>
                <a:schemeClr val="accent5"/>
              </a:solidFill>
              <a:ln w="38100">
                <a:solidFill>
                  <a:schemeClr val="accent5">
                    <a:lumMod val="20000"/>
                    <a:lumOff val="80000"/>
                  </a:schemeClr>
                </a:solidFill>
              </a:ln>
              <a:effectLst/>
            </c:spPr>
            <c:extLst>
              <c:ext xmlns:c16="http://schemas.microsoft.com/office/drawing/2014/chart" uri="{C3380CC4-5D6E-409C-BE32-E72D297353CC}">
                <c16:uniqueId val="{00000009-969D-4B7D-891C-83B772899D5C}"/>
              </c:ext>
            </c:extLst>
          </c:dPt>
          <c:dPt>
            <c:idx val="5"/>
            <c:bubble3D val="0"/>
            <c:spPr>
              <a:solidFill>
                <a:schemeClr val="accent6"/>
              </a:solidFill>
              <a:ln w="38100">
                <a:solidFill>
                  <a:schemeClr val="accent5">
                    <a:lumMod val="20000"/>
                    <a:lumOff val="80000"/>
                  </a:schemeClr>
                </a:solidFill>
              </a:ln>
              <a:effectLst/>
            </c:spPr>
            <c:extLst>
              <c:ext xmlns:c16="http://schemas.microsoft.com/office/drawing/2014/chart" uri="{C3380CC4-5D6E-409C-BE32-E72D297353CC}">
                <c16:uniqueId val="{0000000B-969D-4B7D-891C-83B772899D5C}"/>
              </c:ext>
            </c:extLst>
          </c:dPt>
          <c:dPt>
            <c:idx val="6"/>
            <c:bubble3D val="0"/>
            <c:spPr>
              <a:solidFill>
                <a:schemeClr val="accent1">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0D-969D-4B7D-891C-83B772899D5C}"/>
              </c:ext>
            </c:extLst>
          </c:dPt>
          <c:dPt>
            <c:idx val="7"/>
            <c:bubble3D val="0"/>
            <c:spPr>
              <a:solidFill>
                <a:schemeClr val="accent2">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0F-969D-4B7D-891C-83B772899D5C}"/>
              </c:ext>
            </c:extLst>
          </c:dPt>
          <c:dPt>
            <c:idx val="8"/>
            <c:bubble3D val="0"/>
            <c:spPr>
              <a:solidFill>
                <a:schemeClr val="accent3">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11-969D-4B7D-891C-83B772899D5C}"/>
              </c:ext>
            </c:extLst>
          </c:dPt>
          <c:dPt>
            <c:idx val="9"/>
            <c:bubble3D val="0"/>
            <c:spPr>
              <a:solidFill>
                <a:schemeClr val="accent4">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13-969D-4B7D-891C-83B772899D5C}"/>
              </c:ext>
            </c:extLst>
          </c:dPt>
          <c:dPt>
            <c:idx val="10"/>
            <c:bubble3D val="0"/>
            <c:spPr>
              <a:solidFill>
                <a:schemeClr val="accent5">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15-969D-4B7D-891C-83B772899D5C}"/>
              </c:ext>
            </c:extLst>
          </c:dPt>
          <c:dPt>
            <c:idx val="11"/>
            <c:bubble3D val="0"/>
            <c:spPr>
              <a:solidFill>
                <a:schemeClr val="accent6">
                  <a:lumMod val="60000"/>
                </a:schemeClr>
              </a:solidFill>
              <a:ln w="38100">
                <a:solidFill>
                  <a:schemeClr val="accent5">
                    <a:lumMod val="20000"/>
                    <a:lumOff val="80000"/>
                  </a:schemeClr>
                </a:solidFill>
              </a:ln>
              <a:effectLst/>
            </c:spPr>
            <c:extLst>
              <c:ext xmlns:c16="http://schemas.microsoft.com/office/drawing/2014/chart" uri="{C3380CC4-5D6E-409C-BE32-E72D297353CC}">
                <c16:uniqueId val="{00000017-969D-4B7D-891C-83B772899D5C}"/>
              </c:ext>
            </c:extLst>
          </c:dPt>
          <c:dPt>
            <c:idx val="12"/>
            <c:bubble3D val="0"/>
            <c:spPr>
              <a:solidFill>
                <a:schemeClr val="accent1">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19-969D-4B7D-891C-83B772899D5C}"/>
              </c:ext>
            </c:extLst>
          </c:dPt>
          <c:dPt>
            <c:idx val="13"/>
            <c:bubble3D val="0"/>
            <c:spPr>
              <a:solidFill>
                <a:schemeClr val="accent2">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1B-969D-4B7D-891C-83B772899D5C}"/>
              </c:ext>
            </c:extLst>
          </c:dPt>
          <c:dPt>
            <c:idx val="14"/>
            <c:bubble3D val="0"/>
            <c:spPr>
              <a:solidFill>
                <a:schemeClr val="accent3">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1D-969D-4B7D-891C-83B772899D5C}"/>
              </c:ext>
            </c:extLst>
          </c:dPt>
          <c:dPt>
            <c:idx val="15"/>
            <c:bubble3D val="0"/>
            <c:spPr>
              <a:solidFill>
                <a:schemeClr val="accent4">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1F-969D-4B7D-891C-83B772899D5C}"/>
              </c:ext>
            </c:extLst>
          </c:dPt>
          <c:dPt>
            <c:idx val="16"/>
            <c:bubble3D val="0"/>
            <c:spPr>
              <a:solidFill>
                <a:schemeClr val="accent5">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21-969D-4B7D-891C-83B772899D5C}"/>
              </c:ext>
            </c:extLst>
          </c:dPt>
          <c:dPt>
            <c:idx val="17"/>
            <c:bubble3D val="0"/>
            <c:spPr>
              <a:solidFill>
                <a:schemeClr val="accent6">
                  <a:lumMod val="80000"/>
                  <a:lumOff val="20000"/>
                </a:schemeClr>
              </a:solidFill>
              <a:ln w="38100">
                <a:solidFill>
                  <a:schemeClr val="accent5">
                    <a:lumMod val="20000"/>
                    <a:lumOff val="80000"/>
                  </a:schemeClr>
                </a:solidFill>
              </a:ln>
              <a:effectLst/>
            </c:spPr>
            <c:extLst>
              <c:ext xmlns:c16="http://schemas.microsoft.com/office/drawing/2014/chart" uri="{C3380CC4-5D6E-409C-BE32-E72D297353CC}">
                <c16:uniqueId val="{00000023-969D-4B7D-891C-83B772899D5C}"/>
              </c:ext>
            </c:extLst>
          </c:dPt>
          <c:dPt>
            <c:idx val="18"/>
            <c:bubble3D val="0"/>
            <c:spPr>
              <a:solidFill>
                <a:schemeClr val="accent1">
                  <a:lumMod val="80000"/>
                </a:schemeClr>
              </a:solidFill>
              <a:ln w="38100">
                <a:solidFill>
                  <a:schemeClr val="accent5">
                    <a:lumMod val="20000"/>
                    <a:lumOff val="80000"/>
                  </a:schemeClr>
                </a:solidFill>
              </a:ln>
              <a:effectLst/>
            </c:spPr>
            <c:extLst>
              <c:ext xmlns:c16="http://schemas.microsoft.com/office/drawing/2014/chart" uri="{C3380CC4-5D6E-409C-BE32-E72D297353CC}">
                <c16:uniqueId val="{00000025-969D-4B7D-891C-83B772899D5C}"/>
              </c:ext>
            </c:extLst>
          </c:dPt>
          <c:dPt>
            <c:idx val="19"/>
            <c:bubble3D val="0"/>
            <c:spPr>
              <a:solidFill>
                <a:schemeClr val="accent2">
                  <a:lumMod val="80000"/>
                </a:schemeClr>
              </a:solidFill>
              <a:ln w="38100">
                <a:solidFill>
                  <a:schemeClr val="accent5">
                    <a:lumMod val="20000"/>
                    <a:lumOff val="80000"/>
                  </a:schemeClr>
                </a:solidFill>
              </a:ln>
              <a:effectLst/>
            </c:spPr>
            <c:extLst>
              <c:ext xmlns:c16="http://schemas.microsoft.com/office/drawing/2014/chart" uri="{C3380CC4-5D6E-409C-BE32-E72D297353CC}">
                <c16:uniqueId val="{00000027-969D-4B7D-891C-83B772899D5C}"/>
              </c:ext>
            </c:extLst>
          </c:dPt>
          <c:dPt>
            <c:idx val="20"/>
            <c:bubble3D val="0"/>
            <c:spPr>
              <a:solidFill>
                <a:schemeClr val="accent3">
                  <a:lumMod val="80000"/>
                </a:schemeClr>
              </a:solidFill>
              <a:ln w="38100">
                <a:solidFill>
                  <a:schemeClr val="accent5">
                    <a:lumMod val="20000"/>
                    <a:lumOff val="80000"/>
                  </a:schemeClr>
                </a:solidFill>
              </a:ln>
              <a:effectLst/>
            </c:spPr>
            <c:extLst>
              <c:ext xmlns:c16="http://schemas.microsoft.com/office/drawing/2014/chart" uri="{C3380CC4-5D6E-409C-BE32-E72D297353CC}">
                <c16:uniqueId val="{00000029-969D-4B7D-891C-83B772899D5C}"/>
              </c:ext>
            </c:extLst>
          </c:dPt>
          <c:cat>
            <c:strRef>
              <c:f>المصروفات!$B$4:$B$22</c:f>
              <c:strCache>
                <c:ptCount val="18"/>
                <c:pt idx="0">
                  <c:v> الفيدرالي/الضمان الاجتماعي/الرعاية الطبية</c:v>
                </c:pt>
                <c:pt idx="1">
                  <c:v> ضريبة الدخل الحكومية</c:v>
                </c:pt>
                <c:pt idx="2">
                  <c:v> ضريبة/رسوم المركبة</c:v>
                </c:pt>
                <c:pt idx="3">
                  <c:v> مدفوعات المركبة</c:v>
                </c:pt>
                <c:pt idx="4">
                  <c:v> الرهن/الإيجار</c:v>
                </c:pt>
                <c:pt idx="5">
                  <c:v> التأمين</c:v>
                </c:pt>
                <c:pt idx="6">
                  <c:v> الكهرباء</c:v>
                </c:pt>
                <c:pt idx="7">
                  <c:v> الوقود</c:v>
                </c:pt>
                <c:pt idx="8">
                  <c:v> المياه/الصرف الصحي</c:v>
                </c:pt>
                <c:pt idx="9">
                  <c:v> النفايات</c:v>
                </c:pt>
                <c:pt idx="10">
                  <c:v> الهاتف</c:v>
                </c:pt>
                <c:pt idx="11">
                  <c:v> الإنترنت</c:v>
                </c:pt>
                <c:pt idx="12">
                  <c:v> أقساط التأمين على الحياة/الاحتياجات الخاصة</c:v>
                </c:pt>
                <c:pt idx="13">
                  <c:v> الطعام</c:v>
                </c:pt>
                <c:pt idx="14">
                  <c:v> الملابس</c:v>
                </c:pt>
                <c:pt idx="15">
                  <c:v> الطب/طب الأسنان/الوصفات الطبية</c:v>
                </c:pt>
                <c:pt idx="16">
                  <c:v> أخرى 1</c:v>
                </c:pt>
                <c:pt idx="17">
                  <c:v> أخرى 2</c:v>
                </c:pt>
              </c:strCache>
            </c:strRef>
          </c:cat>
          <c:val>
            <c:numRef>
              <c:f>المصروفات!$C$4:$C$22</c:f>
              <c:numCache>
                <c:formatCode>"ر.س.‏"\ #,##0.00_-;"ر.س.‏"\ #,##0.00\-</c:formatCode>
                <c:ptCount val="18"/>
                <c:pt idx="0">
                  <c:v>15000</c:v>
                </c:pt>
                <c:pt idx="1">
                  <c:v>2500</c:v>
                </c:pt>
                <c:pt idx="2">
                  <c:v>200</c:v>
                </c:pt>
                <c:pt idx="3">
                  <c:v>4000</c:v>
                </c:pt>
                <c:pt idx="4">
                  <c:v>15000</c:v>
                </c:pt>
                <c:pt idx="5">
                  <c:v>250</c:v>
                </c:pt>
                <c:pt idx="6">
                  <c:v>1200</c:v>
                </c:pt>
                <c:pt idx="7">
                  <c:v>600</c:v>
                </c:pt>
                <c:pt idx="8">
                  <c:v>600</c:v>
                </c:pt>
                <c:pt idx="9">
                  <c:v>150</c:v>
                </c:pt>
                <c:pt idx="10">
                  <c:v>600</c:v>
                </c:pt>
                <c:pt idx="11">
                  <c:v>600</c:v>
                </c:pt>
                <c:pt idx="12">
                  <c:v>1500</c:v>
                </c:pt>
                <c:pt idx="13">
                  <c:v>5000</c:v>
                </c:pt>
                <c:pt idx="14">
                  <c:v>1200</c:v>
                </c:pt>
                <c:pt idx="15">
                  <c:v>600</c:v>
                </c:pt>
              </c:numCache>
            </c:numRef>
          </c:val>
          <c:extLst>
            <c:ext xmlns:c16="http://schemas.microsoft.com/office/drawing/2014/chart" uri="{C3380CC4-5D6E-409C-BE32-E72D297353CC}">
              <c16:uniqueId val="{0000002A-969D-4B7D-891C-83B772899D5C}"/>
            </c:ext>
          </c:extLst>
        </c:ser>
        <c:dLbls>
          <c:showLegendKey val="0"/>
          <c:showVal val="0"/>
          <c:showCatName val="0"/>
          <c:showSerName val="0"/>
          <c:showPercent val="0"/>
          <c:showBubbleSize val="0"/>
          <c:showLeaderLines val="1"/>
        </c:dLbls>
        <c:firstSliceAng val="0"/>
        <c:holeSize val="78"/>
      </c:doughnutChart>
      <c:spPr>
        <a:noFill/>
        <a:ln>
          <a:noFill/>
        </a:ln>
        <a:effectLst/>
      </c:spPr>
    </c:plotArea>
    <c:legend>
      <c:legendPos val="t"/>
      <c:layout>
        <c:manualLayout>
          <c:xMode val="edge"/>
          <c:yMode val="edge"/>
          <c:x val="1.0597860935135553E-3"/>
          <c:y val="3.2488628979857048E-2"/>
          <c:w val="0.99136596475058936"/>
          <c:h val="0.488551211800279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lumMod val="75000"/>
                  <a:lumOff val="25000"/>
                </a:schemeClr>
              </a:solidFill>
              <a:latin typeface="Tahoma"/>
              <a:ea typeface="Tahoma"/>
              <a:cs typeface="Tahoma"/>
            </a:defRPr>
          </a:pPr>
          <a:endParaRPr lang="en-US"/>
        </a:p>
      </c:txPr>
    </c:legend>
    <c:plotVisOnly val="1"/>
    <c:dispBlanksAs val="gap"/>
    <c:showDLblsOverMax val="0"/>
  </c:chart>
  <c:spPr>
    <a:noFill/>
    <a:ln w="9525" cap="flat" cmpd="sng" algn="ctr">
      <a:noFill/>
      <a:round/>
    </a:ln>
    <a:effectLst/>
  </c:spPr>
  <c:txPr>
    <a:bodyPr/>
    <a:lstStyle/>
    <a:p>
      <a:pPr>
        <a:defRPr sz="1100">
          <a:solidFill>
            <a:schemeClr val="tx2">
              <a:lumMod val="75000"/>
              <a:lumOff val="25000"/>
            </a:schemeClr>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286937415265841"/>
          <c:y val="0.49840703391608221"/>
          <c:w val="0.61626161233662591"/>
          <c:h val="0.47210684921694734"/>
        </c:manualLayout>
      </c:layout>
      <c:doughnutChart>
        <c:varyColors val="1"/>
        <c:ser>
          <c:idx val="0"/>
          <c:order val="0"/>
          <c:tx>
            <c:strRef>
              <c:f>التقديرية!$C$3</c:f>
              <c:strCache>
                <c:ptCount val="1"/>
                <c:pt idx="0">
                  <c:v>السنوي  </c:v>
                </c:pt>
              </c:strCache>
            </c:strRef>
          </c:tx>
          <c:spPr>
            <a:ln w="38100">
              <a:solidFill>
                <a:schemeClr val="accent5">
                  <a:lumMod val="20000"/>
                  <a:lumOff val="80000"/>
                </a:schemeClr>
              </a:solidFill>
            </a:ln>
          </c:spPr>
          <c:cat>
            <c:strRef>
              <c:f>التقديرية!$B$4:$B$15</c:f>
              <c:strCache>
                <c:ptCount val="11"/>
                <c:pt idx="0">
                  <c:v> العشاء</c:v>
                </c:pt>
                <c:pt idx="1">
                  <c:v> الهدايا</c:v>
                </c:pt>
                <c:pt idx="2">
                  <c:v> السفر</c:v>
                </c:pt>
                <c:pt idx="3">
                  <c:v> الترفيه</c:v>
                </c:pt>
                <c:pt idx="4">
                  <c:v> الرعاية الشخصية</c:v>
                </c:pt>
                <c:pt idx="5">
                  <c:v> التسوق</c:v>
                </c:pt>
                <c:pt idx="6">
                  <c:v> الأعمال الخيرية</c:v>
                </c:pt>
                <c:pt idx="7">
                  <c:v> النادي/العضوية</c:v>
                </c:pt>
                <c:pt idx="8">
                  <c:v> التحسينات المنزلية</c:v>
                </c:pt>
                <c:pt idx="9">
                  <c:v> أخرى 1</c:v>
                </c:pt>
                <c:pt idx="10">
                  <c:v> أخرى 2</c:v>
                </c:pt>
              </c:strCache>
            </c:strRef>
          </c:cat>
          <c:val>
            <c:numRef>
              <c:f>التقديرية!$C$4:$C$15</c:f>
              <c:numCache>
                <c:formatCode>"ر.س.‏"\ #,##0.00_-;"ر.س.‏"\ #,##0.00\-</c:formatCode>
                <c:ptCount val="11"/>
                <c:pt idx="0">
                  <c:v>1200</c:v>
                </c:pt>
                <c:pt idx="1">
                  <c:v>600</c:v>
                </c:pt>
                <c:pt idx="2">
                  <c:v>2250</c:v>
                </c:pt>
                <c:pt idx="3">
                  <c:v>1200</c:v>
                </c:pt>
                <c:pt idx="4">
                  <c:v>300</c:v>
                </c:pt>
                <c:pt idx="5">
                  <c:v>2000</c:v>
                </c:pt>
                <c:pt idx="6">
                  <c:v>600</c:v>
                </c:pt>
                <c:pt idx="7">
                  <c:v>300</c:v>
                </c:pt>
                <c:pt idx="8">
                  <c:v>4800</c:v>
                </c:pt>
              </c:numCache>
            </c:numRef>
          </c:val>
          <c:extLst>
            <c:ext xmlns:c16="http://schemas.microsoft.com/office/drawing/2014/chart" uri="{C3380CC4-5D6E-409C-BE32-E72D297353CC}">
              <c16:uniqueId val="{00000000-CEDB-448A-A4A6-2D38238111FD}"/>
            </c:ext>
          </c:extLst>
        </c:ser>
        <c:dLbls>
          <c:showLegendKey val="0"/>
          <c:showVal val="0"/>
          <c:showCatName val="0"/>
          <c:showSerName val="0"/>
          <c:showPercent val="0"/>
          <c:showBubbleSize val="0"/>
          <c:showLeaderLines val="1"/>
        </c:dLbls>
        <c:firstSliceAng val="0"/>
        <c:holeSize val="78"/>
      </c:doughnutChart>
      <c:spPr>
        <a:ln>
          <a:noFill/>
        </a:ln>
      </c:spPr>
    </c:plotArea>
    <c:legend>
      <c:legendPos val="t"/>
      <c:layout>
        <c:manualLayout>
          <c:xMode val="edge"/>
          <c:yMode val="edge"/>
          <c:x val="0"/>
          <c:y val="1.2995451591942819E-2"/>
          <c:w val="0.99838712908977978"/>
          <c:h val="0.48411927483992606"/>
        </c:manualLayout>
      </c:layout>
      <c:overlay val="0"/>
      <c:txPr>
        <a:bodyPr/>
        <a:lstStyle/>
        <a:p>
          <a:pPr>
            <a:defRPr sz="900">
              <a:latin typeface="Tahoma"/>
              <a:ea typeface="Tahoma"/>
              <a:cs typeface="Tahoma"/>
            </a:defRPr>
          </a:pPr>
          <a:endParaRPr lang="en-US"/>
        </a:p>
      </c:txPr>
    </c:legend>
    <c:plotVisOnly val="1"/>
    <c:dispBlanksAs val="gap"/>
    <c:showDLblsOverMax val="0"/>
  </c:chart>
  <c:spPr>
    <a:noFill/>
    <a:ln>
      <a:noFill/>
    </a:ln>
  </c:spPr>
  <c:txPr>
    <a:bodyPr/>
    <a:lstStyle/>
    <a:p>
      <a:pPr>
        <a:defRPr sz="1100">
          <a:solidFill>
            <a:schemeClr val="tx2">
              <a:lumMod val="75000"/>
              <a:lumOff val="25000"/>
            </a:schemeClr>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046913837757035"/>
          <c:y val="0.51883982338465007"/>
          <c:w val="0.60160857281374858"/>
          <c:h val="0.46029505814697141"/>
        </c:manualLayout>
      </c:layout>
      <c:doughnutChart>
        <c:varyColors val="1"/>
        <c:ser>
          <c:idx val="0"/>
          <c:order val="0"/>
          <c:tx>
            <c:strRef>
              <c:f>المدخرات!$C$3</c:f>
              <c:strCache>
                <c:ptCount val="1"/>
                <c:pt idx="0">
                  <c:v>السنوي  </c:v>
                </c:pt>
              </c:strCache>
            </c:strRef>
          </c:tx>
          <c:spPr>
            <a:ln w="38100">
              <a:solidFill>
                <a:schemeClr val="accent5">
                  <a:lumMod val="20000"/>
                  <a:lumOff val="80000"/>
                </a:schemeClr>
              </a:solidFill>
            </a:ln>
          </c:spPr>
          <c:cat>
            <c:strRef>
              <c:f>المدخرات!$B$4:$B$9</c:f>
              <c:strCache>
                <c:ptCount val="5"/>
                <c:pt idx="0">
                  <c:v> الاحتياطيات النقدية</c:v>
                </c:pt>
                <c:pt idx="1">
                  <c:v> 401 (ألف)/غير ذلك</c:v>
                </c:pt>
                <c:pt idx="2">
                  <c:v> المدخرات/الاستثمارات</c:v>
                </c:pt>
                <c:pt idx="3">
                  <c:v> أخرى 1</c:v>
                </c:pt>
                <c:pt idx="4">
                  <c:v> أخرى 2</c:v>
                </c:pt>
              </c:strCache>
            </c:strRef>
          </c:cat>
          <c:val>
            <c:numRef>
              <c:f>المدخرات!$C$4:$C$9</c:f>
              <c:numCache>
                <c:formatCode>"ر.س.‏"\ #,##0.00_-;"ر.س.‏"\ #,##0.00\-</c:formatCode>
                <c:ptCount val="5"/>
                <c:pt idx="0">
                  <c:v>5000</c:v>
                </c:pt>
                <c:pt idx="1">
                  <c:v>12000</c:v>
                </c:pt>
                <c:pt idx="2">
                  <c:v>6000</c:v>
                </c:pt>
              </c:numCache>
            </c:numRef>
          </c:val>
          <c:extLst>
            <c:ext xmlns:c16="http://schemas.microsoft.com/office/drawing/2014/chart" uri="{C3380CC4-5D6E-409C-BE32-E72D297353CC}">
              <c16:uniqueId val="{00000000-B1DC-4291-A166-A4BE4CF98998}"/>
            </c:ext>
          </c:extLst>
        </c:ser>
        <c:dLbls>
          <c:showLegendKey val="0"/>
          <c:showVal val="0"/>
          <c:showCatName val="0"/>
          <c:showSerName val="0"/>
          <c:showPercent val="0"/>
          <c:showBubbleSize val="0"/>
          <c:showLeaderLines val="1"/>
        </c:dLbls>
        <c:firstSliceAng val="0"/>
        <c:holeSize val="78"/>
      </c:doughnutChart>
      <c:spPr>
        <a:ln>
          <a:noFill/>
        </a:ln>
      </c:spPr>
    </c:plotArea>
    <c:legend>
      <c:legendPos val="t"/>
      <c:layout>
        <c:manualLayout>
          <c:xMode val="edge"/>
          <c:yMode val="edge"/>
          <c:x val="2.6922483047815898E-2"/>
          <c:y val="9.7465886939571145E-3"/>
          <c:w val="0.94281491397859651"/>
          <c:h val="0.48001540012176847"/>
        </c:manualLayout>
      </c:layout>
      <c:overlay val="0"/>
      <c:txPr>
        <a:bodyPr/>
        <a:lstStyle/>
        <a:p>
          <a:pPr>
            <a:defRPr sz="900">
              <a:latin typeface="Tahoma"/>
              <a:ea typeface="Tahoma"/>
              <a:cs typeface="Tahoma"/>
            </a:defRPr>
          </a:pPr>
          <a:endParaRPr lang="en-US"/>
        </a:p>
      </c:txPr>
    </c:legend>
    <c:plotVisOnly val="1"/>
    <c:dispBlanksAs val="gap"/>
    <c:showDLblsOverMax val="0"/>
  </c:chart>
  <c:spPr>
    <a:noFill/>
    <a:ln>
      <a:noFill/>
    </a:ln>
  </c:spPr>
  <c:txPr>
    <a:bodyPr/>
    <a:lstStyle/>
    <a:p>
      <a:pPr>
        <a:defRPr sz="1100">
          <a:solidFill>
            <a:schemeClr val="tx2">
              <a:lumMod val="75000"/>
              <a:lumOff val="25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1575;&#1604;&#1573;&#1585;&#1588;&#1575;&#1583;&#1575;&#1578;'!A1"/></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1575;&#1604;&#1578;&#1583;&#1601;&#1602; &#1575;&#1604;&#1606;&#1602;&#1583;&#1610; &#1575;&#1604;&#1587;&#1606;&#1608;&#1610;'!A1"/><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hyperlink" Target="#'&#1575;&#1604;&#1578;&#1583;&#1601;&#1602; &#1575;&#1604;&#1606;&#1602;&#1583;&#1610; &#1575;&#1604;&#1588;&#1607;&#1585;&#1610;'!A1"/></Relationships>
</file>

<file path=xl/drawings/_rels/drawing4.xml.rels><?xml version="1.0" encoding="UTF-8" standalone="yes"?>
<Relationships xmlns="http://schemas.openxmlformats.org/package/2006/relationships"><Relationship Id="rId1" Type="http://schemas.openxmlformats.org/officeDocument/2006/relationships/hyperlink" Target="#'&#1605;&#1604;&#1582;&#1589; &#1610;&#1608;&#1605;&#1610;'!A1"/></Relationships>
</file>

<file path=xl/drawings/_rels/drawing5.xml.rels><?xml version="1.0" encoding="UTF-8" standalone="yes"?>
<Relationships xmlns="http://schemas.openxmlformats.org/package/2006/relationships"><Relationship Id="rId1" Type="http://schemas.openxmlformats.org/officeDocument/2006/relationships/hyperlink" Target="#'&#1575;&#1604;&#1583;&#1582;&#1604;'!A1"/></Relationships>
</file>

<file path=xl/drawings/_rels/drawing6.xml.rels><?xml version="1.0" encoding="UTF-8" standalone="yes"?>
<Relationships xmlns="http://schemas.openxmlformats.org/package/2006/relationships"><Relationship Id="rId1" Type="http://schemas.openxmlformats.org/officeDocument/2006/relationships/hyperlink" Target="#'&#1575;&#1604;&#1605;&#1589;&#1585;&#1608;&#1601;&#1575;&#1578;'!A1"/></Relationships>
</file>

<file path=xl/drawings/_rels/drawing7.xml.rels><?xml version="1.0" encoding="UTF-8" standalone="yes"?>
<Relationships xmlns="http://schemas.openxmlformats.org/package/2006/relationships"><Relationship Id="rId1" Type="http://schemas.openxmlformats.org/officeDocument/2006/relationships/hyperlink" Target="#'&#1575;&#1604;&#1578;&#1602;&#1583;&#1610;&#1585;&#1610;&#1577;'!A1"/></Relationships>
</file>

<file path=xl/drawings/_rels/drawing8.xml.rels><?xml version="1.0" encoding="UTF-8" standalone="yes"?>
<Relationships xmlns="http://schemas.openxmlformats.org/package/2006/relationships"><Relationship Id="rId1" Type="http://schemas.openxmlformats.org/officeDocument/2006/relationships/hyperlink" Target="#'&#1575;&#1604;&#1605;&#1583;&#1582;&#1585;&#1575;&#1578;'!A1"/></Relationships>
</file>

<file path=xl/drawings/drawing1.xml><?xml version="1.0" encoding="utf-8"?>
<xdr:wsDr xmlns:xdr="http://schemas.openxmlformats.org/drawingml/2006/spreadsheetDrawing" xmlns:a="http://schemas.openxmlformats.org/drawingml/2006/main">
  <xdr:twoCellAnchor editAs="oneCell">
    <xdr:from>
      <xdr:col>6</xdr:col>
      <xdr:colOff>25400</xdr:colOff>
      <xdr:row>0</xdr:row>
      <xdr:rowOff>0</xdr:rowOff>
    </xdr:from>
    <xdr:to>
      <xdr:col>6</xdr:col>
      <xdr:colOff>1155700</xdr:colOff>
      <xdr:row>0</xdr:row>
      <xdr:rowOff>468000</xdr:rowOff>
    </xdr:to>
    <xdr:sp macro="" textlink="">
      <xdr:nvSpPr>
        <xdr:cNvPr id="12" name="المستطيل 11" descr="Navigation button to cell A1 in this  worksheet">
          <a:hlinkClick xmlns:r="http://schemas.openxmlformats.org/officeDocument/2006/relationships" r:id="rId1" tooltip="حدد للانتقال إلى الخلية A1 في ورقة العمل هذه"/>
          <a:extLst>
            <a:ext uri="{FF2B5EF4-FFF2-40B4-BE49-F238E27FC236}">
              <a16:creationId xmlns:a16="http://schemas.microsoft.com/office/drawing/2014/main" id="{00000000-0008-0000-0000-00000C000000}"/>
            </a:ext>
          </a:extLst>
        </xdr:cNvPr>
        <xdr:cNvSpPr/>
      </xdr:nvSpPr>
      <xdr:spPr>
        <a:xfrm>
          <a:off x="9983914500" y="0"/>
          <a:ext cx="1079500" cy="4680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200" b="1">
              <a:solidFill>
                <a:schemeClr val="accent1">
                  <a:lumMod val="40000"/>
                  <a:lumOff val="60000"/>
                </a:schemeClr>
              </a:solidFill>
              <a:latin typeface="Tahoma" panose="020B0604030504040204" pitchFamily="34" charset="0"/>
              <a:cs typeface="Tahoma" panose="020B0604030504040204" pitchFamily="34" charset="0"/>
            </a:rPr>
            <a:t>الإرشادات</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3174</xdr:colOff>
      <xdr:row>0</xdr:row>
      <xdr:rowOff>469901</xdr:rowOff>
    </xdr:from>
    <xdr:to>
      <xdr:col>5</xdr:col>
      <xdr:colOff>1562100</xdr:colOff>
      <xdr:row>1</xdr:row>
      <xdr:rowOff>419100</xdr:rowOff>
    </xdr:to>
    <xdr:sp macro="" textlink="">
      <xdr:nvSpPr>
        <xdr:cNvPr id="2" name="مستطيل بزوايا مستديرة على نفس الجانب 18" descr="Rounded rectangle">
          <a:extLst>
            <a:ext uri="{FF2B5EF4-FFF2-40B4-BE49-F238E27FC236}">
              <a16:creationId xmlns:a16="http://schemas.microsoft.com/office/drawing/2014/main" id="{00000000-0008-0000-0100-000002000000}"/>
            </a:ext>
          </a:extLst>
        </xdr:cNvPr>
        <xdr:cNvSpPr/>
      </xdr:nvSpPr>
      <xdr:spPr>
        <a:xfrm flipH="1">
          <a:off x="10769955600" y="469901"/>
          <a:ext cx="6664326" cy="444499"/>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l" rtl="1"/>
          <a:endParaRPr lang="en-US" sz="1600" b="1">
            <a:solidFill>
              <a:schemeClr val="tx2">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200024</xdr:colOff>
      <xdr:row>4</xdr:row>
      <xdr:rowOff>0</xdr:rowOff>
    </xdr:from>
    <xdr:to>
      <xdr:col>3</xdr:col>
      <xdr:colOff>1219199</xdr:colOff>
      <xdr:row>4</xdr:row>
      <xdr:rowOff>3909060</xdr:rowOff>
    </xdr:to>
    <xdr:graphicFrame macro="">
      <xdr:nvGraphicFramePr>
        <xdr:cNvPr id="3" name="المخطط 2" descr="Pie chart showing income from different sources">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19050</xdr:colOff>
      <xdr:row>0</xdr:row>
      <xdr:rowOff>0</xdr:rowOff>
    </xdr:from>
    <xdr:to>
      <xdr:col>8</xdr:col>
      <xdr:colOff>161925</xdr:colOff>
      <xdr:row>1</xdr:row>
      <xdr:rowOff>0</xdr:rowOff>
    </xdr:to>
    <xdr:sp macro="" textlink="">
      <xdr:nvSpPr>
        <xdr:cNvPr id="4" name="المستطيل 3" descr="Navigation button to Annual Cash Flow worksheet">
          <a:hlinkClick xmlns:r="http://schemas.openxmlformats.org/officeDocument/2006/relationships" r:id="rId2" tooltip="حدد للانتقال إلى الخلية A1 في ورقة العمل هذه"/>
          <a:extLst>
            <a:ext uri="{FF2B5EF4-FFF2-40B4-BE49-F238E27FC236}">
              <a16:creationId xmlns:a16="http://schemas.microsoft.com/office/drawing/2014/main" id="{00000000-0008-0000-0100-000004000000}"/>
            </a:ext>
          </a:extLst>
        </xdr:cNvPr>
        <xdr:cNvSpPr/>
      </xdr:nvSpPr>
      <xdr:spPr>
        <a:xfrm flipH="1">
          <a:off x="10766640900" y="0"/>
          <a:ext cx="17145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200" b="1">
              <a:solidFill>
                <a:schemeClr val="accent1">
                  <a:lumMod val="40000"/>
                  <a:lumOff val="60000"/>
                </a:schemeClr>
              </a:solidFill>
              <a:latin typeface="Tahoma" panose="020B0604030504040204" pitchFamily="34" charset="0"/>
              <a:cs typeface="Tahoma" panose="020B0604030504040204" pitchFamily="34" charset="0"/>
            </a:rPr>
            <a:t>السنوي </a:t>
          </a:r>
        </a:p>
        <a:p>
          <a:pPr algn="ctr" rtl="1"/>
          <a:r>
            <a:rPr lang="ar" sz="1200" b="1">
              <a:solidFill>
                <a:schemeClr val="accent1">
                  <a:lumMod val="40000"/>
                  <a:lumOff val="60000"/>
                </a:schemeClr>
              </a:solidFill>
              <a:latin typeface="Tahoma" panose="020B0604030504040204" pitchFamily="34" charset="0"/>
              <a:cs typeface="Tahoma" panose="020B0604030504040204" pitchFamily="34" charset="0"/>
            </a:rPr>
            <a:t>التدفق النقدي</a:t>
          </a:r>
        </a:p>
      </xdr:txBody>
    </xdr:sp>
    <xdr:clientData/>
  </xdr:twoCellAnchor>
  <xdr:oneCellAnchor>
    <xdr:from>
      <xdr:col>5</xdr:col>
      <xdr:colOff>0</xdr:colOff>
      <xdr:row>4</xdr:row>
      <xdr:rowOff>0</xdr:rowOff>
    </xdr:from>
    <xdr:ext cx="4657725" cy="3909060"/>
    <xdr:graphicFrame macro="">
      <xdr:nvGraphicFramePr>
        <xdr:cNvPr id="5" name="المخطط 4" descr="Pie chart showing expenses summary">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9</xdr:col>
      <xdr:colOff>18395</xdr:colOff>
      <xdr:row>3</xdr:row>
      <xdr:rowOff>203200</xdr:rowOff>
    </xdr:from>
    <xdr:ext cx="4667905" cy="3907882"/>
    <xdr:graphicFrame macro="">
      <xdr:nvGraphicFramePr>
        <xdr:cNvPr id="6" name="المخطط 5" descr="Pie chart showing discretionary summary">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13</xdr:col>
      <xdr:colOff>1</xdr:colOff>
      <xdr:row>4</xdr:row>
      <xdr:rowOff>0</xdr:rowOff>
    </xdr:from>
    <xdr:ext cx="4686299" cy="3909060"/>
    <xdr:graphicFrame macro="">
      <xdr:nvGraphicFramePr>
        <xdr:cNvPr id="7" name="المخطط 6" descr="Pie chart showing savings and investments summary">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177800</xdr:colOff>
      <xdr:row>0</xdr:row>
      <xdr:rowOff>457201</xdr:rowOff>
    </xdr:from>
    <xdr:to>
      <xdr:col>4</xdr:col>
      <xdr:colOff>1333501</xdr:colOff>
      <xdr:row>2</xdr:row>
      <xdr:rowOff>9907</xdr:rowOff>
    </xdr:to>
    <xdr:sp macro="" textlink="">
      <xdr:nvSpPr>
        <xdr:cNvPr id="6" name="مستطيل بزوايا مستديرة على نفس الجانب 5" descr="Rounded rectangle">
          <a:extLst>
            <a:ext uri="{FF2B5EF4-FFF2-40B4-BE49-F238E27FC236}">
              <a16:creationId xmlns:a16="http://schemas.microsoft.com/office/drawing/2014/main" id="{00000000-0008-0000-0200-000006000000}"/>
            </a:ext>
          </a:extLst>
        </xdr:cNvPr>
        <xdr:cNvSpPr/>
      </xdr:nvSpPr>
      <xdr:spPr>
        <a:xfrm flipH="1">
          <a:off x="11240528699" y="457201"/>
          <a:ext cx="5746751" cy="448056"/>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l" rtl="1"/>
          <a:endParaRPr lang="en-US" sz="1600" b="1">
            <a:solidFill>
              <a:schemeClr val="tx2">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9</xdr:col>
      <xdr:colOff>22225</xdr:colOff>
      <xdr:row>0</xdr:row>
      <xdr:rowOff>0</xdr:rowOff>
    </xdr:from>
    <xdr:to>
      <xdr:col>9</xdr:col>
      <xdr:colOff>1276351</xdr:colOff>
      <xdr:row>1</xdr:row>
      <xdr:rowOff>0</xdr:rowOff>
    </xdr:to>
    <xdr:sp macro="" textlink="">
      <xdr:nvSpPr>
        <xdr:cNvPr id="25" name="المستطيل 24" descr="Navigation button to cell A1 in this worksheet">
          <a:hlinkClick xmlns:r="http://schemas.openxmlformats.org/officeDocument/2006/relationships" r:id="rId1" tooltip="حدد للانتقال إلى الخلية A1 في ورقة العمل هذه"/>
          <a:extLst>
            <a:ext uri="{FF2B5EF4-FFF2-40B4-BE49-F238E27FC236}">
              <a16:creationId xmlns:a16="http://schemas.microsoft.com/office/drawing/2014/main" id="{00000000-0008-0000-0200-000019000000}"/>
            </a:ext>
          </a:extLst>
        </xdr:cNvPr>
        <xdr:cNvSpPr/>
      </xdr:nvSpPr>
      <xdr:spPr>
        <a:xfrm flipH="1">
          <a:off x="11233870724" y="0"/>
          <a:ext cx="1254126"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200" b="1">
              <a:solidFill>
                <a:schemeClr val="accent1">
                  <a:lumMod val="40000"/>
                  <a:lumOff val="60000"/>
                </a:schemeClr>
              </a:solidFill>
              <a:latin typeface="Tahoma" panose="020B0604030504040204" pitchFamily="34" charset="0"/>
              <a:ea typeface="+mn-ea"/>
              <a:cs typeface="Tahoma" panose="020B0604030504040204" pitchFamily="34" charset="0"/>
            </a:rPr>
            <a:t>التدفق </a:t>
          </a:r>
          <a:r>
            <a:rPr lang="ar" sz="1200" b="1" baseline="0">
              <a:solidFill>
                <a:schemeClr val="accent1">
                  <a:lumMod val="40000"/>
                  <a:lumOff val="60000"/>
                </a:schemeClr>
              </a:solidFill>
              <a:latin typeface="Tahoma" panose="020B0604030504040204" pitchFamily="34" charset="0"/>
              <a:ea typeface="+mn-ea"/>
              <a:cs typeface="Tahoma" panose="020B0604030504040204" pitchFamily="34" charset="0"/>
            </a:rPr>
            <a:t>النقدي الشهري</a:t>
          </a:r>
          <a:endParaRPr lang="en-US" sz="1200" b="1">
            <a:solidFill>
              <a:schemeClr val="accent1">
                <a:lumMod val="40000"/>
                <a:lumOff val="60000"/>
              </a:schemeClr>
            </a:solidFill>
            <a:latin typeface="Tahoma" panose="020B0604030504040204" pitchFamily="34" charset="0"/>
            <a:ea typeface="+mn-ea"/>
            <a:cs typeface="Tahom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168275</xdr:colOff>
      <xdr:row>0</xdr:row>
      <xdr:rowOff>488949</xdr:rowOff>
    </xdr:from>
    <xdr:to>
      <xdr:col>4</xdr:col>
      <xdr:colOff>1247775</xdr:colOff>
      <xdr:row>1</xdr:row>
      <xdr:rowOff>390906</xdr:rowOff>
    </xdr:to>
    <xdr:sp macro="" textlink="">
      <xdr:nvSpPr>
        <xdr:cNvPr id="2" name="مستطيل بزوايا مستديرة على نفس الجانب 5" descr="Rounded rectangle">
          <a:extLst>
            <a:ext uri="{FF2B5EF4-FFF2-40B4-BE49-F238E27FC236}">
              <a16:creationId xmlns:a16="http://schemas.microsoft.com/office/drawing/2014/main" id="{00000000-0008-0000-0300-000002000000}"/>
            </a:ext>
          </a:extLst>
        </xdr:cNvPr>
        <xdr:cNvSpPr/>
      </xdr:nvSpPr>
      <xdr:spPr>
        <a:xfrm flipH="1">
          <a:off x="20593326225" y="488949"/>
          <a:ext cx="5575300" cy="397257"/>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l" rtl="1"/>
          <a:endParaRPr lang="en-US" sz="1600" b="1">
            <a:solidFill>
              <a:schemeClr val="tx2">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7</xdr:col>
      <xdr:colOff>31750</xdr:colOff>
      <xdr:row>0</xdr:row>
      <xdr:rowOff>0</xdr:rowOff>
    </xdr:from>
    <xdr:to>
      <xdr:col>7</xdr:col>
      <xdr:colOff>1155700</xdr:colOff>
      <xdr:row>1</xdr:row>
      <xdr:rowOff>0</xdr:rowOff>
    </xdr:to>
    <xdr:sp macro="" textlink="">
      <xdr:nvSpPr>
        <xdr:cNvPr id="9" name="المستطيل 8" descr="Navigation button to cell A1 in this worksheet">
          <a:hlinkClick xmlns:r="http://schemas.openxmlformats.org/officeDocument/2006/relationships" r:id="rId1" tooltip="حدد للانتقال إلى الخلية A1 في ورقة العمل هذه"/>
          <a:extLst>
            <a:ext uri="{FF2B5EF4-FFF2-40B4-BE49-F238E27FC236}">
              <a16:creationId xmlns:a16="http://schemas.microsoft.com/office/drawing/2014/main" id="{00000000-0008-0000-0300-000009000000}"/>
            </a:ext>
          </a:extLst>
        </xdr:cNvPr>
        <xdr:cNvSpPr/>
      </xdr:nvSpPr>
      <xdr:spPr>
        <a:xfrm flipH="1">
          <a:off x="7299325" y="0"/>
          <a:ext cx="107315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200" b="1">
              <a:solidFill>
                <a:schemeClr val="accent1">
                  <a:lumMod val="40000"/>
                  <a:lumOff val="60000"/>
                </a:schemeClr>
              </a:solidFill>
              <a:latin typeface="Tahoma" panose="020B0604030504040204" pitchFamily="34" charset="0"/>
              <a:ea typeface="+mn-ea"/>
              <a:cs typeface="Tahoma" panose="020B0604030504040204" pitchFamily="34" charset="0"/>
            </a:rPr>
            <a:t>ملخص يومي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3174</xdr:colOff>
      <xdr:row>0</xdr:row>
      <xdr:rowOff>482600</xdr:rowOff>
    </xdr:from>
    <xdr:to>
      <xdr:col>4</xdr:col>
      <xdr:colOff>1247775</xdr:colOff>
      <xdr:row>2</xdr:row>
      <xdr:rowOff>19050</xdr:rowOff>
    </xdr:to>
    <xdr:sp macro="" textlink="">
      <xdr:nvSpPr>
        <xdr:cNvPr id="2" name="مستطيل بزوايا مستديرة على نفس الجانب 18" descr="Rounded rectangle">
          <a:extLst>
            <a:ext uri="{FF2B5EF4-FFF2-40B4-BE49-F238E27FC236}">
              <a16:creationId xmlns:a16="http://schemas.microsoft.com/office/drawing/2014/main" id="{00000000-0008-0000-0400-000002000000}"/>
            </a:ext>
          </a:extLst>
        </xdr:cNvPr>
        <xdr:cNvSpPr/>
      </xdr:nvSpPr>
      <xdr:spPr>
        <a:xfrm flipH="1">
          <a:off x="20593326225" y="482600"/>
          <a:ext cx="7254876" cy="431800"/>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l" rtl="1"/>
          <a:endParaRPr lang="en-US" sz="1600" b="1">
            <a:solidFill>
              <a:schemeClr val="tx2">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7</xdr:col>
      <xdr:colOff>19050</xdr:colOff>
      <xdr:row>0</xdr:row>
      <xdr:rowOff>0</xdr:rowOff>
    </xdr:from>
    <xdr:to>
      <xdr:col>7</xdr:col>
      <xdr:colOff>1101725</xdr:colOff>
      <xdr:row>1</xdr:row>
      <xdr:rowOff>0</xdr:rowOff>
    </xdr:to>
    <xdr:sp macro="" textlink="">
      <xdr:nvSpPr>
        <xdr:cNvPr id="10" name="المستطيل 9" descr="Navigation button to cell A1 in this worksheet">
          <a:hlinkClick xmlns:r="http://schemas.openxmlformats.org/officeDocument/2006/relationships" r:id="rId1" tooltip="حدد للانتقال إلى الخلية A1 في ورقة العمل هذه"/>
          <a:extLst>
            <a:ext uri="{FF2B5EF4-FFF2-40B4-BE49-F238E27FC236}">
              <a16:creationId xmlns:a16="http://schemas.microsoft.com/office/drawing/2014/main" id="{00000000-0008-0000-0400-00000A000000}"/>
            </a:ext>
          </a:extLst>
        </xdr:cNvPr>
        <xdr:cNvSpPr/>
      </xdr:nvSpPr>
      <xdr:spPr>
        <a:xfrm flipH="1">
          <a:off x="7296150" y="0"/>
          <a:ext cx="1082675"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200" b="1">
              <a:solidFill>
                <a:schemeClr val="accent1">
                  <a:lumMod val="40000"/>
                  <a:lumOff val="60000"/>
                </a:schemeClr>
              </a:solidFill>
              <a:latin typeface="Tahoma" panose="020B0604030504040204" pitchFamily="34" charset="0"/>
              <a:cs typeface="Tahoma" panose="020B0604030504040204" pitchFamily="34" charset="0"/>
            </a:rPr>
            <a:t>الدخل</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171449</xdr:colOff>
      <xdr:row>0</xdr:row>
      <xdr:rowOff>495299</xdr:rowOff>
    </xdr:from>
    <xdr:to>
      <xdr:col>5</xdr:col>
      <xdr:colOff>0</xdr:colOff>
      <xdr:row>2</xdr:row>
      <xdr:rowOff>16256</xdr:rowOff>
    </xdr:to>
    <xdr:sp macro="" textlink="">
      <xdr:nvSpPr>
        <xdr:cNvPr id="2" name="مستطيل بزوايا مستديرة على نفس الجانب 18" descr="Rounded rectangle">
          <a:extLst>
            <a:ext uri="{FF2B5EF4-FFF2-40B4-BE49-F238E27FC236}">
              <a16:creationId xmlns:a16="http://schemas.microsoft.com/office/drawing/2014/main" id="{00000000-0008-0000-0500-000002000000}"/>
            </a:ext>
          </a:extLst>
        </xdr:cNvPr>
        <xdr:cNvSpPr/>
      </xdr:nvSpPr>
      <xdr:spPr>
        <a:xfrm flipH="1">
          <a:off x="20593316700" y="495299"/>
          <a:ext cx="7286626" cy="416307"/>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l" rtl="1"/>
          <a:endParaRPr lang="en-US" sz="1600" b="1">
            <a:solidFill>
              <a:schemeClr val="tx2">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7</xdr:col>
      <xdr:colOff>19050</xdr:colOff>
      <xdr:row>0</xdr:row>
      <xdr:rowOff>0</xdr:rowOff>
    </xdr:from>
    <xdr:to>
      <xdr:col>7</xdr:col>
      <xdr:colOff>1158875</xdr:colOff>
      <xdr:row>1</xdr:row>
      <xdr:rowOff>0</xdr:rowOff>
    </xdr:to>
    <xdr:sp macro="" textlink="">
      <xdr:nvSpPr>
        <xdr:cNvPr id="10" name="المستطيل 9" descr="Navigation button to cell A1 in this worksheet">
          <a:hlinkClick xmlns:r="http://schemas.openxmlformats.org/officeDocument/2006/relationships" r:id="rId1" tooltip="حدد للانتقال إلى الخلية A1 في ورقة العمل هذه"/>
          <a:extLst>
            <a:ext uri="{FF2B5EF4-FFF2-40B4-BE49-F238E27FC236}">
              <a16:creationId xmlns:a16="http://schemas.microsoft.com/office/drawing/2014/main" id="{00000000-0008-0000-0500-00000A000000}"/>
            </a:ext>
          </a:extLst>
        </xdr:cNvPr>
        <xdr:cNvSpPr/>
      </xdr:nvSpPr>
      <xdr:spPr>
        <a:xfrm flipH="1">
          <a:off x="7296150" y="0"/>
          <a:ext cx="1089025"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200" b="1">
              <a:solidFill>
                <a:schemeClr val="accent1">
                  <a:lumMod val="40000"/>
                  <a:lumOff val="60000"/>
                </a:schemeClr>
              </a:solidFill>
              <a:latin typeface="Tahoma" panose="020B0604030504040204" pitchFamily="34" charset="0"/>
              <a:cs typeface="Tahoma" panose="020B0604030504040204" pitchFamily="34" charset="0"/>
            </a:rPr>
            <a:t>المصاريف</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1766</xdr:colOff>
      <xdr:row>0</xdr:row>
      <xdr:rowOff>467219</xdr:rowOff>
    </xdr:from>
    <xdr:to>
      <xdr:col>4</xdr:col>
      <xdr:colOff>1247775</xdr:colOff>
      <xdr:row>2</xdr:row>
      <xdr:rowOff>18419</xdr:rowOff>
    </xdr:to>
    <xdr:sp macro="" textlink="">
      <xdr:nvSpPr>
        <xdr:cNvPr id="2" name="مستطيل بزوايا مستديرة على نفس الجانب 18" descr="Rounded rectangle">
          <a:extLst>
            <a:ext uri="{FF2B5EF4-FFF2-40B4-BE49-F238E27FC236}">
              <a16:creationId xmlns:a16="http://schemas.microsoft.com/office/drawing/2014/main" id="{00000000-0008-0000-0600-000002000000}"/>
            </a:ext>
          </a:extLst>
        </xdr:cNvPr>
        <xdr:cNvSpPr/>
      </xdr:nvSpPr>
      <xdr:spPr>
        <a:xfrm flipH="1">
          <a:off x="20593507200" y="467219"/>
          <a:ext cx="7256284" cy="446550"/>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l" rtl="1"/>
          <a:endParaRPr lang="en-US" sz="1600" b="1">
            <a:solidFill>
              <a:schemeClr val="tx2">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7</xdr:col>
      <xdr:colOff>31749</xdr:colOff>
      <xdr:row>0</xdr:row>
      <xdr:rowOff>0</xdr:rowOff>
    </xdr:from>
    <xdr:to>
      <xdr:col>7</xdr:col>
      <xdr:colOff>1255749</xdr:colOff>
      <xdr:row>1</xdr:row>
      <xdr:rowOff>0</xdr:rowOff>
    </xdr:to>
    <xdr:sp macro="" textlink="">
      <xdr:nvSpPr>
        <xdr:cNvPr id="14" name="المستطيل 13" descr="Navigation button to cell A1 in this worksheet">
          <a:hlinkClick xmlns:r="http://schemas.openxmlformats.org/officeDocument/2006/relationships" r:id="rId1" tooltip="حدد للانتقال إلى الخلية A1 في ورقة العمل هذه"/>
          <a:extLst>
            <a:ext uri="{FF2B5EF4-FFF2-40B4-BE49-F238E27FC236}">
              <a16:creationId xmlns:a16="http://schemas.microsoft.com/office/drawing/2014/main" id="{00000000-0008-0000-0600-00000E000000}"/>
            </a:ext>
          </a:extLst>
        </xdr:cNvPr>
        <xdr:cNvSpPr/>
      </xdr:nvSpPr>
      <xdr:spPr>
        <a:xfrm flipH="1">
          <a:off x="7308849" y="0"/>
          <a:ext cx="1224000"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200" b="1">
              <a:solidFill>
                <a:schemeClr val="accent1">
                  <a:lumMod val="40000"/>
                  <a:lumOff val="60000"/>
                </a:schemeClr>
              </a:solidFill>
              <a:latin typeface="Tahoma" panose="020B0604030504040204" pitchFamily="34" charset="0"/>
              <a:cs typeface="Tahoma" panose="020B0604030504040204" pitchFamily="34" charset="0"/>
            </a:rPr>
            <a:t>التقديري</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168276</xdr:colOff>
      <xdr:row>0</xdr:row>
      <xdr:rowOff>463551</xdr:rowOff>
    </xdr:from>
    <xdr:to>
      <xdr:col>4</xdr:col>
      <xdr:colOff>1247776</xdr:colOff>
      <xdr:row>2</xdr:row>
      <xdr:rowOff>16257</xdr:rowOff>
    </xdr:to>
    <xdr:sp macro="" textlink="">
      <xdr:nvSpPr>
        <xdr:cNvPr id="2" name="مستطيل بزوايا مستديرة على نفس الجانب 18" descr="Rounded rectangle">
          <a:extLst>
            <a:ext uri="{FF2B5EF4-FFF2-40B4-BE49-F238E27FC236}">
              <a16:creationId xmlns:a16="http://schemas.microsoft.com/office/drawing/2014/main" id="{00000000-0008-0000-0700-000002000000}"/>
            </a:ext>
          </a:extLst>
        </xdr:cNvPr>
        <xdr:cNvSpPr/>
      </xdr:nvSpPr>
      <xdr:spPr>
        <a:xfrm flipH="1">
          <a:off x="20593326224" y="463551"/>
          <a:ext cx="7280275" cy="448056"/>
        </a:xfrm>
        <a:prstGeom prst="round2SameRect">
          <a:avLst>
            <a:gd name="adj1" fmla="val 0"/>
            <a:gd name="adj2" fmla="val 25491"/>
          </a:avLst>
        </a:prstGeom>
        <a:solidFill>
          <a:schemeClr val="bg1">
            <a:alpha val="0"/>
          </a:schemeClr>
        </a:solidFill>
        <a:ln w="9525">
          <a:solidFill>
            <a:schemeClr val="tx2">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l" rtl="1"/>
          <a:endParaRPr lang="en-US" sz="1600" b="1">
            <a:solidFill>
              <a:schemeClr val="tx2">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7</xdr:col>
      <xdr:colOff>12701</xdr:colOff>
      <xdr:row>0</xdr:row>
      <xdr:rowOff>0</xdr:rowOff>
    </xdr:from>
    <xdr:to>
      <xdr:col>7</xdr:col>
      <xdr:colOff>1155700</xdr:colOff>
      <xdr:row>1</xdr:row>
      <xdr:rowOff>0</xdr:rowOff>
    </xdr:to>
    <xdr:sp macro="" textlink="">
      <xdr:nvSpPr>
        <xdr:cNvPr id="12" name="المستطيل 11" descr="Navigation button to cell A1 in this worksheet">
          <a:hlinkClick xmlns:r="http://schemas.openxmlformats.org/officeDocument/2006/relationships" r:id="rId1" tooltip="حدد للانتقال إلى الخلية A1 في ورقة العمل هذه"/>
          <a:extLst>
            <a:ext uri="{FF2B5EF4-FFF2-40B4-BE49-F238E27FC236}">
              <a16:creationId xmlns:a16="http://schemas.microsoft.com/office/drawing/2014/main" id="{00000000-0008-0000-0700-00000C000000}"/>
            </a:ext>
          </a:extLst>
        </xdr:cNvPr>
        <xdr:cNvSpPr/>
      </xdr:nvSpPr>
      <xdr:spPr>
        <a:xfrm flipH="1">
          <a:off x="7289801" y="0"/>
          <a:ext cx="1092199" cy="495300"/>
        </a:xfrm>
        <a:prstGeom prst="rect">
          <a:avLst/>
        </a:prstGeom>
        <a:solidFill>
          <a:schemeClr val="tx2">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 sz="1200" b="1">
              <a:solidFill>
                <a:schemeClr val="accent1">
                  <a:lumMod val="40000"/>
                  <a:lumOff val="60000"/>
                </a:schemeClr>
              </a:solidFill>
              <a:latin typeface="Tahoma" panose="020B0604030504040204" pitchFamily="34" charset="0"/>
              <a:cs typeface="Tahoma" panose="020B0604030504040204" pitchFamily="34" charset="0"/>
            </a:rPr>
            <a:t>المدخرات</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الشهرية" displayName="الشهرية" ref="B3:P47" totalsRowCount="1">
  <autoFilter ref="B3:P46" xr:uid="{00000000-0009-0000-0100-00000B000000}"/>
  <tableColumns count="15">
    <tableColumn id="1" xr3:uid="{00000000-0010-0000-0000-000001000000}" name="النوع" totalsRowLabel="الإجمالي" totalsRowDxfId="70"/>
    <tableColumn id="2" xr3:uid="{00000000-0010-0000-0000-000002000000}" name="الوصف" totalsRowDxfId="69"/>
    <tableColumn id="3" xr3:uid="{00000000-0010-0000-0000-000003000000}" name="يناير" totalsRowFunction="custom" dataDxfId="68" totalsRowDxfId="67">
      <totalsRowFormula>SUMIF(الشهرية[النوع],"الدخل",الشهرية[يناير])-SUMIF(الشهرية[النوع],"&lt;&gt;الدخل",الشهرية[يناير])</totalsRowFormula>
    </tableColumn>
    <tableColumn id="4" xr3:uid="{00000000-0010-0000-0000-000004000000}" name="فبراير" totalsRowFunction="custom" dataDxfId="66" totalsRowDxfId="65">
      <totalsRowFormula>SUMIF(الشهرية[النوع],"الدخل",الشهرية[فبراير])-SUMIF(الشهرية[النوع],"&lt;&gt;الدخل",الشهرية[فبراير])</totalsRowFormula>
    </tableColumn>
    <tableColumn id="5" xr3:uid="{00000000-0010-0000-0000-000005000000}" name="مارس" totalsRowFunction="custom" dataDxfId="64" totalsRowDxfId="63">
      <totalsRowFormula>SUMIF(الشهرية[النوع],"الدخل",الشهرية[مارس])-SUMIF(الشهرية[النوع],"&lt;&gt;الدخل",الشهرية[مارس])</totalsRowFormula>
    </tableColumn>
    <tableColumn id="6" xr3:uid="{00000000-0010-0000-0000-000006000000}" name="أبريل" totalsRowFunction="custom" dataDxfId="62" totalsRowDxfId="61">
      <totalsRowFormula>SUMIF(الشهرية[النوع],"الدخل",الشهرية[أبريل])-SUMIF(الشهرية[النوع],"&lt;&gt;الدخل",الشهرية[أبريل])</totalsRowFormula>
    </tableColumn>
    <tableColumn id="7" xr3:uid="{00000000-0010-0000-0000-000007000000}" name="مايو" totalsRowFunction="custom" dataDxfId="60" totalsRowDxfId="59">
      <totalsRowFormula>SUMIF(الشهرية[النوع],"الدخل",الشهرية[مايو])-SUMIF(الشهرية[النوع],"&lt;&gt;الدخل",الشهرية[مايو])</totalsRowFormula>
    </tableColumn>
    <tableColumn id="8" xr3:uid="{00000000-0010-0000-0000-000008000000}" name="يونيو" totalsRowFunction="custom" dataDxfId="58" totalsRowDxfId="57">
      <totalsRowFormula>SUMIF(الشهرية[النوع],"الدخل",الشهرية[يونيو])-SUMIF(الشهرية[النوع],"&lt;&gt;الدخل",الشهرية[يونيو])</totalsRowFormula>
    </tableColumn>
    <tableColumn id="9" xr3:uid="{00000000-0010-0000-0000-000009000000}" name="يوليو" totalsRowFunction="custom" dataDxfId="56" totalsRowDxfId="55">
      <totalsRowFormula>SUMIF(الشهرية[النوع],"الدخل",الشهرية[يوليو])-SUMIF(الشهرية[النوع],"&lt;&gt;الدخل",الشهرية[يوليو])</totalsRowFormula>
    </tableColumn>
    <tableColumn id="10" xr3:uid="{00000000-0010-0000-0000-00000A000000}" name="أغسطس" totalsRowFunction="custom" dataDxfId="54" totalsRowDxfId="53">
      <totalsRowFormula>SUMIF(الشهرية[النوع],"الدخل",الشهرية[أغسطس])-SUMIF(الشهرية[النوع],"&lt;&gt;الدخل",الشهرية[أغسطس])</totalsRowFormula>
    </tableColumn>
    <tableColumn id="11" xr3:uid="{00000000-0010-0000-0000-00000B000000}" name="سبتمبر" totalsRowFunction="custom" dataDxfId="52" totalsRowDxfId="51">
      <totalsRowFormula>SUMIF(الشهرية[النوع],"الدخل",الشهرية[سبتمبر])-SUMIF(الشهرية[النوع],"&lt;&gt;الدخل",الشهرية[سبتمبر])</totalsRowFormula>
    </tableColumn>
    <tableColumn id="12" xr3:uid="{00000000-0010-0000-0000-00000C000000}" name="أكتوبر" totalsRowFunction="custom" dataDxfId="50" totalsRowDxfId="49">
      <totalsRowFormula>SUMIF(الشهرية[النوع],"الدخل",الشهرية[أكتوبر])-SUMIF(الشهرية[النوع],"&lt;&gt;الدخل",الشهرية[أكتوبر])</totalsRowFormula>
    </tableColumn>
    <tableColumn id="13" xr3:uid="{00000000-0010-0000-0000-00000D000000}" name="نوفمبر" totalsRowFunction="custom" dataDxfId="48" totalsRowDxfId="47">
      <totalsRowFormula>SUMIF(الشهرية[النوع],"الدخل",الشهرية[نوفمبر])-SUMIF(الشهرية[النوع],"&lt;&gt;الدخل",الشهرية[نوفمبر])</totalsRowFormula>
    </tableColumn>
    <tableColumn id="14" xr3:uid="{00000000-0010-0000-0000-00000E000000}" name="ديسمبر" totalsRowFunction="custom" dataDxfId="46" totalsRowDxfId="45">
      <totalsRowFormula>SUMIF(الشهرية[النوع],"الدخل",الشهرية[ديسمبر])-SUMIF(الشهرية[النوع],"&lt;&gt;الدخل",الشهرية[ديسمبر])</totalsRowFormula>
    </tableColumn>
    <tableColumn id="15" xr3:uid="{00000000-0010-0000-0000-00000F000000}" name="الإجمالي" totalsRowFunction="custom" dataDxfId="44" totalsRowDxfId="43">
      <calculatedColumnFormula>SUM(الشهرية[[#This Row],[يناير]:[ديسمبر]])</calculatedColumnFormula>
      <totalsRowFormula>SUMIF(الشهرية[النوع],"الدخل",الشهرية[الإجمالي])-SUMIF(الشهرية[النوع],"&lt;&gt;الدخل",الشهرية[الإجمالي])</totalsRowFormula>
    </tableColumn>
  </tableColumns>
  <tableStyleInfo name="التدفق النقدي الشهري" showFirstColumn="0" showLastColumn="0" showRowStripes="1" showColumnStripes="0"/>
  <extLst>
    <ext xmlns:x14="http://schemas.microsoft.com/office/spreadsheetml/2009/9/main" uri="{504A1905-F514-4f6f-8877-14C23A59335A}">
      <x14:table altTextSummary="حدد &quot;النوع&quot; وأدخل &quot;الوصف&quot; و&quot;التدفق النقدي&quot; لكل شهر في هذا الجدول. يتم تحديث &quot;الإجمالي&quot; و&quot;خطوط المؤشرات&quot; تلقائياً"/>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اليومية" displayName="اليومية" ref="B9:F53" totalsRowCount="1" headerRowDxfId="32">
  <autoFilter ref="B9:F52" xr:uid="{00000000-0009-0000-0100-00000C000000}"/>
  <tableColumns count="5">
    <tableColumn id="1" xr3:uid="{00000000-0010-0000-0100-000001000000}" name="النوع" totalsRowLabel="الإجمالي" dataDxfId="31"/>
    <tableColumn id="2" xr3:uid="{00000000-0010-0000-0100-000002000000}" name="الوصف" totalsRowDxfId="30"/>
    <tableColumn id="3" xr3:uid="{00000000-0010-0000-0100-000003000000}" name="يومي" totalsRowFunction="custom" dataDxfId="29" totalsRowDxfId="28">
      <totalsRowFormula>SUMIF(اليومية[النوع],"الدخل",اليومية[يومي])-SUMIF(اليومية[النوع],"&lt;&gt;الدخل",اليومية[يومي])</totalsRowFormula>
    </tableColumn>
    <tableColumn id="14" xr3:uid="{00000000-0010-0000-0100-00000E000000}" name="شهري" totalsRowFunction="custom" dataDxfId="27" totalsRowDxfId="26">
      <calculatedColumnFormula>اليومية[[#This Row],[السنوي]]/12</calculatedColumnFormula>
      <totalsRowFormula>SUMIF(اليومية[النوع],"الدخل",اليومية[شهري])-SUMIF(اليومية[النوع],"&lt;&gt;الدخل",اليومية[شهري])</totalsRowFormula>
    </tableColumn>
    <tableColumn id="15" xr3:uid="{00000000-0010-0000-0100-00000F000000}" name="السنوي" totalsRowFunction="custom" dataDxfId="25" totalsRowDxfId="24">
      <calculatedColumnFormula>اليومية[[#This Row],[يومي]]*365</calculatedColumnFormula>
      <totalsRowFormula>SUMIF(اليومية[النوع],"الدخل",اليومية[السنوي])-SUMIF(اليومية[النوع],"&lt;&gt;الدخل",اليومية[السنوي])</totalsRowFormula>
    </tableColumn>
  </tableColumns>
  <tableStyleInfo name="ملخص يومي" showFirstColumn="0" showLastColumn="0" showRowStripes="1" showColumnStripes="0"/>
  <extLst>
    <ext xmlns:x14="http://schemas.microsoft.com/office/spreadsheetml/2009/9/main" uri="{504A1905-F514-4f6f-8877-14C23A59335A}">
      <x14:table altTextSummary="حدد &quot;النوع&quot;، وأدخل الوصف والنقد اليومي، وسيتم حساب التدفق النقدي الشهري والسنوي تلقائياً في هذا الجدول"/>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الدخل" displayName="الدخل" ref="B3:D10" totalsRowCount="1">
  <tableColumns count="3">
    <tableColumn id="1" xr3:uid="{00000000-0010-0000-0200-000001000000}" name="الدخل" totalsRowLabel="الإجمالي" dataDxfId="23" totalsRowDxfId="22"/>
    <tableColumn id="2" xr3:uid="{00000000-0010-0000-0200-000002000000}" name="السنوي  " totalsRowFunction="sum" dataDxfId="21" totalsRowDxfId="20"/>
    <tableColumn id="3" xr3:uid="{00000000-0010-0000-0200-000003000000}" name="شهري " totalsRowFunction="sum" dataDxfId="19" totalsRowDxfId="18">
      <calculatedColumnFormula>الدخل[[#This Row],[السنوي  ]]/12</calculatedColumnFormula>
    </tableColumn>
  </tableColumns>
  <tableStyleInfo name="التدفق النقدي الشخصي" showFirstColumn="1" showLastColumn="1" showRowStripes="0" showColumnStripes="0"/>
  <extLst>
    <ext xmlns:x14="http://schemas.microsoft.com/office/spreadsheetml/2009/9/main" uri="{504A1905-F514-4f6f-8877-14C23A59335A}">
      <x14:table altTextSummary="أدخل العناصر &quot;الدخل&quot; و&quot;الدخل السنوي&quot; في هذا الجدول. يتم حساب &quot;الدخل الشهري&quot; تلقائياً"/>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المصروفات" displayName="المصروفات" ref="B3:D22" totalsRowCount="1">
  <tableColumns count="3">
    <tableColumn id="1" xr3:uid="{00000000-0010-0000-0300-000001000000}" name="المصاريف" totalsRowLabel="الإجمالي" dataDxfId="17" totalsRowDxfId="16"/>
    <tableColumn id="2" xr3:uid="{00000000-0010-0000-0300-000002000000}" name="السنوي  " totalsRowFunction="sum" dataDxfId="15" totalsRowDxfId="14"/>
    <tableColumn id="3" xr3:uid="{00000000-0010-0000-0300-000003000000}" name="شهري " totalsRowFunction="sum" dataDxfId="13" totalsRowDxfId="12">
      <calculatedColumnFormula>المصروفات[[#This Row],[السنوي  ]]/12</calculatedColumnFormula>
    </tableColumn>
  </tableColumns>
  <tableStyleInfo name="التدفق النقدي الشخصي" showFirstColumn="1" showLastColumn="1" showRowStripes="0" showColumnStripes="0"/>
  <extLst>
    <ext xmlns:x14="http://schemas.microsoft.com/office/spreadsheetml/2009/9/main" uri="{504A1905-F514-4f6f-8877-14C23A59335A}">
      <x14:table altTextSummary="أدخل عناصر &quot;المصروفات&quot; و&quot;المصروفات السنوية&quot; في هذا الجدول. يتم حساب &quot;المصروفات الشهرية&quot; تلقائياً"/>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4000000}" name="التقديرية" displayName="التقديرية" ref="B3:D15" totalsRowCount="1">
  <tableColumns count="3">
    <tableColumn id="1" xr3:uid="{00000000-0010-0000-0400-000001000000}" name="المصاريف التقديرية" totalsRowLabel="الإجمالي" dataDxfId="11" totalsRowDxfId="10"/>
    <tableColumn id="2" xr3:uid="{00000000-0010-0000-0400-000002000000}" name="السنوي  " totalsRowFunction="sum" dataDxfId="9" totalsRowDxfId="8"/>
    <tableColumn id="3" xr3:uid="{00000000-0010-0000-0400-000003000000}" name="شهري " totalsRowFunction="sum" dataDxfId="7" totalsRowDxfId="6">
      <calculatedColumnFormula>التقديرية[[#This Row],[السنوي  ]]/12</calculatedColumnFormula>
    </tableColumn>
  </tableColumns>
  <tableStyleInfo name="التدفق النقدي الشخصي" showFirstColumn="1" showLastColumn="1" showRowStripes="0" showColumnStripes="0"/>
  <extLst>
    <ext xmlns:x14="http://schemas.microsoft.com/office/spreadsheetml/2009/9/main" uri="{504A1905-F514-4f6f-8877-14C23A59335A}">
      <x14:table altTextSummary="أدخل عناصر &quot;المصروفات التقديرية&quot; و&quot;المصروفات السنوية التقديرية&quot; في هذا الجدول. يتم حساب &quot;المصروفات الشهرية التقديرية&quot; تلقائياً"/>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5000000}" name="المدخرات" displayName="المدخرات" ref="B3:D9" totalsRowCount="1">
  <tableColumns count="3">
    <tableColumn id="1" xr3:uid="{00000000-0010-0000-0500-000001000000}" name="المدخرات" totalsRowLabel="الإجمالي" dataDxfId="5" totalsRowDxfId="4"/>
    <tableColumn id="2" xr3:uid="{00000000-0010-0000-0500-000002000000}" name="السنوي  " totalsRowFunction="sum" dataDxfId="3" totalsRowDxfId="2"/>
    <tableColumn id="3" xr3:uid="{00000000-0010-0000-0500-000003000000}" name="شهري " totalsRowFunction="sum" dataDxfId="1" totalsRowDxfId="0">
      <calculatedColumnFormula>المدخرات[[#This Row],[السنوي  ]]/12</calculatedColumnFormula>
    </tableColumn>
  </tableColumns>
  <tableStyleInfo name="التدفق النقدي الشخصي" showFirstColumn="1" showLastColumn="1" showRowStripes="0" showColumnStripes="0"/>
  <extLst>
    <ext xmlns:x14="http://schemas.microsoft.com/office/spreadsheetml/2009/9/main" uri="{504A1905-F514-4f6f-8877-14C23A59335A}">
      <x14:table altTextSummary="أدخل عناصر &quot;المدخرات&quot; و&quot;المدخرات السنوية&quot; في هذا الجدول. يتم حساب &quot;المدخرات الشهرية&quot; تلقائياً"/>
    </ext>
  </extLst>
</table>
</file>

<file path=xl/theme/theme1.xml><?xml version="1.0" encoding="utf-8"?>
<a:theme xmlns:a="http://schemas.openxmlformats.org/drawingml/2006/main" name="Office Theme">
  <a:themeElements>
    <a:clrScheme name="Personal Cash Flow Statement">
      <a:dk1>
        <a:srgbClr val="000000"/>
      </a:dk1>
      <a:lt1>
        <a:srgbClr val="FFFFFF"/>
      </a:lt1>
      <a:dk2>
        <a:srgbClr val="1A1A17"/>
      </a:dk2>
      <a:lt2>
        <a:srgbClr val="FAF7F0"/>
      </a:lt2>
      <a:accent1>
        <a:srgbClr val="E58555"/>
      </a:accent1>
      <a:accent2>
        <a:srgbClr val="62A293"/>
      </a:accent2>
      <a:accent3>
        <a:srgbClr val="F7AF4F"/>
      </a:accent3>
      <a:accent4>
        <a:srgbClr val="A7BD6F"/>
      </a:accent4>
      <a:accent5>
        <a:srgbClr val="D5BD85"/>
      </a:accent5>
      <a:accent6>
        <a:srgbClr val="996B7B"/>
      </a:accent6>
      <a:hlink>
        <a:srgbClr val="A7BD6F"/>
      </a:hlink>
      <a:folHlink>
        <a:srgbClr val="996B7B"/>
      </a:folHlink>
    </a:clrScheme>
    <a:fontScheme name="Personal Cash Flow Statemen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249977111117893"/>
    <pageSetUpPr autoPageBreaks="0" fitToPage="1"/>
  </sheetPr>
  <dimension ref="A1:H6"/>
  <sheetViews>
    <sheetView showGridLines="0" rightToLeft="1" tabSelected="1" zoomScaleNormal="100" workbookViewId="0"/>
  </sheetViews>
  <sheetFormatPr defaultRowHeight="14.25" x14ac:dyDescent="0.2"/>
  <cols>
    <col min="1" max="1" width="2.5" style="36" customWidth="1"/>
    <col min="2" max="2" width="34.5" style="36" customWidth="1"/>
    <col min="3" max="3" width="3.5" style="36" customWidth="1"/>
    <col min="4" max="4" width="34.5" style="36" customWidth="1"/>
    <col min="5" max="5" width="3.5" style="36" customWidth="1"/>
    <col min="6" max="6" width="34.5" style="36" customWidth="1"/>
    <col min="7" max="8" width="16.5" style="36" customWidth="1"/>
    <col min="9" max="16384" width="9" style="36"/>
  </cols>
  <sheetData>
    <row r="1" spans="1:8" s="34" customFormat="1" ht="39" customHeight="1" x14ac:dyDescent="0.2">
      <c r="A1" s="31"/>
      <c r="B1" s="49"/>
      <c r="C1" s="49"/>
      <c r="D1" s="49"/>
      <c r="E1" s="49"/>
      <c r="F1" s="50"/>
      <c r="G1" s="32" t="s">
        <v>7</v>
      </c>
      <c r="H1" s="33" t="s">
        <v>8</v>
      </c>
    </row>
    <row r="2" spans="1:8" ht="75.599999999999994" customHeight="1" x14ac:dyDescent="0.55000000000000004">
      <c r="A2" s="35"/>
      <c r="B2" s="48" t="s">
        <v>0</v>
      </c>
      <c r="C2" s="48"/>
      <c r="D2" s="48"/>
      <c r="E2" s="48"/>
      <c r="F2" s="48"/>
      <c r="G2" s="35"/>
      <c r="H2" s="35"/>
    </row>
    <row r="3" spans="1:8" ht="47.45" customHeight="1" x14ac:dyDescent="0.2">
      <c r="A3" s="35"/>
      <c r="B3" s="47" t="s">
        <v>92</v>
      </c>
      <c r="C3" s="47"/>
      <c r="D3" s="47"/>
      <c r="E3" s="47"/>
      <c r="F3" s="47"/>
      <c r="G3" s="35"/>
      <c r="H3" s="35"/>
    </row>
    <row r="4" spans="1:8" x14ac:dyDescent="0.2">
      <c r="A4" s="35"/>
      <c r="B4" s="35"/>
      <c r="C4" s="35"/>
      <c r="D4" s="35"/>
      <c r="E4" s="35"/>
      <c r="F4" s="35"/>
      <c r="G4" s="35"/>
      <c r="H4" s="35"/>
    </row>
    <row r="5" spans="1:8" ht="33.75" customHeight="1" x14ac:dyDescent="0.2">
      <c r="A5" s="35"/>
      <c r="B5" s="37" t="s">
        <v>1</v>
      </c>
      <c r="C5" s="35"/>
      <c r="D5" s="38" t="s">
        <v>3</v>
      </c>
      <c r="E5" s="35"/>
      <c r="F5" s="39" t="s">
        <v>5</v>
      </c>
      <c r="G5" s="35"/>
      <c r="H5" s="35"/>
    </row>
    <row r="6" spans="1:8" ht="120.75" customHeight="1" x14ac:dyDescent="0.2">
      <c r="A6" s="35"/>
      <c r="B6" s="40" t="s">
        <v>2</v>
      </c>
      <c r="C6" s="35"/>
      <c r="D6" s="41" t="s">
        <v>4</v>
      </c>
      <c r="E6" s="35"/>
      <c r="F6" s="42" t="s">
        <v>6</v>
      </c>
      <c r="G6" s="35"/>
      <c r="H6" s="35"/>
    </row>
  </sheetData>
  <mergeCells count="3">
    <mergeCell ref="B3:F3"/>
    <mergeCell ref="B2:F2"/>
    <mergeCell ref="B1:F1"/>
  </mergeCells>
  <dataValidations count="6">
    <dataValidation allowBlank="1" showInputMessage="1" showErrorMessage="1" prompt="قم بإنشاء &quot;بيان التدفق النقدي الشخصي البسيط&quot; في هذا المصنف. استخدم ورقة العمل &quot;الإرشادات&quot; هذه للتعرف على التدفقات النقدية المختلفة. حدد الخلية H1 للتنقل إلى ورقة العمل &quot;الدخل&quot;" sqref="A1" xr:uid="{00000000-0002-0000-0000-000000000000}"/>
    <dataValidation allowBlank="1" showInputMessage="1" showErrorMessage="1" prompt="ارتباط التنقل إلى ورقة العمل &quot;الدخل&quot;" sqref="H1" xr:uid="{00000000-0002-0000-0000-000001000000}"/>
    <dataValidation allowBlank="1" showInputMessage="1" showErrorMessage="1" prompt="يوجد عنوان ورقة العمل هذه في هذه الخلية. توجد التلميحات في الخلية أدناه، وتوجد الإرشادات حول &quot;التدفق النقدي السنوي&quot; و&quot;التدفق النقدي الشهري&quot; و&quot;التدفق النقدي اليومي&quot; في الصف 5" sqref="B2:F2" xr:uid="{00000000-0002-0000-0000-000002000000}"/>
    <dataValidation allowBlank="1" showInputMessage="1" showErrorMessage="1" prompt="توجد الإرشادات حول كيفية إنشاء &quot;التدفق النقدي السنوي&quot; في الخلية أدناه" sqref="B5" xr:uid="{00000000-0002-0000-0000-000003000000}"/>
    <dataValidation allowBlank="1" showInputMessage="1" showErrorMessage="1" prompt="توجد الإرشادات حول كيفية إنشاء &quot;التدفق النقدي الشهري&quot; في الخلية أدناه" sqref="D5" xr:uid="{00000000-0002-0000-0000-000004000000}"/>
    <dataValidation allowBlank="1" showInputMessage="1" showErrorMessage="1" prompt="توجد الإرشادات حول كيفية إنشاء &quot;التدفق النقدي اليومي&quot; في الخلية أدناه" sqref="F5" xr:uid="{00000000-0002-0000-0000-000005000000}"/>
  </dataValidations>
  <hyperlinks>
    <hyperlink ref="H1" location="الدخل!A1" tooltip="حدد للانتقال إلى ورقة العمل &quot;الدخل&quot;" display="INCOME" xr:uid="{00000000-0004-0000-0000-000000000000}"/>
    <hyperlink ref="G1" location="الإرشادات!A1" tooltip="حدد للانتقال إلى الخلية A1 في ورقة العمل هذه" display="GUIDE" xr:uid="{E68A774C-93D6-483A-9386-8E5FD2297001}"/>
  </hyperlinks>
  <printOptions horizontalCentered="1"/>
  <pageMargins left="0.4" right="0.4" top="0.4" bottom="0.4" header="0.5" footer="0.5"/>
  <pageSetup paperSize="9" fitToHeight="0" orientation="landscape"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autoPageBreaks="0" fitToPage="1"/>
  </sheetPr>
  <dimension ref="A1:P6"/>
  <sheetViews>
    <sheetView showGridLines="0" rightToLeft="1" zoomScaleNormal="100" workbookViewId="0"/>
  </sheetViews>
  <sheetFormatPr defaultColWidth="8.625" defaultRowHeight="30" customHeight="1" x14ac:dyDescent="0.2"/>
  <cols>
    <col min="1" max="1" width="2.625" style="2" customWidth="1"/>
    <col min="2" max="2" width="22.5" style="2" customWidth="1"/>
    <col min="3" max="3" width="25.5" style="2" customWidth="1"/>
    <col min="4" max="4" width="16.5" style="2" customWidth="1"/>
    <col min="5" max="5" width="2.5" style="2" customWidth="1"/>
    <col min="6" max="8" width="20.625" style="2" customWidth="1"/>
    <col min="9" max="9" width="2.5" style="2" customWidth="1"/>
    <col min="10" max="12" width="20.625" style="2" customWidth="1"/>
    <col min="13" max="13" width="2.5" style="2" customWidth="1"/>
    <col min="14" max="16" width="20.625" style="2" customWidth="1"/>
    <col min="17" max="17" width="2.5" style="2" customWidth="1"/>
    <col min="18" max="16384" width="8.625" style="2"/>
  </cols>
  <sheetData>
    <row r="1" spans="1:16" s="3" customFormat="1" ht="39" customHeight="1" x14ac:dyDescent="0.2">
      <c r="A1" s="21"/>
      <c r="B1" s="59" t="s">
        <v>0</v>
      </c>
      <c r="C1" s="59"/>
      <c r="D1" s="59"/>
      <c r="E1" s="59"/>
      <c r="F1" s="60"/>
      <c r="G1" s="6" t="s">
        <v>7</v>
      </c>
      <c r="H1" s="55" t="s">
        <v>1</v>
      </c>
      <c r="I1" s="56"/>
      <c r="J1" s="20" t="s">
        <v>17</v>
      </c>
      <c r="K1" s="21"/>
      <c r="L1" s="21"/>
      <c r="M1" s="21"/>
      <c r="N1" s="21"/>
      <c r="O1" s="22"/>
      <c r="P1" s="22"/>
    </row>
    <row r="2" spans="1:16" ht="33.75" customHeight="1" x14ac:dyDescent="0.2">
      <c r="A2" s="5"/>
      <c r="B2" s="61" t="s">
        <v>9</v>
      </c>
      <c r="C2" s="61"/>
      <c r="D2" s="58">
        <f>التدفق_النقدي_السنوي_حتى_تاريخه</f>
        <v>39750</v>
      </c>
      <c r="E2" s="58"/>
      <c r="F2" s="58"/>
      <c r="G2" s="57" t="s">
        <v>16</v>
      </c>
      <c r="H2" s="57"/>
      <c r="I2" s="57"/>
      <c r="J2" s="57"/>
      <c r="K2" s="57"/>
      <c r="L2" s="57"/>
      <c r="M2" s="57"/>
      <c r="N2" s="57"/>
      <c r="O2" s="57"/>
      <c r="P2" s="57"/>
    </row>
    <row r="3" spans="1:16" ht="50.1" customHeight="1" x14ac:dyDescent="0.25">
      <c r="A3" s="5"/>
      <c r="B3" s="51" t="s">
        <v>10</v>
      </c>
      <c r="C3" s="51"/>
      <c r="D3" s="51"/>
      <c r="E3" s="5"/>
      <c r="F3" s="51" t="s">
        <v>14</v>
      </c>
      <c r="G3" s="51"/>
      <c r="H3" s="51"/>
      <c r="I3" s="5"/>
      <c r="J3" s="51" t="s">
        <v>18</v>
      </c>
      <c r="K3" s="51"/>
      <c r="L3" s="51"/>
      <c r="M3" s="5"/>
      <c r="N3" s="51" t="s">
        <v>20</v>
      </c>
      <c r="O3" s="51"/>
      <c r="P3" s="51"/>
    </row>
    <row r="4" spans="1:16" ht="16.5" customHeight="1" x14ac:dyDescent="0.2">
      <c r="A4" s="5"/>
      <c r="B4" s="7" t="s">
        <v>11</v>
      </c>
      <c r="C4" s="63">
        <f>الدخل!C10</f>
        <v>125000</v>
      </c>
      <c r="D4" s="63"/>
      <c r="E4" s="5"/>
      <c r="F4" s="7" t="s">
        <v>11</v>
      </c>
      <c r="G4" s="63">
        <f>المصروفات[[#Totals],[السنوي  ]]</f>
        <v>49000</v>
      </c>
      <c r="H4" s="63"/>
      <c r="I4" s="5"/>
      <c r="J4" s="7" t="s">
        <v>11</v>
      </c>
      <c r="K4" s="63">
        <f>التقديرية[[#Totals],[السنوي  ]]</f>
        <v>13250</v>
      </c>
      <c r="L4" s="63"/>
      <c r="M4" s="5"/>
      <c r="N4" s="8" t="s">
        <v>11</v>
      </c>
      <c r="O4" s="53">
        <f>المدخرات[[#Totals],[السنوي  ]]</f>
        <v>23000</v>
      </c>
      <c r="P4" s="53"/>
    </row>
    <row r="5" spans="1:16" ht="323.10000000000002" customHeight="1" x14ac:dyDescent="0.2">
      <c r="A5" s="5"/>
      <c r="B5" s="54" t="s">
        <v>12</v>
      </c>
      <c r="C5" s="54"/>
      <c r="D5" s="54"/>
      <c r="E5" s="5"/>
      <c r="F5" s="54" t="s">
        <v>15</v>
      </c>
      <c r="G5" s="54"/>
      <c r="H5" s="54"/>
      <c r="I5" s="5"/>
      <c r="J5" s="54" t="s">
        <v>19</v>
      </c>
      <c r="K5" s="54"/>
      <c r="L5" s="54"/>
      <c r="M5" s="5"/>
      <c r="N5" s="54" t="s">
        <v>21</v>
      </c>
      <c r="O5" s="54"/>
      <c r="P5" s="54"/>
    </row>
    <row r="6" spans="1:16" ht="16.5" customHeight="1" x14ac:dyDescent="0.2">
      <c r="A6" s="5"/>
      <c r="B6" s="7" t="s">
        <v>13</v>
      </c>
      <c r="C6" s="62">
        <f>الدخل!D10</f>
        <v>10416.666666666668</v>
      </c>
      <c r="D6" s="62"/>
      <c r="E6" s="5"/>
      <c r="F6" s="7" t="s">
        <v>13</v>
      </c>
      <c r="G6" s="62">
        <f>المصروفات[[#Totals],[شهري ]]</f>
        <v>4083.333333333333</v>
      </c>
      <c r="H6" s="62"/>
      <c r="I6" s="5"/>
      <c r="J6" s="7" t="s">
        <v>13</v>
      </c>
      <c r="K6" s="62">
        <f>التقديرية[[#Totals],[شهري ]]</f>
        <v>1104.1666666666665</v>
      </c>
      <c r="L6" s="62"/>
      <c r="M6" s="5"/>
      <c r="N6" s="9" t="s">
        <v>13</v>
      </c>
      <c r="O6" s="52">
        <f>المدخرات!D9</f>
        <v>1916.6666666666667</v>
      </c>
      <c r="P6" s="52"/>
    </row>
  </sheetData>
  <mergeCells count="21">
    <mergeCell ref="C6:D6"/>
    <mergeCell ref="F5:H5"/>
    <mergeCell ref="G6:H6"/>
    <mergeCell ref="G4:H4"/>
    <mergeCell ref="K6:L6"/>
    <mergeCell ref="K4:L4"/>
    <mergeCell ref="J5:L5"/>
    <mergeCell ref="C4:D4"/>
    <mergeCell ref="B5:D5"/>
    <mergeCell ref="D2:F2"/>
    <mergeCell ref="B1:F1"/>
    <mergeCell ref="B3:D3"/>
    <mergeCell ref="F3:H3"/>
    <mergeCell ref="J3:L3"/>
    <mergeCell ref="B2:C2"/>
    <mergeCell ref="N3:P3"/>
    <mergeCell ref="O6:P6"/>
    <mergeCell ref="O4:P4"/>
    <mergeCell ref="N5:P5"/>
    <mergeCell ref="H1:I1"/>
    <mergeCell ref="G2:P2"/>
  </mergeCells>
  <dataValidations count="26">
    <dataValidation allowBlank="1" showInputMessage="1" showErrorMessage="1" prompt="قم بإنشاء بيان &quot;التدفق النقدي السنوي&quot; في ورقة العمل الحالية. يتم تحديث إجمالي الدخل السنوي والمصروفات والمصروفات التقديرية والمدخرات والمخططات تلقائياً. يوجد التلميح في الخلية G2" sqref="A1" xr:uid="{00000000-0002-0000-0100-000000000000}"/>
    <dataValidation allowBlank="1" showInputMessage="1" showErrorMessage="1" prompt="رابط التنقل إلى ورقة العمل &quot;الإرشادات&quot;" sqref="G1" xr:uid="{00000000-0002-0000-0100-000001000000}"/>
    <dataValidation allowBlank="1" showInputMessage="1" showErrorMessage="1" prompt="يتم حساب &quot;إجمالي الدخل السنوي&quot; تلقائياً في الخلية الموجودة على اليسار" sqref="B4" xr:uid="{00000000-0002-0000-0100-000002000000}"/>
    <dataValidation allowBlank="1" showInputMessage="1" showErrorMessage="1" prompt="يتم حساب &quot;إجمالي الدخل السنوي&quot; تلقائياً في هذه الخلية" sqref="C4:D4" xr:uid="{00000000-0002-0000-0100-000003000000}"/>
    <dataValidation allowBlank="1" showInputMessage="1" showErrorMessage="1" prompt="يتم حساب &quot;إجمالي الدخل الشهري&quot; تلقائياً في الخلية الموجودة على اليسار" sqref="B6" xr:uid="{00000000-0002-0000-0100-000004000000}"/>
    <dataValidation allowBlank="1" showInputMessage="1" showErrorMessage="1" prompt="يتم حساب &quot;إجمالي الدخل الشهري&quot; تلقائياً في هذه الخلية" sqref="C6:D6" xr:uid="{00000000-0002-0000-0100-000005000000}"/>
    <dataValidation allowBlank="1" showInputMessage="1" showErrorMessage="1" prompt="يتم حساب &quot;إجمالي المصروفات السنوية&quot; تلقائياً في الخلية الموجودة على اليسار" sqref="F4" xr:uid="{00000000-0002-0000-0100-000006000000}"/>
    <dataValidation allowBlank="1" showInputMessage="1" showErrorMessage="1" prompt="يتم حساب &quot;إجمالي المصروفات السنوية&quot; تلقائياً في هذه الخلية" sqref="G4:H4" xr:uid="{00000000-0002-0000-0100-000007000000}"/>
    <dataValidation allowBlank="1" showInputMessage="1" showErrorMessage="1" prompt="يتم حساب &quot;إجمالي المصروفات الشهرية&quot; تلقائياً في الخلية الموجودة على اليسار" sqref="F6" xr:uid="{00000000-0002-0000-0100-000008000000}"/>
    <dataValidation allowBlank="1" showInputMessage="1" showErrorMessage="1" prompt="يتم حساب &quot;إجمالي المصروفات الشهرية&quot; تلقائياً في هذه الخلية" sqref="G6:H6" xr:uid="{00000000-0002-0000-0100-000009000000}"/>
    <dataValidation allowBlank="1" showInputMessage="1" showErrorMessage="1" prompt="يتم حساب &quot;إجمالي المصروفات السنوية التقديرية&quot; تلقائياً في الخلية الموجودة على اليسار" sqref="J4" xr:uid="{00000000-0002-0000-0100-00000A000000}"/>
    <dataValidation allowBlank="1" showInputMessage="1" showErrorMessage="1" prompt="يتم حساب &quot;إجمالي المصروفات السنوية التقديرية&quot; تلقائياً في هذه الخلية" sqref="K4:L4" xr:uid="{00000000-0002-0000-0100-00000B000000}"/>
    <dataValidation allowBlank="1" showInputMessage="1" showErrorMessage="1" prompt="يتم حساب &quot;إجمالي المصروفات الشهرية التقديرية&quot; تلقائياً في الخلية الموجودة على اليسار" sqref="J6" xr:uid="{00000000-0002-0000-0100-00000C000000}"/>
    <dataValidation allowBlank="1" showInputMessage="1" showErrorMessage="1" prompt="يتم حساب &quot;إجمالي المصروفات الشهرية التقديرية&quot; تلقائياً في هذه الخلية" sqref="K6:L6" xr:uid="{00000000-0002-0000-0100-00000D000000}"/>
    <dataValidation allowBlank="1" showInputMessage="1" showErrorMessage="1" prompt="يتم حساب &quot;إجمالي المدخرات السنوية&quot; تلقائياً في الخلية الموجودة على اليسار" sqref="N4" xr:uid="{00000000-0002-0000-0100-00000E000000}"/>
    <dataValidation allowBlank="1" showInputMessage="1" showErrorMessage="1" prompt="يتم حساب &quot;إجمالي المدخرات السنوية&quot; تلقائياً في هذه الخلية" sqref="O4:P4" xr:uid="{00000000-0002-0000-0100-00000F000000}"/>
    <dataValidation allowBlank="1" showInputMessage="1" showErrorMessage="1" prompt="يتم حساب &quot;إجمالي المدخرات الشهرية&quot; تلقائياً في الخلية الموجودة على اليسار" sqref="N6" xr:uid="{00000000-0002-0000-0100-000010000000}"/>
    <dataValidation allowBlank="1" showInputMessage="1" showErrorMessage="1" prompt="يتم حساب &quot;إجمالي المدخرات الشهرية&quot; تلقائياً في هذه الخلية" sqref="O6:P6" xr:uid="{00000000-0002-0000-0100-000011000000}"/>
    <dataValidation allowBlank="1" showInputMessage="1" showErrorMessage="1" prompt="ارتباط التنقل إلى ورقة العمل &quot;التدفق النقدي الشهري&quot;" sqref="J1" xr:uid="{00000000-0002-0000-0100-000012000000}"/>
    <dataValidation allowBlank="1" showInputMessage="1" showErrorMessage="1" prompt="يتم حساب إجمالي التدفق النقدي حتى تاريخه تلقائياً في هذه الخلية ويتم تحديث المخططات في الخلية B5 وF5 وJ5 وN5. يوجد التلميح في الخلية على اليسار، وأوصاف الملخص في الخلية B3 وF3 وJ3 وN3" sqref="D2:F2" xr:uid="{00000000-0002-0000-0100-000013000000}"/>
    <dataValidation allowBlank="1" showInputMessage="1" showErrorMessage="1" prompt="يوجد عنوان ورقة العمل هذه في هذه الخلية وارتباطات التنقل لأوراق العمل الأخرى في الخلايا الموجودة على اليسار والخلية G1 وJ1. يتم حساب &quot;إجمالي التدفق النقدي&quot; حتى التاريخ تلقائياً في الخلية D2" sqref="B1:F1" xr:uid="{00000000-0002-0000-0100-000014000000}"/>
    <dataValidation allowBlank="1" showInputMessage="1" showErrorMessage="1" prompt="يتم حساب &quot;إجمالي التدفق النقدي حتى تاريخه&quot; تلقائياً في الخلية الموجودة على اليسار. يوجد الوصف &quot;ملخص الدخل&quot; في الخلية أدناه" sqref="B2:C2" xr:uid="{00000000-0002-0000-0100-000015000000}"/>
    <dataValidation allowBlank="1" showInputMessage="1" showErrorMessage="1" prompt="يتم حساب &quot;إجمالي الدخل السنوي&quot; تلقائياً في الخلية C4 و&quot;الدخل الشهري&quot; في الخلية C6. يوجد المخطط الدائري في الخلية B5" sqref="B3:D3" xr:uid="{00000000-0002-0000-0100-000016000000}"/>
    <dataValidation allowBlank="1" showInputMessage="1" showErrorMessage="1" prompt="يتم حساب &quot;إجمالي المصروفات السنوية&quot; تلقائياً في الخلية G4 و&quot;المصروفات الشهرية&quot; في الخلية G6. يوجد المخطط الدائري في الخلية F5" sqref="F3:H3" xr:uid="{00000000-0002-0000-0100-000017000000}"/>
    <dataValidation allowBlank="1" showInputMessage="1" showErrorMessage="1" prompt="يتم حساب &quot;إجمالي المصروفات السنوية التقديرية&quot; تلقائياً في الخلية K4 و&quot;المصروفات الشهرية&quot; في الخلية K6. يوجد المخطط الدائري في الخلية J5" sqref="J3:L3" xr:uid="{00000000-0002-0000-0100-000018000000}"/>
    <dataValidation allowBlank="1" showInputMessage="1" showErrorMessage="1" prompt="يتم حساب &quot;إجمالي المدخرات السنوية&quot; تلقائياً في الخلية O4 و&quot;المدخرات الشهرية&quot; في الخلية O6. يوجد المخطط الدائري في الخلية N5" sqref="N3:P3" xr:uid="{00000000-0002-0000-0100-000019000000}"/>
  </dataValidations>
  <hyperlinks>
    <hyperlink ref="G1" location="الإرشادات!A1" tooltip="حدد للانتقال إلى ورقة العمل &quot;الإرشادات&quot;" display="Navigation button for Guide worksheet is in this cell." xr:uid="{00000000-0004-0000-0100-000000000000}"/>
    <hyperlink ref="J1" location="'التدفق النقدي الشهري'!A1" tooltip="حدد للانتقال إلى ورقة العمل &quot;التدفق النقدي الشهري&quot;" display="'Monthly Cash Flow'!A1" xr:uid="{00000000-0004-0000-0100-000001000000}"/>
    <hyperlink ref="H1:I1" location="'التدفق النقدي السنوي'!A1" tooltip="حدد للانتقال إلى الخلية A1 في ورقة العمل هذه" display="ANNUAL CASH FLOW" xr:uid="{B18D9D8E-013E-4805-A1FF-91D2F52D3FC2}"/>
  </hyperlinks>
  <printOptions horizontalCentered="1"/>
  <pageMargins left="0.25" right="0.25" top="0.75" bottom="0.75" header="0.3" footer="0.3"/>
  <pageSetup paperSize="9" fitToHeight="0" orientation="landscape"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249977111117893"/>
    <pageSetUpPr autoPageBreaks="0" fitToPage="1"/>
  </sheetPr>
  <dimension ref="A1:P48"/>
  <sheetViews>
    <sheetView showGridLines="0" rightToLeft="1" zoomScaleNormal="100" workbookViewId="0"/>
  </sheetViews>
  <sheetFormatPr defaultRowHeight="30" customHeight="1" x14ac:dyDescent="0.2"/>
  <cols>
    <col min="1" max="1" width="2.625" customWidth="1"/>
    <col min="2" max="2" width="14.5" customWidth="1"/>
    <col min="3" max="3" width="25.5" customWidth="1"/>
    <col min="4" max="16" width="17.625" customWidth="1"/>
    <col min="17" max="17" width="16.5" customWidth="1"/>
  </cols>
  <sheetData>
    <row r="1" spans="1:16" s="3" customFormat="1" ht="39" customHeight="1" thickBot="1" x14ac:dyDescent="0.25">
      <c r="A1" s="21"/>
      <c r="B1" s="65" t="s">
        <v>0</v>
      </c>
      <c r="C1" s="65"/>
      <c r="D1" s="65"/>
      <c r="E1" s="65"/>
      <c r="F1" s="65"/>
      <c r="G1" s="60"/>
      <c r="H1" s="4" t="s">
        <v>7</v>
      </c>
      <c r="I1" s="20" t="s">
        <v>1</v>
      </c>
      <c r="J1" s="20" t="s">
        <v>3</v>
      </c>
      <c r="K1" s="20" t="s">
        <v>73</v>
      </c>
      <c r="L1" s="21"/>
      <c r="M1" s="21"/>
      <c r="N1" s="21"/>
      <c r="O1" s="21"/>
      <c r="P1" s="21"/>
    </row>
    <row r="2" spans="1:16" ht="31.5" customHeight="1" x14ac:dyDescent="0.2">
      <c r="A2" s="5"/>
      <c r="B2" s="66" t="s">
        <v>22</v>
      </c>
      <c r="C2" s="66"/>
      <c r="D2" s="67">
        <f>التدفق_النقدي_الشهري_حتى_تاريخه</f>
        <v>18380</v>
      </c>
      <c r="E2" s="67"/>
      <c r="F2" s="68" t="s">
        <v>67</v>
      </c>
      <c r="G2" s="68"/>
      <c r="H2" s="68"/>
      <c r="I2" s="68"/>
      <c r="J2" s="68"/>
      <c r="K2" s="68"/>
      <c r="L2" s="68"/>
      <c r="M2" s="68"/>
      <c r="N2" s="68"/>
      <c r="O2" s="68"/>
      <c r="P2" s="68"/>
    </row>
    <row r="3" spans="1:16" ht="50.1" customHeight="1" x14ac:dyDescent="0.25">
      <c r="A3" s="5"/>
      <c r="B3" s="10" t="s">
        <v>23</v>
      </c>
      <c r="C3" s="10" t="s">
        <v>28</v>
      </c>
      <c r="D3" s="10" t="s">
        <v>65</v>
      </c>
      <c r="E3" s="10" t="s">
        <v>66</v>
      </c>
      <c r="F3" s="10" t="s">
        <v>68</v>
      </c>
      <c r="G3" s="10" t="s">
        <v>69</v>
      </c>
      <c r="H3" s="10" t="s">
        <v>70</v>
      </c>
      <c r="I3" s="10" t="s">
        <v>71</v>
      </c>
      <c r="J3" s="10" t="s">
        <v>72</v>
      </c>
      <c r="K3" s="10" t="s">
        <v>74</v>
      </c>
      <c r="L3" s="10" t="s">
        <v>75</v>
      </c>
      <c r="M3" s="10" t="s">
        <v>76</v>
      </c>
      <c r="N3" s="10" t="s">
        <v>77</v>
      </c>
      <c r="O3" s="10" t="s">
        <v>78</v>
      </c>
      <c r="P3" s="10" t="s">
        <v>27</v>
      </c>
    </row>
    <row r="4" spans="1:16" ht="30" customHeight="1" x14ac:dyDescent="0.2">
      <c r="A4" s="5"/>
      <c r="B4" s="11" t="s">
        <v>8</v>
      </c>
      <c r="C4" s="11" t="s">
        <v>29</v>
      </c>
      <c r="D4" s="43">
        <v>7500</v>
      </c>
      <c r="E4" s="43">
        <v>7500</v>
      </c>
      <c r="F4" s="43">
        <v>7500</v>
      </c>
      <c r="G4" s="43">
        <v>7500</v>
      </c>
      <c r="H4" s="43">
        <v>7500</v>
      </c>
      <c r="I4" s="43">
        <v>7500</v>
      </c>
      <c r="J4" s="43"/>
      <c r="K4" s="43"/>
      <c r="L4" s="43"/>
      <c r="M4" s="43"/>
      <c r="N4" s="43"/>
      <c r="O4" s="43"/>
      <c r="P4" s="43">
        <f>SUM(الشهرية[[#This Row],[يناير]:[ديسمبر]])</f>
        <v>45000</v>
      </c>
    </row>
    <row r="5" spans="1:16" ht="30" customHeight="1" x14ac:dyDescent="0.2">
      <c r="A5" s="5"/>
      <c r="B5" s="11" t="s">
        <v>8</v>
      </c>
      <c r="C5" s="11" t="s">
        <v>30</v>
      </c>
      <c r="D5" s="43">
        <v>400</v>
      </c>
      <c r="E5" s="43">
        <v>400</v>
      </c>
      <c r="F5" s="43">
        <v>500</v>
      </c>
      <c r="G5" s="43">
        <v>200</v>
      </c>
      <c r="H5" s="43">
        <v>0</v>
      </c>
      <c r="I5" s="43">
        <v>600</v>
      </c>
      <c r="J5" s="43"/>
      <c r="K5" s="43"/>
      <c r="L5" s="43"/>
      <c r="M5" s="43"/>
      <c r="N5" s="43"/>
      <c r="O5" s="43"/>
      <c r="P5" s="43">
        <f>SUM(الشهرية[[#This Row],[يناير]:[ديسمبر]])</f>
        <v>2100</v>
      </c>
    </row>
    <row r="6" spans="1:16" ht="30" customHeight="1" x14ac:dyDescent="0.2">
      <c r="A6" s="5"/>
      <c r="B6" s="11" t="s">
        <v>8</v>
      </c>
      <c r="C6" s="11" t="s">
        <v>31</v>
      </c>
      <c r="D6" s="43">
        <v>2500</v>
      </c>
      <c r="E6" s="43">
        <v>2500</v>
      </c>
      <c r="F6" s="43">
        <v>2500</v>
      </c>
      <c r="G6" s="43">
        <v>2500</v>
      </c>
      <c r="H6" s="43">
        <v>2500</v>
      </c>
      <c r="I6" s="43">
        <v>2500</v>
      </c>
      <c r="J6" s="43"/>
      <c r="K6" s="43"/>
      <c r="L6" s="43"/>
      <c r="M6" s="43"/>
      <c r="N6" s="43"/>
      <c r="O6" s="43"/>
      <c r="P6" s="43">
        <f>SUM(الشهرية[[#This Row],[يناير]:[ديسمبر]])</f>
        <v>15000</v>
      </c>
    </row>
    <row r="7" spans="1:16" ht="30" customHeight="1" x14ac:dyDescent="0.2">
      <c r="A7" s="5"/>
      <c r="B7" s="11" t="s">
        <v>8</v>
      </c>
      <c r="C7" s="11" t="s">
        <v>32</v>
      </c>
      <c r="D7" s="43">
        <v>0</v>
      </c>
      <c r="E7" s="43">
        <v>0</v>
      </c>
      <c r="F7" s="43">
        <v>0</v>
      </c>
      <c r="G7" s="43">
        <v>0</v>
      </c>
      <c r="H7" s="43">
        <v>0</v>
      </c>
      <c r="I7" s="43">
        <v>0</v>
      </c>
      <c r="J7" s="43"/>
      <c r="K7" s="43"/>
      <c r="L7" s="43"/>
      <c r="M7" s="43"/>
      <c r="N7" s="43"/>
      <c r="O7" s="43"/>
      <c r="P7" s="43">
        <f>SUM(الشهرية[[#This Row],[يناير]:[ديسمبر]])</f>
        <v>0</v>
      </c>
    </row>
    <row r="8" spans="1:16" ht="30" customHeight="1" x14ac:dyDescent="0.2">
      <c r="A8" s="5"/>
      <c r="B8" s="11" t="s">
        <v>8</v>
      </c>
      <c r="C8" s="11" t="s">
        <v>33</v>
      </c>
      <c r="D8" s="43">
        <v>0</v>
      </c>
      <c r="E8" s="43">
        <v>0</v>
      </c>
      <c r="F8" s="43">
        <v>0</v>
      </c>
      <c r="G8" s="43">
        <v>0</v>
      </c>
      <c r="H8" s="43">
        <v>0</v>
      </c>
      <c r="I8" s="43">
        <v>0</v>
      </c>
      <c r="J8" s="43"/>
      <c r="K8" s="43"/>
      <c r="L8" s="43"/>
      <c r="M8" s="43"/>
      <c r="N8" s="43"/>
      <c r="O8" s="43"/>
      <c r="P8" s="43">
        <f>SUM(الشهرية[[#This Row],[يناير]:[ديسمبر]])</f>
        <v>0</v>
      </c>
    </row>
    <row r="9" spans="1:16" ht="30" customHeight="1" x14ac:dyDescent="0.2">
      <c r="A9" s="5"/>
      <c r="B9" s="11" t="s">
        <v>8</v>
      </c>
      <c r="C9" s="11" t="s">
        <v>34</v>
      </c>
      <c r="D9" s="43">
        <v>0</v>
      </c>
      <c r="E9" s="43">
        <v>0</v>
      </c>
      <c r="F9" s="43">
        <v>0</v>
      </c>
      <c r="G9" s="43">
        <v>0</v>
      </c>
      <c r="H9" s="43">
        <v>0</v>
      </c>
      <c r="I9" s="43">
        <v>0</v>
      </c>
      <c r="J9" s="43"/>
      <c r="K9" s="43"/>
      <c r="L9" s="43"/>
      <c r="M9" s="43"/>
      <c r="N9" s="43"/>
      <c r="O9" s="43"/>
      <c r="P9" s="43">
        <f>SUM(الشهرية[[#This Row],[يناير]:[ديسمبر]])</f>
        <v>0</v>
      </c>
    </row>
    <row r="10" spans="1:16" ht="30" customHeight="1" x14ac:dyDescent="0.2">
      <c r="A10" s="5"/>
      <c r="B10" s="11" t="s">
        <v>24</v>
      </c>
      <c r="C10" s="11" t="s">
        <v>35</v>
      </c>
      <c r="D10" s="43">
        <v>1250</v>
      </c>
      <c r="E10" s="43">
        <v>1250</v>
      </c>
      <c r="F10" s="43">
        <v>1250</v>
      </c>
      <c r="G10" s="43">
        <v>1250</v>
      </c>
      <c r="H10" s="43">
        <v>1250</v>
      </c>
      <c r="I10" s="43">
        <v>1250</v>
      </c>
      <c r="J10" s="43"/>
      <c r="K10" s="43"/>
      <c r="L10" s="43"/>
      <c r="M10" s="43"/>
      <c r="N10" s="43"/>
      <c r="O10" s="43"/>
      <c r="P10" s="43">
        <f>SUM(الشهرية[[#This Row],[يناير]:[ديسمبر]])</f>
        <v>7500</v>
      </c>
    </row>
    <row r="11" spans="1:16" ht="30" customHeight="1" x14ac:dyDescent="0.2">
      <c r="A11" s="5"/>
      <c r="B11" s="11" t="s">
        <v>24</v>
      </c>
      <c r="C11" s="11" t="s">
        <v>36</v>
      </c>
      <c r="D11" s="43">
        <v>208.33333333333334</v>
      </c>
      <c r="E11" s="43">
        <v>208.33333333333334</v>
      </c>
      <c r="F11" s="43">
        <v>208.33333333333334</v>
      </c>
      <c r="G11" s="43">
        <v>208.33333333333334</v>
      </c>
      <c r="H11" s="43">
        <v>208.33333333333334</v>
      </c>
      <c r="I11" s="43">
        <v>208.33333333333334</v>
      </c>
      <c r="J11" s="43"/>
      <c r="K11" s="43"/>
      <c r="L11" s="43"/>
      <c r="M11" s="43"/>
      <c r="N11" s="43"/>
      <c r="O11" s="43"/>
      <c r="P11" s="43">
        <f>SUM(الشهرية[[#This Row],[يناير]:[ديسمبر]])</f>
        <v>1250</v>
      </c>
    </row>
    <row r="12" spans="1:16" ht="30" customHeight="1" x14ac:dyDescent="0.2">
      <c r="A12" s="5"/>
      <c r="B12" s="11" t="s">
        <v>24</v>
      </c>
      <c r="C12" s="11" t="s">
        <v>37</v>
      </c>
      <c r="D12" s="43">
        <v>16.666666666666668</v>
      </c>
      <c r="E12" s="43">
        <v>16.666666666666668</v>
      </c>
      <c r="F12" s="43">
        <v>16.666666666666668</v>
      </c>
      <c r="G12" s="43">
        <v>16.666666666666668</v>
      </c>
      <c r="H12" s="43">
        <v>16.666666666666668</v>
      </c>
      <c r="I12" s="43">
        <v>16.666666666666668</v>
      </c>
      <c r="J12" s="43"/>
      <c r="K12" s="43"/>
      <c r="L12" s="43"/>
      <c r="M12" s="43"/>
      <c r="N12" s="43"/>
      <c r="O12" s="43"/>
      <c r="P12" s="43">
        <f>SUM(الشهرية[[#This Row],[يناير]:[ديسمبر]])</f>
        <v>100.00000000000001</v>
      </c>
    </row>
    <row r="13" spans="1:16" ht="30" customHeight="1" x14ac:dyDescent="0.2">
      <c r="A13" s="5"/>
      <c r="B13" s="11" t="s">
        <v>24</v>
      </c>
      <c r="C13" s="11" t="s">
        <v>38</v>
      </c>
      <c r="D13" s="43">
        <v>333.33333333333331</v>
      </c>
      <c r="E13" s="43">
        <v>333.33333333333331</v>
      </c>
      <c r="F13" s="43">
        <v>333.33333333333331</v>
      </c>
      <c r="G13" s="43">
        <v>333.33333333333331</v>
      </c>
      <c r="H13" s="43">
        <v>333.33333333333331</v>
      </c>
      <c r="I13" s="43">
        <v>333.33333333333331</v>
      </c>
      <c r="J13" s="43"/>
      <c r="K13" s="43"/>
      <c r="L13" s="43"/>
      <c r="M13" s="43"/>
      <c r="N13" s="43"/>
      <c r="O13" s="43"/>
      <c r="P13" s="43">
        <f>SUM(الشهرية[[#This Row],[يناير]:[ديسمبر]])</f>
        <v>1999.9999999999998</v>
      </c>
    </row>
    <row r="14" spans="1:16" ht="30" customHeight="1" x14ac:dyDescent="0.2">
      <c r="A14" s="5"/>
      <c r="B14" s="11" t="s">
        <v>24</v>
      </c>
      <c r="C14" s="11" t="s">
        <v>39</v>
      </c>
      <c r="D14" s="43">
        <v>1250</v>
      </c>
      <c r="E14" s="43">
        <v>1250</v>
      </c>
      <c r="F14" s="43">
        <v>1250</v>
      </c>
      <c r="G14" s="43">
        <v>1250</v>
      </c>
      <c r="H14" s="43">
        <v>1250</v>
      </c>
      <c r="I14" s="43">
        <v>1250</v>
      </c>
      <c r="J14" s="43"/>
      <c r="K14" s="43"/>
      <c r="L14" s="43"/>
      <c r="M14" s="43"/>
      <c r="N14" s="43"/>
      <c r="O14" s="43"/>
      <c r="P14" s="43">
        <f>SUM(الشهرية[[#This Row],[يناير]:[ديسمبر]])</f>
        <v>7500</v>
      </c>
    </row>
    <row r="15" spans="1:16" ht="30" customHeight="1" x14ac:dyDescent="0.2">
      <c r="A15" s="5"/>
      <c r="B15" s="11" t="s">
        <v>24</v>
      </c>
      <c r="C15" s="11" t="s">
        <v>40</v>
      </c>
      <c r="D15" s="43">
        <v>25</v>
      </c>
      <c r="E15" s="43">
        <v>25</v>
      </c>
      <c r="F15" s="43">
        <v>25</v>
      </c>
      <c r="G15" s="43">
        <v>25</v>
      </c>
      <c r="H15" s="43">
        <v>25</v>
      </c>
      <c r="I15" s="43">
        <v>25</v>
      </c>
      <c r="J15" s="43"/>
      <c r="K15" s="43"/>
      <c r="L15" s="43"/>
      <c r="M15" s="43"/>
      <c r="N15" s="43"/>
      <c r="O15" s="43"/>
      <c r="P15" s="43">
        <f>SUM(الشهرية[[#This Row],[يناير]:[ديسمبر]])</f>
        <v>150</v>
      </c>
    </row>
    <row r="16" spans="1:16" ht="30" customHeight="1" x14ac:dyDescent="0.2">
      <c r="A16" s="5"/>
      <c r="B16" s="11" t="s">
        <v>24</v>
      </c>
      <c r="C16" s="11" t="s">
        <v>41</v>
      </c>
      <c r="D16" s="43">
        <v>100</v>
      </c>
      <c r="E16" s="43">
        <v>100</v>
      </c>
      <c r="F16" s="43">
        <v>100</v>
      </c>
      <c r="G16" s="43">
        <v>100</v>
      </c>
      <c r="H16" s="43">
        <v>100</v>
      </c>
      <c r="I16" s="43">
        <v>100</v>
      </c>
      <c r="J16" s="43"/>
      <c r="K16" s="43"/>
      <c r="L16" s="43"/>
      <c r="M16" s="43"/>
      <c r="N16" s="43"/>
      <c r="O16" s="43"/>
      <c r="P16" s="43">
        <f>SUM(الشهرية[[#This Row],[يناير]:[ديسمبر]])</f>
        <v>600</v>
      </c>
    </row>
    <row r="17" spans="1:16" ht="30" customHeight="1" x14ac:dyDescent="0.2">
      <c r="A17" s="5"/>
      <c r="B17" s="11" t="s">
        <v>24</v>
      </c>
      <c r="C17" s="11" t="s">
        <v>42</v>
      </c>
      <c r="D17" s="43">
        <v>50</v>
      </c>
      <c r="E17" s="43">
        <v>50</v>
      </c>
      <c r="F17" s="43">
        <v>50</v>
      </c>
      <c r="G17" s="43">
        <v>50</v>
      </c>
      <c r="H17" s="43">
        <v>50</v>
      </c>
      <c r="I17" s="43">
        <v>50</v>
      </c>
      <c r="J17" s="43"/>
      <c r="K17" s="43"/>
      <c r="L17" s="43"/>
      <c r="M17" s="43"/>
      <c r="N17" s="43"/>
      <c r="O17" s="43"/>
      <c r="P17" s="43">
        <f>SUM(الشهرية[[#This Row],[يناير]:[ديسمبر]])</f>
        <v>300</v>
      </c>
    </row>
    <row r="18" spans="1:16" ht="30" customHeight="1" x14ac:dyDescent="0.2">
      <c r="A18" s="5"/>
      <c r="B18" s="11" t="s">
        <v>24</v>
      </c>
      <c r="C18" s="11" t="s">
        <v>43</v>
      </c>
      <c r="D18" s="43">
        <v>50</v>
      </c>
      <c r="E18" s="43">
        <v>50</v>
      </c>
      <c r="F18" s="43">
        <v>50</v>
      </c>
      <c r="G18" s="43">
        <v>50</v>
      </c>
      <c r="H18" s="43">
        <v>50</v>
      </c>
      <c r="I18" s="43">
        <v>50</v>
      </c>
      <c r="J18" s="43"/>
      <c r="K18" s="43"/>
      <c r="L18" s="43"/>
      <c r="M18" s="43"/>
      <c r="N18" s="43"/>
      <c r="O18" s="43"/>
      <c r="P18" s="43">
        <f>SUM(الشهرية[[#This Row],[يناير]:[ديسمبر]])</f>
        <v>300</v>
      </c>
    </row>
    <row r="19" spans="1:16" ht="30" customHeight="1" x14ac:dyDescent="0.2">
      <c r="A19" s="5"/>
      <c r="B19" s="11" t="s">
        <v>24</v>
      </c>
      <c r="C19" s="11" t="s">
        <v>44</v>
      </c>
      <c r="D19" s="43">
        <v>25</v>
      </c>
      <c r="E19" s="43">
        <v>25</v>
      </c>
      <c r="F19" s="43">
        <v>25</v>
      </c>
      <c r="G19" s="43">
        <v>25</v>
      </c>
      <c r="H19" s="43">
        <v>25</v>
      </c>
      <c r="I19" s="43">
        <v>25</v>
      </c>
      <c r="J19" s="43"/>
      <c r="K19" s="43"/>
      <c r="L19" s="43"/>
      <c r="M19" s="43"/>
      <c r="N19" s="43"/>
      <c r="O19" s="43"/>
      <c r="P19" s="43">
        <f>SUM(الشهرية[[#This Row],[يناير]:[ديسمبر]])</f>
        <v>150</v>
      </c>
    </row>
    <row r="20" spans="1:16" ht="30" customHeight="1" x14ac:dyDescent="0.2">
      <c r="A20" s="5"/>
      <c r="B20" s="11" t="s">
        <v>24</v>
      </c>
      <c r="C20" s="11" t="s">
        <v>45</v>
      </c>
      <c r="D20" s="43">
        <v>12.5</v>
      </c>
      <c r="E20" s="43">
        <v>12.5</v>
      </c>
      <c r="F20" s="43">
        <v>12.5</v>
      </c>
      <c r="G20" s="43">
        <v>12.5</v>
      </c>
      <c r="H20" s="43">
        <v>12.5</v>
      </c>
      <c r="I20" s="43">
        <v>12.5</v>
      </c>
      <c r="J20" s="43"/>
      <c r="K20" s="43"/>
      <c r="L20" s="43"/>
      <c r="M20" s="43"/>
      <c r="N20" s="43"/>
      <c r="O20" s="43"/>
      <c r="P20" s="43">
        <f>SUM(الشهرية[[#This Row],[يناير]:[ديسمبر]])</f>
        <v>75</v>
      </c>
    </row>
    <row r="21" spans="1:16" ht="30" customHeight="1" x14ac:dyDescent="0.2">
      <c r="A21" s="5"/>
      <c r="B21" s="11" t="s">
        <v>24</v>
      </c>
      <c r="C21" s="11" t="s">
        <v>46</v>
      </c>
      <c r="D21" s="43">
        <v>50</v>
      </c>
      <c r="E21" s="43">
        <v>50</v>
      </c>
      <c r="F21" s="43">
        <v>50</v>
      </c>
      <c r="G21" s="43">
        <v>50</v>
      </c>
      <c r="H21" s="43">
        <v>50</v>
      </c>
      <c r="I21" s="43">
        <v>50</v>
      </c>
      <c r="J21" s="43"/>
      <c r="K21" s="43"/>
      <c r="L21" s="43"/>
      <c r="M21" s="43"/>
      <c r="N21" s="43"/>
      <c r="O21" s="43"/>
      <c r="P21" s="43">
        <f>SUM(الشهرية[[#This Row],[يناير]:[ديسمبر]])</f>
        <v>300</v>
      </c>
    </row>
    <row r="22" spans="1:16" ht="30" customHeight="1" x14ac:dyDescent="0.2">
      <c r="A22" s="5"/>
      <c r="B22" s="11" t="s">
        <v>24</v>
      </c>
      <c r="C22" s="11" t="s">
        <v>47</v>
      </c>
      <c r="D22" s="43">
        <v>50</v>
      </c>
      <c r="E22" s="43">
        <v>50</v>
      </c>
      <c r="F22" s="43">
        <v>50</v>
      </c>
      <c r="G22" s="43">
        <v>50</v>
      </c>
      <c r="H22" s="43">
        <v>50</v>
      </c>
      <c r="I22" s="43">
        <v>50</v>
      </c>
      <c r="J22" s="43"/>
      <c r="K22" s="43"/>
      <c r="L22" s="43"/>
      <c r="M22" s="43"/>
      <c r="N22" s="43"/>
      <c r="O22" s="43"/>
      <c r="P22" s="43">
        <f>SUM(الشهرية[[#This Row],[يناير]:[ديسمبر]])</f>
        <v>300</v>
      </c>
    </row>
    <row r="23" spans="1:16" ht="30" customHeight="1" x14ac:dyDescent="0.2">
      <c r="A23" s="5"/>
      <c r="B23" s="11" t="s">
        <v>24</v>
      </c>
      <c r="C23" s="11" t="s">
        <v>48</v>
      </c>
      <c r="D23" s="43">
        <v>125</v>
      </c>
      <c r="E23" s="43">
        <v>125</v>
      </c>
      <c r="F23" s="43">
        <v>125</v>
      </c>
      <c r="G23" s="43">
        <v>125</v>
      </c>
      <c r="H23" s="43">
        <v>125</v>
      </c>
      <c r="I23" s="43">
        <v>125</v>
      </c>
      <c r="J23" s="43"/>
      <c r="K23" s="43"/>
      <c r="L23" s="43"/>
      <c r="M23" s="43"/>
      <c r="N23" s="43"/>
      <c r="O23" s="43"/>
      <c r="P23" s="43">
        <f>SUM(الشهرية[[#This Row],[يناير]:[ديسمبر]])</f>
        <v>750</v>
      </c>
    </row>
    <row r="24" spans="1:16" ht="30" customHeight="1" x14ac:dyDescent="0.2">
      <c r="A24" s="5"/>
      <c r="B24" s="11" t="s">
        <v>24</v>
      </c>
      <c r="C24" s="11" t="s">
        <v>49</v>
      </c>
      <c r="D24" s="43">
        <v>400</v>
      </c>
      <c r="E24" s="43">
        <v>500</v>
      </c>
      <c r="F24" s="43">
        <v>450</v>
      </c>
      <c r="G24" s="43">
        <v>400</v>
      </c>
      <c r="H24" s="43">
        <v>450</v>
      </c>
      <c r="I24" s="43">
        <v>425</v>
      </c>
      <c r="J24" s="43"/>
      <c r="K24" s="43"/>
      <c r="L24" s="43"/>
      <c r="M24" s="43"/>
      <c r="N24" s="43"/>
      <c r="O24" s="43"/>
      <c r="P24" s="43">
        <f>SUM(الشهرية[[#This Row],[يناير]:[ديسمبر]])</f>
        <v>2625</v>
      </c>
    </row>
    <row r="25" spans="1:16" ht="30" customHeight="1" x14ac:dyDescent="0.2">
      <c r="A25" s="5"/>
      <c r="B25" s="11" t="s">
        <v>24</v>
      </c>
      <c r="C25" s="11" t="s">
        <v>50</v>
      </c>
      <c r="D25" s="43">
        <v>50</v>
      </c>
      <c r="E25" s="43">
        <v>75</v>
      </c>
      <c r="F25" s="43">
        <v>100</v>
      </c>
      <c r="G25" s="43">
        <v>75</v>
      </c>
      <c r="H25" s="43">
        <v>125</v>
      </c>
      <c r="I25" s="43">
        <v>75</v>
      </c>
      <c r="J25" s="43"/>
      <c r="K25" s="43"/>
      <c r="L25" s="43"/>
      <c r="M25" s="43"/>
      <c r="N25" s="43"/>
      <c r="O25" s="43"/>
      <c r="P25" s="43">
        <f>SUM(الشهرية[[#This Row],[يناير]:[ديسمبر]])</f>
        <v>500</v>
      </c>
    </row>
    <row r="26" spans="1:16" ht="30" customHeight="1" x14ac:dyDescent="0.2">
      <c r="A26" s="5"/>
      <c r="B26" s="11" t="s">
        <v>24</v>
      </c>
      <c r="C26" s="11" t="s">
        <v>51</v>
      </c>
      <c r="D26" s="43">
        <v>50</v>
      </c>
      <c r="E26" s="43">
        <v>10</v>
      </c>
      <c r="F26" s="43">
        <v>25</v>
      </c>
      <c r="G26" s="43">
        <v>25</v>
      </c>
      <c r="H26" s="43">
        <v>20</v>
      </c>
      <c r="I26" s="43">
        <v>70</v>
      </c>
      <c r="J26" s="43"/>
      <c r="K26" s="43"/>
      <c r="L26" s="43"/>
      <c r="M26" s="43"/>
      <c r="N26" s="43"/>
      <c r="O26" s="43"/>
      <c r="P26" s="43">
        <f>SUM(الشهرية[[#This Row],[يناير]:[ديسمبر]])</f>
        <v>200</v>
      </c>
    </row>
    <row r="27" spans="1:16" ht="30" customHeight="1" x14ac:dyDescent="0.2">
      <c r="A27" s="5"/>
      <c r="B27" s="11" t="s">
        <v>24</v>
      </c>
      <c r="C27" s="11" t="s">
        <v>52</v>
      </c>
      <c r="D27" s="43">
        <v>30</v>
      </c>
      <c r="E27" s="43">
        <v>30</v>
      </c>
      <c r="F27" s="43">
        <v>30</v>
      </c>
      <c r="G27" s="43">
        <v>20</v>
      </c>
      <c r="H27" s="43">
        <v>30</v>
      </c>
      <c r="I27" s="43">
        <v>30</v>
      </c>
      <c r="J27" s="43"/>
      <c r="K27" s="43"/>
      <c r="L27" s="43"/>
      <c r="M27" s="43"/>
      <c r="N27" s="43"/>
      <c r="O27" s="43"/>
      <c r="P27" s="43">
        <f>SUM(الشهرية[[#This Row],[يناير]:[ديسمبر]])</f>
        <v>170</v>
      </c>
    </row>
    <row r="28" spans="1:16" ht="30" customHeight="1" x14ac:dyDescent="0.2">
      <c r="A28" s="5"/>
      <c r="B28" s="11" t="s">
        <v>24</v>
      </c>
      <c r="C28" s="11" t="s">
        <v>32</v>
      </c>
      <c r="D28" s="43">
        <v>0</v>
      </c>
      <c r="E28" s="43">
        <v>0</v>
      </c>
      <c r="F28" s="43">
        <v>0</v>
      </c>
      <c r="G28" s="43">
        <v>0</v>
      </c>
      <c r="H28" s="43">
        <v>0</v>
      </c>
      <c r="I28" s="43">
        <v>0</v>
      </c>
      <c r="J28" s="43"/>
      <c r="K28" s="43"/>
      <c r="L28" s="43"/>
      <c r="M28" s="43"/>
      <c r="N28" s="43"/>
      <c r="O28" s="43"/>
      <c r="P28" s="43">
        <f>SUM(الشهرية[[#This Row],[يناير]:[ديسمبر]])</f>
        <v>0</v>
      </c>
    </row>
    <row r="29" spans="1:16" ht="30" customHeight="1" x14ac:dyDescent="0.2">
      <c r="A29" s="5"/>
      <c r="B29" s="11" t="s">
        <v>24</v>
      </c>
      <c r="C29" s="11" t="s">
        <v>33</v>
      </c>
      <c r="D29" s="43">
        <v>0</v>
      </c>
      <c r="E29" s="43">
        <v>0</v>
      </c>
      <c r="F29" s="43">
        <v>0</v>
      </c>
      <c r="G29" s="43">
        <v>0</v>
      </c>
      <c r="H29" s="43">
        <v>0</v>
      </c>
      <c r="I29" s="43">
        <v>0</v>
      </c>
      <c r="J29" s="43"/>
      <c r="K29" s="43"/>
      <c r="L29" s="43"/>
      <c r="M29" s="43"/>
      <c r="N29" s="43"/>
      <c r="O29" s="43"/>
      <c r="P29" s="43">
        <f>SUM(الشهرية[[#This Row],[يناير]:[ديسمبر]])</f>
        <v>0</v>
      </c>
    </row>
    <row r="30" spans="1:16" ht="30" customHeight="1" x14ac:dyDescent="0.2">
      <c r="A30" s="5"/>
      <c r="B30" s="11" t="s">
        <v>24</v>
      </c>
      <c r="C30" s="11" t="s">
        <v>34</v>
      </c>
      <c r="D30" s="43">
        <v>0</v>
      </c>
      <c r="E30" s="43">
        <v>0</v>
      </c>
      <c r="F30" s="43">
        <v>0</v>
      </c>
      <c r="G30" s="43">
        <v>0</v>
      </c>
      <c r="H30" s="43">
        <v>0</v>
      </c>
      <c r="I30" s="43">
        <v>0</v>
      </c>
      <c r="J30" s="43"/>
      <c r="K30" s="43"/>
      <c r="L30" s="43"/>
      <c r="M30" s="43"/>
      <c r="N30" s="43"/>
      <c r="O30" s="43"/>
      <c r="P30" s="43">
        <f>SUM(الشهرية[[#This Row],[يناير]:[ديسمبر]])</f>
        <v>0</v>
      </c>
    </row>
    <row r="31" spans="1:16" ht="30" customHeight="1" x14ac:dyDescent="0.2">
      <c r="A31" s="5"/>
      <c r="B31" s="11" t="s">
        <v>25</v>
      </c>
      <c r="C31" s="11" t="s">
        <v>53</v>
      </c>
      <c r="D31" s="43">
        <v>50</v>
      </c>
      <c r="E31" s="43">
        <v>150</v>
      </c>
      <c r="F31" s="43">
        <v>100</v>
      </c>
      <c r="G31" s="43">
        <v>50</v>
      </c>
      <c r="H31" s="43">
        <v>150</v>
      </c>
      <c r="I31" s="43">
        <v>100</v>
      </c>
      <c r="J31" s="43"/>
      <c r="K31" s="43"/>
      <c r="L31" s="43"/>
      <c r="M31" s="43"/>
      <c r="N31" s="43"/>
      <c r="O31" s="43"/>
      <c r="P31" s="43">
        <f>SUM(الشهرية[[#This Row],[يناير]:[ديسمبر]])</f>
        <v>600</v>
      </c>
    </row>
    <row r="32" spans="1:16" ht="30" customHeight="1" x14ac:dyDescent="0.2">
      <c r="A32" s="5"/>
      <c r="B32" s="11" t="s">
        <v>25</v>
      </c>
      <c r="C32" s="11" t="s">
        <v>54</v>
      </c>
      <c r="D32" s="43">
        <v>25</v>
      </c>
      <c r="E32" s="43">
        <v>75</v>
      </c>
      <c r="F32" s="43">
        <v>50</v>
      </c>
      <c r="G32" s="43">
        <v>25</v>
      </c>
      <c r="H32" s="43">
        <v>75</v>
      </c>
      <c r="I32" s="43">
        <v>50</v>
      </c>
      <c r="J32" s="43"/>
      <c r="K32" s="43"/>
      <c r="L32" s="43"/>
      <c r="M32" s="43"/>
      <c r="N32" s="43"/>
      <c r="O32" s="43"/>
      <c r="P32" s="43">
        <f>SUM(الشهرية[[#This Row],[يناير]:[ديسمبر]])</f>
        <v>300</v>
      </c>
    </row>
    <row r="33" spans="1:16" ht="30" customHeight="1" x14ac:dyDescent="0.2">
      <c r="A33" s="5"/>
      <c r="B33" s="11" t="s">
        <v>25</v>
      </c>
      <c r="C33" s="11" t="s">
        <v>55</v>
      </c>
      <c r="D33" s="43">
        <v>0</v>
      </c>
      <c r="E33" s="43">
        <v>0</v>
      </c>
      <c r="F33" s="43">
        <v>1000</v>
      </c>
      <c r="G33" s="43">
        <v>0</v>
      </c>
      <c r="H33" s="43">
        <v>0</v>
      </c>
      <c r="I33" s="43">
        <v>1000</v>
      </c>
      <c r="J33" s="43"/>
      <c r="K33" s="43"/>
      <c r="L33" s="43"/>
      <c r="M33" s="43"/>
      <c r="N33" s="43"/>
      <c r="O33" s="43"/>
      <c r="P33" s="43">
        <f>SUM(الشهرية[[#This Row],[يناير]:[ديسمبر]])</f>
        <v>2000</v>
      </c>
    </row>
    <row r="34" spans="1:16" ht="30" customHeight="1" x14ac:dyDescent="0.2">
      <c r="A34" s="5"/>
      <c r="B34" s="11" t="s">
        <v>25</v>
      </c>
      <c r="C34" s="11" t="s">
        <v>56</v>
      </c>
      <c r="D34" s="43">
        <v>50</v>
      </c>
      <c r="E34" s="43">
        <v>150</v>
      </c>
      <c r="F34" s="43">
        <v>100</v>
      </c>
      <c r="G34" s="43">
        <v>50</v>
      </c>
      <c r="H34" s="43">
        <v>150</v>
      </c>
      <c r="I34" s="43">
        <v>100</v>
      </c>
      <c r="J34" s="43"/>
      <c r="K34" s="43"/>
      <c r="L34" s="43"/>
      <c r="M34" s="43"/>
      <c r="N34" s="43"/>
      <c r="O34" s="43"/>
      <c r="P34" s="43">
        <f>SUM(الشهرية[[#This Row],[يناير]:[ديسمبر]])</f>
        <v>600</v>
      </c>
    </row>
    <row r="35" spans="1:16" ht="30" customHeight="1" x14ac:dyDescent="0.2">
      <c r="A35" s="5"/>
      <c r="B35" s="11" t="s">
        <v>25</v>
      </c>
      <c r="C35" s="11" t="s">
        <v>57</v>
      </c>
      <c r="D35" s="43">
        <v>15</v>
      </c>
      <c r="E35" s="43">
        <v>25</v>
      </c>
      <c r="F35" s="43">
        <v>35</v>
      </c>
      <c r="G35" s="43">
        <v>15</v>
      </c>
      <c r="H35" s="43">
        <v>25</v>
      </c>
      <c r="I35" s="43">
        <v>35</v>
      </c>
      <c r="J35" s="43"/>
      <c r="K35" s="43"/>
      <c r="L35" s="43"/>
      <c r="M35" s="43"/>
      <c r="N35" s="43"/>
      <c r="O35" s="43"/>
      <c r="P35" s="43">
        <f>SUM(الشهرية[[#This Row],[يناير]:[ديسمبر]])</f>
        <v>150</v>
      </c>
    </row>
    <row r="36" spans="1:16" ht="30" customHeight="1" x14ac:dyDescent="0.2">
      <c r="A36" s="5"/>
      <c r="B36" s="11" t="s">
        <v>25</v>
      </c>
      <c r="C36" s="11" t="s">
        <v>58</v>
      </c>
      <c r="D36" s="43">
        <v>100</v>
      </c>
      <c r="E36" s="43">
        <v>200</v>
      </c>
      <c r="F36" s="43">
        <v>150</v>
      </c>
      <c r="G36" s="43">
        <v>175</v>
      </c>
      <c r="H36" s="43">
        <v>150</v>
      </c>
      <c r="I36" s="43">
        <v>175</v>
      </c>
      <c r="J36" s="43"/>
      <c r="K36" s="43"/>
      <c r="L36" s="43"/>
      <c r="M36" s="43"/>
      <c r="N36" s="43"/>
      <c r="O36" s="43"/>
      <c r="P36" s="43">
        <f>SUM(الشهرية[[#This Row],[يناير]:[ديسمبر]])</f>
        <v>950</v>
      </c>
    </row>
    <row r="37" spans="1:16" ht="30" customHeight="1" x14ac:dyDescent="0.2">
      <c r="A37" s="5"/>
      <c r="B37" s="11" t="s">
        <v>25</v>
      </c>
      <c r="C37" s="11" t="s">
        <v>59</v>
      </c>
      <c r="D37" s="43">
        <v>50</v>
      </c>
      <c r="E37" s="43">
        <v>50</v>
      </c>
      <c r="F37" s="43">
        <v>50</v>
      </c>
      <c r="G37" s="43">
        <v>50</v>
      </c>
      <c r="H37" s="43">
        <v>50</v>
      </c>
      <c r="I37" s="43">
        <v>50</v>
      </c>
      <c r="J37" s="43"/>
      <c r="K37" s="43"/>
      <c r="L37" s="43"/>
      <c r="M37" s="43"/>
      <c r="N37" s="43"/>
      <c r="O37" s="43"/>
      <c r="P37" s="43">
        <f>SUM(الشهرية[[#This Row],[يناير]:[ديسمبر]])</f>
        <v>300</v>
      </c>
    </row>
    <row r="38" spans="1:16" ht="30" customHeight="1" x14ac:dyDescent="0.2">
      <c r="A38" s="5"/>
      <c r="B38" s="11" t="s">
        <v>25</v>
      </c>
      <c r="C38" s="11" t="s">
        <v>60</v>
      </c>
      <c r="D38" s="43">
        <v>25</v>
      </c>
      <c r="E38" s="43">
        <v>25</v>
      </c>
      <c r="F38" s="43">
        <v>25</v>
      </c>
      <c r="G38" s="43">
        <v>25</v>
      </c>
      <c r="H38" s="43">
        <v>25</v>
      </c>
      <c r="I38" s="43">
        <v>25</v>
      </c>
      <c r="J38" s="43"/>
      <c r="K38" s="43"/>
      <c r="L38" s="43"/>
      <c r="M38" s="43"/>
      <c r="N38" s="43"/>
      <c r="O38" s="43"/>
      <c r="P38" s="43">
        <f>SUM(الشهرية[[#This Row],[يناير]:[ديسمبر]])</f>
        <v>150</v>
      </c>
    </row>
    <row r="39" spans="1:16" ht="30" customHeight="1" x14ac:dyDescent="0.2">
      <c r="A39" s="5"/>
      <c r="B39" s="11" t="s">
        <v>25</v>
      </c>
      <c r="C39" s="11" t="s">
        <v>61</v>
      </c>
      <c r="D39" s="43">
        <v>400</v>
      </c>
      <c r="E39" s="43">
        <v>400</v>
      </c>
      <c r="F39" s="43">
        <v>400</v>
      </c>
      <c r="G39" s="43">
        <v>400</v>
      </c>
      <c r="H39" s="43">
        <v>400</v>
      </c>
      <c r="I39" s="43">
        <v>400</v>
      </c>
      <c r="J39" s="43"/>
      <c r="K39" s="43"/>
      <c r="L39" s="43"/>
      <c r="M39" s="43"/>
      <c r="N39" s="43"/>
      <c r="O39" s="43"/>
      <c r="P39" s="43">
        <f>SUM(الشهرية[[#This Row],[يناير]:[ديسمبر]])</f>
        <v>2400</v>
      </c>
    </row>
    <row r="40" spans="1:16" ht="30" customHeight="1" x14ac:dyDescent="0.2">
      <c r="A40" s="5"/>
      <c r="B40" s="11" t="s">
        <v>25</v>
      </c>
      <c r="C40" s="11" t="s">
        <v>31</v>
      </c>
      <c r="D40" s="43">
        <v>0</v>
      </c>
      <c r="E40" s="43">
        <v>0</v>
      </c>
      <c r="F40" s="43">
        <v>0</v>
      </c>
      <c r="G40" s="43">
        <v>0</v>
      </c>
      <c r="H40" s="43">
        <v>0</v>
      </c>
      <c r="I40" s="43">
        <v>0</v>
      </c>
      <c r="J40" s="43"/>
      <c r="K40" s="43"/>
      <c r="L40" s="43"/>
      <c r="M40" s="43"/>
      <c r="N40" s="43"/>
      <c r="O40" s="43"/>
      <c r="P40" s="43">
        <f>SUM(الشهرية[[#This Row],[يناير]:[ديسمبر]])</f>
        <v>0</v>
      </c>
    </row>
    <row r="41" spans="1:16" ht="30" customHeight="1" x14ac:dyDescent="0.2">
      <c r="A41" s="5"/>
      <c r="B41" s="11" t="s">
        <v>25</v>
      </c>
      <c r="C41" s="11" t="s">
        <v>32</v>
      </c>
      <c r="D41" s="43">
        <v>0</v>
      </c>
      <c r="E41" s="43">
        <v>0</v>
      </c>
      <c r="F41" s="43">
        <v>0</v>
      </c>
      <c r="G41" s="43">
        <v>0</v>
      </c>
      <c r="H41" s="43">
        <v>0</v>
      </c>
      <c r="I41" s="43">
        <v>0</v>
      </c>
      <c r="J41" s="43"/>
      <c r="K41" s="43"/>
      <c r="L41" s="43"/>
      <c r="M41" s="43"/>
      <c r="N41" s="43"/>
      <c r="O41" s="43"/>
      <c r="P41" s="43">
        <f>SUM(الشهرية[[#This Row],[يناير]:[ديسمبر]])</f>
        <v>0</v>
      </c>
    </row>
    <row r="42" spans="1:16" ht="30" customHeight="1" x14ac:dyDescent="0.2">
      <c r="A42" s="5"/>
      <c r="B42" s="11" t="s">
        <v>26</v>
      </c>
      <c r="C42" s="11" t="s">
        <v>62</v>
      </c>
      <c r="D42" s="43">
        <v>416.66666666666669</v>
      </c>
      <c r="E42" s="43">
        <v>416.66666666666669</v>
      </c>
      <c r="F42" s="43">
        <v>416.66666666666669</v>
      </c>
      <c r="G42" s="43">
        <v>416.66666666666669</v>
      </c>
      <c r="H42" s="43">
        <v>416.66666666666669</v>
      </c>
      <c r="I42" s="43">
        <v>416.66666666666669</v>
      </c>
      <c r="J42" s="43"/>
      <c r="K42" s="43"/>
      <c r="L42" s="43"/>
      <c r="M42" s="43"/>
      <c r="N42" s="43"/>
      <c r="O42" s="43"/>
      <c r="P42" s="43">
        <f>SUM(الشهرية[[#This Row],[يناير]:[ديسمبر]])</f>
        <v>2500</v>
      </c>
    </row>
    <row r="43" spans="1:16" ht="30" customHeight="1" x14ac:dyDescent="0.2">
      <c r="A43" s="5"/>
      <c r="B43" s="11" t="s">
        <v>26</v>
      </c>
      <c r="C43" s="11" t="s">
        <v>63</v>
      </c>
      <c r="D43" s="43">
        <v>1000</v>
      </c>
      <c r="E43" s="43">
        <v>1000</v>
      </c>
      <c r="F43" s="43">
        <v>1000</v>
      </c>
      <c r="G43" s="43">
        <v>1000</v>
      </c>
      <c r="H43" s="43">
        <v>1000</v>
      </c>
      <c r="I43" s="43">
        <v>1000</v>
      </c>
      <c r="J43" s="43"/>
      <c r="K43" s="43"/>
      <c r="L43" s="43"/>
      <c r="M43" s="43"/>
      <c r="N43" s="43"/>
      <c r="O43" s="43"/>
      <c r="P43" s="43">
        <f>SUM(الشهرية[[#This Row],[يناير]:[ديسمبر]])</f>
        <v>6000</v>
      </c>
    </row>
    <row r="44" spans="1:16" ht="30" customHeight="1" x14ac:dyDescent="0.2">
      <c r="A44" s="5"/>
      <c r="B44" s="11" t="s">
        <v>26</v>
      </c>
      <c r="C44" s="11" t="s">
        <v>64</v>
      </c>
      <c r="D44" s="43">
        <v>500</v>
      </c>
      <c r="E44" s="43">
        <v>500</v>
      </c>
      <c r="F44" s="43">
        <v>500</v>
      </c>
      <c r="G44" s="43">
        <v>500</v>
      </c>
      <c r="H44" s="43">
        <v>500</v>
      </c>
      <c r="I44" s="43">
        <v>500</v>
      </c>
      <c r="J44" s="43"/>
      <c r="K44" s="43"/>
      <c r="L44" s="43"/>
      <c r="M44" s="43"/>
      <c r="N44" s="43"/>
      <c r="O44" s="43"/>
      <c r="P44" s="43">
        <f>SUM(الشهرية[[#This Row],[يناير]:[ديسمبر]])</f>
        <v>3000</v>
      </c>
    </row>
    <row r="45" spans="1:16" ht="30" customHeight="1" x14ac:dyDescent="0.2">
      <c r="A45" s="5"/>
      <c r="B45" s="11" t="s">
        <v>26</v>
      </c>
      <c r="C45" s="11" t="s">
        <v>31</v>
      </c>
      <c r="D45" s="43">
        <v>0</v>
      </c>
      <c r="E45" s="43">
        <v>0</v>
      </c>
      <c r="F45" s="43">
        <v>0</v>
      </c>
      <c r="G45" s="43">
        <v>0</v>
      </c>
      <c r="H45" s="43">
        <v>0</v>
      </c>
      <c r="I45" s="43">
        <v>0</v>
      </c>
      <c r="J45" s="43"/>
      <c r="K45" s="43"/>
      <c r="L45" s="43"/>
      <c r="M45" s="43"/>
      <c r="N45" s="43"/>
      <c r="O45" s="43"/>
      <c r="P45" s="43">
        <f>SUM(الشهرية[[#This Row],[يناير]:[ديسمبر]])</f>
        <v>0</v>
      </c>
    </row>
    <row r="46" spans="1:16" ht="30" customHeight="1" x14ac:dyDescent="0.2">
      <c r="A46" s="5"/>
      <c r="B46" s="11" t="s">
        <v>26</v>
      </c>
      <c r="C46" s="11" t="s">
        <v>32</v>
      </c>
      <c r="D46" s="43">
        <v>0</v>
      </c>
      <c r="E46" s="43">
        <v>0</v>
      </c>
      <c r="F46" s="43">
        <v>0</v>
      </c>
      <c r="G46" s="43">
        <v>0</v>
      </c>
      <c r="H46" s="43">
        <v>0</v>
      </c>
      <c r="I46" s="43">
        <v>0</v>
      </c>
      <c r="J46" s="43"/>
      <c r="K46" s="43"/>
      <c r="L46" s="43"/>
      <c r="M46" s="43"/>
      <c r="N46" s="43"/>
      <c r="O46" s="43"/>
      <c r="P46" s="43">
        <f>SUM(الشهرية[[#This Row],[يناير]:[ديسمبر]])</f>
        <v>0</v>
      </c>
    </row>
    <row r="47" spans="1:16" ht="30" customHeight="1" x14ac:dyDescent="0.2">
      <c r="A47" s="5"/>
      <c r="B47" s="11" t="s">
        <v>27</v>
      </c>
      <c r="C47" s="23"/>
      <c r="D47" s="43">
        <f>SUMIF(الشهرية[النوع],"الدخل",الشهرية[يناير])-SUMIF(الشهرية[النوع],"&lt;&gt;الدخل",الشهرية[يناير])</f>
        <v>3692.5</v>
      </c>
      <c r="E47" s="43">
        <f>SUMIF(الشهرية[النوع],"الدخل",الشهرية[فبراير])-SUMIF(الشهرية[النوع],"&lt;&gt;الدخل",الشهرية[فبراير])</f>
        <v>3247.5</v>
      </c>
      <c r="F47" s="43">
        <f>SUMIF(الشهرية[النوع],"الدخل",الشهرية[مارس])-SUMIF(الشهرية[النوع],"&lt;&gt;الدخل",الشهرية[مارس])</f>
        <v>2522.5</v>
      </c>
      <c r="G47" s="43">
        <f>SUMIF(الشهرية[النوع],"الدخل",الشهرية[أبريل])-SUMIF(الشهرية[النوع],"&lt;&gt;الدخل",الشهرية[أبريل])</f>
        <v>3427.5</v>
      </c>
      <c r="H47" s="43">
        <f>SUMIF(الشهرية[النوع],"الدخل",الشهرية[مايو])-SUMIF(الشهرية[النوع],"&lt;&gt;الدخل",الشهرية[مايو])</f>
        <v>2887.5</v>
      </c>
      <c r="I47" s="43">
        <f>SUMIF(الشهرية[النوع],"الدخل",الشهرية[يونيو])-SUMIF(الشهرية[النوع],"&lt;&gt;الدخل",الشهرية[يونيو])</f>
        <v>2602.5</v>
      </c>
      <c r="J47" s="43">
        <f>SUMIF(الشهرية[النوع],"الدخل",الشهرية[يوليو])-SUMIF(الشهرية[النوع],"&lt;&gt;الدخل",الشهرية[يوليو])</f>
        <v>0</v>
      </c>
      <c r="K47" s="43">
        <f>SUMIF(الشهرية[النوع],"الدخل",الشهرية[أغسطس])-SUMIF(الشهرية[النوع],"&lt;&gt;الدخل",الشهرية[أغسطس])</f>
        <v>0</v>
      </c>
      <c r="L47" s="43">
        <f>SUMIF(الشهرية[النوع],"الدخل",الشهرية[سبتمبر])-SUMIF(الشهرية[النوع],"&lt;&gt;الدخل",الشهرية[سبتمبر])</f>
        <v>0</v>
      </c>
      <c r="M47" s="43">
        <f>SUMIF(الشهرية[النوع],"الدخل",الشهرية[أكتوبر])-SUMIF(الشهرية[النوع],"&lt;&gt;الدخل",الشهرية[أكتوبر])</f>
        <v>0</v>
      </c>
      <c r="N47" s="43">
        <f>SUMIF(الشهرية[النوع],"الدخل",الشهرية[نوفمبر])-SUMIF(الشهرية[النوع],"&lt;&gt;الدخل",الشهرية[نوفمبر])</f>
        <v>0</v>
      </c>
      <c r="O47" s="43">
        <f>SUMIF(الشهرية[النوع],"الدخل",الشهرية[ديسمبر])-SUMIF(الشهرية[النوع],"&lt;&gt;الدخل",الشهرية[ديسمبر])</f>
        <v>0</v>
      </c>
      <c r="P47" s="43">
        <f>SUMIF(الشهرية[النوع],"الدخل",الشهرية[الإجمالي])-SUMIF(الشهرية[النوع],"&lt;&gt;الدخل",الشهرية[الإجمالي])</f>
        <v>18380</v>
      </c>
    </row>
    <row r="48" spans="1:16" ht="30" customHeight="1" x14ac:dyDescent="0.2">
      <c r="A48" s="24"/>
      <c r="B48" s="64"/>
      <c r="C48" s="64"/>
      <c r="D48" s="64"/>
      <c r="E48" s="64"/>
      <c r="F48" s="64"/>
      <c r="G48" s="64"/>
      <c r="H48" s="64"/>
      <c r="I48" s="64"/>
      <c r="J48" s="64"/>
      <c r="K48" s="64"/>
      <c r="L48" s="64"/>
      <c r="M48" s="64"/>
      <c r="N48" s="64"/>
      <c r="O48" s="64"/>
      <c r="P48" s="64"/>
    </row>
  </sheetData>
  <mergeCells count="5">
    <mergeCell ref="B48:P48"/>
    <mergeCell ref="B1:G1"/>
    <mergeCell ref="B2:C2"/>
    <mergeCell ref="D2:E2"/>
    <mergeCell ref="F2:P2"/>
  </mergeCells>
  <conditionalFormatting sqref="B4:P46">
    <cfRule type="expression" dxfId="72" priority="1">
      <formula>(MOD(ROW(),2)&lt;&gt;0)*($B4="الدخل")</formula>
    </cfRule>
    <cfRule type="expression" dxfId="71" priority="2">
      <formula>(MOD(ROW(),2)=0)*($B4="الدخل")</formula>
    </cfRule>
  </conditionalFormatting>
  <dataValidations count="13">
    <dataValidation type="list" errorStyle="warning" allowBlank="1" showInputMessage="1" showErrorMessage="1" error="حدد &quot;النوع&quot; من القائمة. حدد &quot;إلغاء الأمر&quot;، واضغط على مفتاحي ALT+سهم لأسفل لإظهار الخيارات، ثم اضغط على مفتاح السهم لأسفل ومفتاح الإدخال ENTER لإجراء تحديد" sqref="B4:B46" xr:uid="{00000000-0002-0000-0200-000000000000}">
      <formula1>"الدخل, المصاريف, التقديري, المدخرات"</formula1>
    </dataValidation>
    <dataValidation allowBlank="1" showInputMessage="1" showErrorMessage="1" prompt="قم بإنشاء &quot;بيان التدفق النقدي الشهري&quot; في ورقة العمل الحالية. أدخل التفاصيل في الجدول &quot;الشهري&quot;. يتم حساب &quot;التدفق النقدي الشهري الإجمالي تلقائياً&quot; في الخلية D2. يوجد التلميح في الخلية F2" sqref="A1" xr:uid="{00000000-0002-0000-0200-000001000000}"/>
    <dataValidation allowBlank="1" showInputMessage="1" showErrorMessage="1" prompt="يوجد عنوان ورقة العمل هذه في هذه الخلية. يتم حساب &quot;التدفق النقدي الإجمالي الشهري&quot; تلقائياً في الخلية أدناه" sqref="B1" xr:uid="{00000000-0002-0000-0200-000002000000}"/>
    <dataValidation allowBlank="1" showInputMessage="1" showErrorMessage="1" prompt="رابط التنقل إلى ورقة العمل &quot;الإرشادات&quot;" sqref="H1" xr:uid="{00000000-0002-0000-0200-000003000000}"/>
    <dataValidation allowBlank="1" showInputMessage="1" showErrorMessage="1" prompt="ارتباط التنقل إلى ورقة العمل &quot;التدفق النقدي السنوي&quot; " sqref="I1" xr:uid="{00000000-0002-0000-0200-000004000000}"/>
    <dataValidation allowBlank="1" showInputMessage="1" showErrorMessage="1" prompt="ارتباط للتنقل إلى ورقة العمل &quot;ملخص يومي&quot;" sqref="K1" xr:uid="{00000000-0002-0000-0200-000005000000}"/>
    <dataValidation allowBlank="1" showInputMessage="1" showErrorMessage="1" prompt="حدّد &quot;النوع&quot; في هذا العمود ضمن هذا العنوان. اضغط على ALT+سهم لأسفل للحصول على خيارات، ثم سهم لأسفل ومفتاح الإدخال ENTER للتحديد. استخدم عوامل تصفية العناوين للعثور على إدخالات معينة" sqref="B3" xr:uid="{00000000-0002-0000-0200-000006000000}"/>
    <dataValidation allowBlank="1" showInputMessage="1" showErrorMessage="1" prompt="أدخل &quot;الوصف&quot; في هذا العمود أسفل هذا العنوان" sqref="C3" xr:uid="{00000000-0002-0000-0200-000007000000}"/>
    <dataValidation allowBlank="1" showInputMessage="1" showErrorMessage="1" prompt="أدخل &quot;القيمة&quot; لهذا الشهر في هذا العمود أسفل هذا العنوان" sqref="D3 E3:O3" xr:uid="{00000000-0002-0000-0200-000008000000}"/>
    <dataValidation allowBlank="1" showInputMessage="1" showErrorMessage="1" prompt="يتم حساب &quot;الإجمالي&quot; تلقائياً في هذا العمود أسفل هذا العنوان" sqref="P3" xr:uid="{00000000-0002-0000-0200-000009000000}"/>
    <dataValidation allowBlank="1" showInputMessage="1" showErrorMessage="1" prompt="يتم تحديث خطوط المؤشر تلقائياً في هذا العمود أسفل هذا العنوان" sqref="Q3" xr:uid="{00000000-0002-0000-0200-00000A000000}"/>
    <dataValidation allowBlank="1" showInputMessage="1" showErrorMessage="1" prompt="يتم حساب إجمالي &quot;التدفق النقدي الشهري&quot; تلقائياً في هذه الخلية. حدد الخلايا H1 وI1 وK1 للانتقال إلى أوراق العمل الأخرى. أدخل التفاصيل في الجدول بدءاً من الخلية B3" sqref="D2:E2" xr:uid="{00000000-0002-0000-0200-00000B000000}"/>
    <dataValidation allowBlank="1" showInputMessage="1" showErrorMessage="1" prompt="يتم حساب &quot;إجمالي التدفق النقدي الشهري&quot; تلقائياً في الخلية الموجودة على اليسار" sqref="B2:C2" xr:uid="{00000000-0002-0000-0200-00000C000000}"/>
  </dataValidations>
  <hyperlinks>
    <hyperlink ref="H1" location="الإرشادات!A1" tooltip="حدد للانتقال إلى ورقة العمل &quot;الإرشادات&quot;" display="Navigation button for Guide worksheet is in this cell." xr:uid="{00000000-0004-0000-0200-000000000000}"/>
    <hyperlink ref="K1" location="'ملخص يومي'!A1" tooltip="حدد للانتقال إلى ورقة العمل &quot;ملخص يومي&quot;" display="DAILY SUMMARY" xr:uid="{00000000-0004-0000-0200-000001000000}"/>
    <hyperlink ref="I1" location="'التدفق النقدي السنوي'!A1" tooltip="حدد للانتقال إلى ورقة العمل &quot;التدفق النقدي السنوي&quot;" display="ANNUAL CASH FLOW" xr:uid="{00000000-0004-0000-0200-000002000000}"/>
    <hyperlink ref="J1" location="'التدفق النقدي الشهري'!A1" tooltip="حدد للانتقال إلى الخلية A1 في ورقة العمل هذه" display="MONTHLY CASH FLOW" xr:uid="{B98F1722-4006-46CC-920D-AB5CA7FB3D6C}"/>
  </hyperlinks>
  <printOptions horizontalCentered="1"/>
  <pageMargins left="0.25" right="0.25" top="0.75" bottom="0.75" header="0.3" footer="0.3"/>
  <pageSetup paperSize="9" fitToHeight="0" orientation="landscape" r:id="rId1"/>
  <headerFooter differentFirst="1">
    <oddFooter>Page &amp;P of &amp;N</oddFooter>
  </headerFooter>
  <rowBreaks count="1" manualBreakCount="1">
    <brk id="47" max="16383" man="1"/>
  </rowBreaks>
  <ignoredErrors>
    <ignoredError sqref="P4:P12 P13:P20 P21:P27 P28:P38 P39:P46" emptyCellReference="1"/>
  </ignoredErrors>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markers="1" xr2:uid="{00000000-0003-0000-0200-000000000000}">
          <x14:colorSeries theme="3" tint="0.249977111117893"/>
          <x14:colorNegative theme="5"/>
          <x14:colorAxis rgb="FF000000"/>
          <x14:colorMarkers theme="4" tint="-0.499984740745262"/>
          <x14:colorFirst theme="4" tint="0.39997558519241921"/>
          <x14:colorLast theme="4" tint="0.39997558519241921"/>
          <x14:colorHigh theme="4"/>
          <x14:colorLow theme="4"/>
          <x14:sparklines>
            <x14:sparkline>
              <xm:f>'التدفق النقدي الشهري'!D4:O4</xm:f>
              <xm:sqref>Q4</xm:sqref>
            </x14:sparkline>
            <x14:sparkline>
              <xm:f>'التدفق النقدي الشهري'!D5:O5</xm:f>
              <xm:sqref>Q5</xm:sqref>
            </x14:sparkline>
            <x14:sparkline>
              <xm:f>'التدفق النقدي الشهري'!D6:O6</xm:f>
              <xm:sqref>Q6</xm:sqref>
            </x14:sparkline>
            <x14:sparkline>
              <xm:f>'التدفق النقدي الشهري'!D7:O7</xm:f>
              <xm:sqref>Q7</xm:sqref>
            </x14:sparkline>
            <x14:sparkline>
              <xm:f>'التدفق النقدي الشهري'!D8:O8</xm:f>
              <xm:sqref>Q8</xm:sqref>
            </x14:sparkline>
            <x14:sparkline>
              <xm:f>'التدفق النقدي الشهري'!D9:O9</xm:f>
              <xm:sqref>Q9</xm:sqref>
            </x14:sparkline>
            <x14:sparkline>
              <xm:f>'التدفق النقدي الشهري'!D10:O10</xm:f>
              <xm:sqref>Q10</xm:sqref>
            </x14:sparkline>
            <x14:sparkline>
              <xm:f>'التدفق النقدي الشهري'!D11:O11</xm:f>
              <xm:sqref>Q11</xm:sqref>
            </x14:sparkline>
            <x14:sparkline>
              <xm:f>'التدفق النقدي الشهري'!D12:O12</xm:f>
              <xm:sqref>Q12</xm:sqref>
            </x14:sparkline>
            <x14:sparkline>
              <xm:f>'التدفق النقدي الشهري'!D13:O13</xm:f>
              <xm:sqref>Q13</xm:sqref>
            </x14:sparkline>
            <x14:sparkline>
              <xm:f>'التدفق النقدي الشهري'!D14:O14</xm:f>
              <xm:sqref>Q14</xm:sqref>
            </x14:sparkline>
            <x14:sparkline>
              <xm:f>'التدفق النقدي الشهري'!D15:O15</xm:f>
              <xm:sqref>Q15</xm:sqref>
            </x14:sparkline>
            <x14:sparkline>
              <xm:f>'التدفق النقدي الشهري'!D16:O16</xm:f>
              <xm:sqref>Q16</xm:sqref>
            </x14:sparkline>
            <x14:sparkline>
              <xm:f>'التدفق النقدي الشهري'!D17:O17</xm:f>
              <xm:sqref>Q17</xm:sqref>
            </x14:sparkline>
            <x14:sparkline>
              <xm:f>'التدفق النقدي الشهري'!D18:O18</xm:f>
              <xm:sqref>Q18</xm:sqref>
            </x14:sparkline>
            <x14:sparkline>
              <xm:f>'التدفق النقدي الشهري'!D19:O19</xm:f>
              <xm:sqref>Q19</xm:sqref>
            </x14:sparkline>
            <x14:sparkline>
              <xm:f>'التدفق النقدي الشهري'!D20:O20</xm:f>
              <xm:sqref>Q20</xm:sqref>
            </x14:sparkline>
            <x14:sparkline>
              <xm:f>'التدفق النقدي الشهري'!D21:O21</xm:f>
              <xm:sqref>Q21</xm:sqref>
            </x14:sparkline>
            <x14:sparkline>
              <xm:f>'التدفق النقدي الشهري'!D22:O22</xm:f>
              <xm:sqref>Q22</xm:sqref>
            </x14:sparkline>
            <x14:sparkline>
              <xm:f>'التدفق النقدي الشهري'!D23:O23</xm:f>
              <xm:sqref>Q23</xm:sqref>
            </x14:sparkline>
            <x14:sparkline>
              <xm:f>'التدفق النقدي الشهري'!D24:O24</xm:f>
              <xm:sqref>Q24</xm:sqref>
            </x14:sparkline>
            <x14:sparkline>
              <xm:f>'التدفق النقدي الشهري'!D25:O25</xm:f>
              <xm:sqref>Q25</xm:sqref>
            </x14:sparkline>
            <x14:sparkline>
              <xm:f>'التدفق النقدي الشهري'!D26:O26</xm:f>
              <xm:sqref>Q26</xm:sqref>
            </x14:sparkline>
            <x14:sparkline>
              <xm:f>'التدفق النقدي الشهري'!D27:O27</xm:f>
              <xm:sqref>Q27</xm:sqref>
            </x14:sparkline>
            <x14:sparkline>
              <xm:f>'التدفق النقدي الشهري'!D28:O28</xm:f>
              <xm:sqref>Q28</xm:sqref>
            </x14:sparkline>
            <x14:sparkline>
              <xm:f>'التدفق النقدي الشهري'!D29:O29</xm:f>
              <xm:sqref>Q29</xm:sqref>
            </x14:sparkline>
            <x14:sparkline>
              <xm:f>'التدفق النقدي الشهري'!D30:O30</xm:f>
              <xm:sqref>Q30</xm:sqref>
            </x14:sparkline>
            <x14:sparkline>
              <xm:f>'التدفق النقدي الشهري'!D31:O31</xm:f>
              <xm:sqref>Q31</xm:sqref>
            </x14:sparkline>
            <x14:sparkline>
              <xm:f>'التدفق النقدي الشهري'!D32:O32</xm:f>
              <xm:sqref>Q32</xm:sqref>
            </x14:sparkline>
            <x14:sparkline>
              <xm:f>'التدفق النقدي الشهري'!D33:O33</xm:f>
              <xm:sqref>Q33</xm:sqref>
            </x14:sparkline>
            <x14:sparkline>
              <xm:f>'التدفق النقدي الشهري'!D34:O34</xm:f>
              <xm:sqref>Q34</xm:sqref>
            </x14:sparkline>
            <x14:sparkline>
              <xm:f>'التدفق النقدي الشهري'!D35:O35</xm:f>
              <xm:sqref>Q35</xm:sqref>
            </x14:sparkline>
            <x14:sparkline>
              <xm:f>'التدفق النقدي الشهري'!D36:O36</xm:f>
              <xm:sqref>Q36</xm:sqref>
            </x14:sparkline>
            <x14:sparkline>
              <xm:f>'التدفق النقدي الشهري'!D37:O37</xm:f>
              <xm:sqref>Q37</xm:sqref>
            </x14:sparkline>
            <x14:sparkline>
              <xm:f>'التدفق النقدي الشهري'!D38:O38</xm:f>
              <xm:sqref>Q38</xm:sqref>
            </x14:sparkline>
            <x14:sparkline>
              <xm:f>'التدفق النقدي الشهري'!D39:O39</xm:f>
              <xm:sqref>Q39</xm:sqref>
            </x14:sparkline>
            <x14:sparkline>
              <xm:f>'التدفق النقدي الشهري'!D40:O40</xm:f>
              <xm:sqref>Q40</xm:sqref>
            </x14:sparkline>
            <x14:sparkline>
              <xm:f>'التدفق النقدي الشهري'!D41:O41</xm:f>
              <xm:sqref>Q41</xm:sqref>
            </x14:sparkline>
            <x14:sparkline>
              <xm:f>'التدفق النقدي الشهري'!D42:O42</xm:f>
              <xm:sqref>Q42</xm:sqref>
            </x14:sparkline>
            <x14:sparkline>
              <xm:f>'التدفق النقدي الشهري'!D43:O43</xm:f>
              <xm:sqref>Q43</xm:sqref>
            </x14:sparkline>
            <x14:sparkline>
              <xm:f>'التدفق النقدي الشهري'!D44:O44</xm:f>
              <xm:sqref>Q44</xm:sqref>
            </x14:sparkline>
            <x14:sparkline>
              <xm:f>'التدفق النقدي الشهري'!D45:O45</xm:f>
              <xm:sqref>Q45</xm:sqref>
            </x14:sparkline>
            <x14:sparkline>
              <xm:f>'التدفق النقدي الشهري'!D46:O46</xm:f>
              <xm:sqref>Q46</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autoPageBreaks="0" fitToPage="1"/>
  </sheetPr>
  <dimension ref="A1:M53"/>
  <sheetViews>
    <sheetView showGridLines="0" rightToLeft="1" zoomScaleNormal="100" workbookViewId="0"/>
  </sheetViews>
  <sheetFormatPr defaultColWidth="16.5" defaultRowHeight="30" customHeight="1" x14ac:dyDescent="0.2"/>
  <cols>
    <col min="1" max="1" width="2.5" customWidth="1"/>
    <col min="2" max="2" width="14.5" customWidth="1"/>
    <col min="3" max="3" width="25.5" customWidth="1"/>
  </cols>
  <sheetData>
    <row r="1" spans="1:13" s="3" customFormat="1" ht="39" customHeight="1" x14ac:dyDescent="0.2">
      <c r="A1" s="21"/>
      <c r="B1" s="59" t="s">
        <v>0</v>
      </c>
      <c r="C1" s="59"/>
      <c r="D1" s="59"/>
      <c r="E1" s="60"/>
      <c r="F1" s="6" t="s">
        <v>7</v>
      </c>
      <c r="G1" s="12" t="s">
        <v>17</v>
      </c>
      <c r="H1" s="4" t="s">
        <v>73</v>
      </c>
      <c r="I1" s="4" t="s">
        <v>8</v>
      </c>
      <c r="J1" s="25"/>
      <c r="K1" s="25"/>
      <c r="L1" s="25"/>
      <c r="M1" s="22"/>
    </row>
    <row r="2" spans="1:13" ht="31.5" customHeight="1" x14ac:dyDescent="0.2">
      <c r="A2" s="5"/>
      <c r="B2" s="70" t="s">
        <v>79</v>
      </c>
      <c r="C2" s="70"/>
      <c r="D2" s="69">
        <f>التدفق_النقدي_اليومي</f>
        <v>577.83999999999992</v>
      </c>
      <c r="E2" s="69"/>
      <c r="F2" s="71" t="s">
        <v>84</v>
      </c>
      <c r="G2" s="71"/>
      <c r="H2" s="71"/>
      <c r="I2" s="71"/>
      <c r="J2" s="71"/>
      <c r="K2" s="71"/>
      <c r="L2" s="71"/>
      <c r="M2" s="71"/>
    </row>
    <row r="3" spans="1:13" ht="50.1" customHeight="1" thickBot="1" x14ac:dyDescent="0.25">
      <c r="A3" s="5"/>
      <c r="B3" s="13" t="s">
        <v>73</v>
      </c>
      <c r="C3" s="13"/>
      <c r="D3" s="13"/>
      <c r="E3" s="13"/>
      <c r="F3" s="26"/>
      <c r="G3" s="26"/>
      <c r="H3" s="26"/>
      <c r="I3" s="5"/>
      <c r="J3" s="24"/>
      <c r="K3" s="24"/>
      <c r="L3" s="24"/>
      <c r="M3" s="24"/>
    </row>
    <row r="4" spans="1:13" ht="30" customHeight="1" x14ac:dyDescent="0.2">
      <c r="A4" s="5"/>
      <c r="B4" s="27" t="s">
        <v>80</v>
      </c>
      <c r="C4" s="28" t="s">
        <v>81</v>
      </c>
      <c r="D4" s="28" t="s">
        <v>82</v>
      </c>
      <c r="E4" s="28" t="s">
        <v>83</v>
      </c>
      <c r="F4" s="5"/>
      <c r="G4" s="5"/>
      <c r="H4" s="5"/>
      <c r="I4" s="5"/>
      <c r="J4" s="24"/>
      <c r="K4" s="24"/>
      <c r="L4" s="24"/>
      <c r="M4" s="24"/>
    </row>
    <row r="5" spans="1:13" ht="30" customHeight="1" x14ac:dyDescent="0.2">
      <c r="A5" s="5"/>
      <c r="B5" s="29" t="s">
        <v>8</v>
      </c>
      <c r="C5" s="44">
        <f>SUMIF(اليومية[النوع],$B5,اليومية[يومي])</f>
        <v>342.47</v>
      </c>
      <c r="D5" s="44">
        <f>SUMIF(اليومية[النوع],$B5,اليومية[شهري])</f>
        <v>10416.795833333334</v>
      </c>
      <c r="E5" s="44">
        <f>SUMIF(اليومية[النوع],$B5,اليومية[السنوي])</f>
        <v>125001.55000000002</v>
      </c>
      <c r="F5" s="5"/>
      <c r="G5" s="5"/>
      <c r="H5" s="5"/>
      <c r="I5" s="5"/>
      <c r="J5" s="24"/>
      <c r="K5" s="24"/>
      <c r="L5" s="24"/>
      <c r="M5" s="24"/>
    </row>
    <row r="6" spans="1:13" ht="30" customHeight="1" x14ac:dyDescent="0.2">
      <c r="A6" s="5"/>
      <c r="B6" s="30" t="s">
        <v>24</v>
      </c>
      <c r="C6" s="44">
        <f>SUMIF(اليومية[النوع],$B6,اليومية[يومي])</f>
        <v>136.05999999999997</v>
      </c>
      <c r="D6" s="44">
        <f>SUMIF(اليومية[النوع],$B6,اليومية[شهري])</f>
        <v>4138.4916666666668</v>
      </c>
      <c r="E6" s="44">
        <f>SUMIF(اليومية[النوع],$B6,اليومية[السنوي])</f>
        <v>49661.899999999994</v>
      </c>
      <c r="F6" s="5"/>
      <c r="G6" s="5"/>
      <c r="H6" s="5"/>
      <c r="I6" s="5"/>
      <c r="J6" s="24"/>
      <c r="K6" s="24"/>
      <c r="L6" s="24"/>
      <c r="M6" s="24"/>
    </row>
    <row r="7" spans="1:13" ht="30" customHeight="1" x14ac:dyDescent="0.2">
      <c r="A7" s="5"/>
      <c r="B7" s="30" t="s">
        <v>25</v>
      </c>
      <c r="C7" s="44">
        <f>SUMIF(اليومية[النوع],$B7,اليومية[يومي])</f>
        <v>36.29</v>
      </c>
      <c r="D7" s="44">
        <f>SUMIF(اليومية[النوع],$B7,اليومية[شهري])</f>
        <v>1103.8208333333334</v>
      </c>
      <c r="E7" s="44">
        <f>SUMIF(اليومية[النوع],$B7,اليومية[السنوي])</f>
        <v>13245.849999999999</v>
      </c>
      <c r="F7" s="5"/>
      <c r="G7" s="5"/>
      <c r="H7" s="5"/>
      <c r="I7" s="5"/>
      <c r="J7" s="24"/>
      <c r="K7" s="24"/>
      <c r="L7" s="24"/>
      <c r="M7" s="24"/>
    </row>
    <row r="8" spans="1:13" ht="30" customHeight="1" x14ac:dyDescent="0.2">
      <c r="A8" s="5"/>
      <c r="B8" s="30" t="s">
        <v>26</v>
      </c>
      <c r="C8" s="44">
        <f>SUMIF(اليومية[النوع],$B8,اليومية[يومي])</f>
        <v>63.019999999999996</v>
      </c>
      <c r="D8" s="44">
        <f>SUMIF(اليومية[النوع],$B8,اليومية[شهري])</f>
        <v>1916.8583333333333</v>
      </c>
      <c r="E8" s="44">
        <f>SUMIF(اليومية[النوع],$B8,اليومية[السنوي])</f>
        <v>23002.300000000003</v>
      </c>
      <c r="F8" s="5"/>
      <c r="G8" s="5"/>
      <c r="H8" s="5"/>
      <c r="I8" s="5"/>
      <c r="J8" s="24"/>
      <c r="K8" s="24"/>
      <c r="L8" s="24"/>
      <c r="M8" s="24"/>
    </row>
    <row r="9" spans="1:13" ht="50.1" customHeight="1" x14ac:dyDescent="0.2">
      <c r="A9" s="5"/>
      <c r="B9" s="14" t="s">
        <v>23</v>
      </c>
      <c r="C9" s="15" t="s">
        <v>28</v>
      </c>
      <c r="D9" s="15" t="s">
        <v>81</v>
      </c>
      <c r="E9" s="15" t="s">
        <v>82</v>
      </c>
      <c r="F9" s="15" t="s">
        <v>85</v>
      </c>
      <c r="G9" s="5"/>
      <c r="H9" s="5"/>
      <c r="I9" s="5"/>
      <c r="J9" s="24"/>
      <c r="K9" s="24"/>
      <c r="L9" s="24"/>
      <c r="M9" s="24"/>
    </row>
    <row r="10" spans="1:13" ht="30" customHeight="1" x14ac:dyDescent="0.2">
      <c r="A10" s="5"/>
      <c r="B10" s="46" t="s">
        <v>8</v>
      </c>
      <c r="C10" s="16" t="s">
        <v>29</v>
      </c>
      <c r="D10" s="43">
        <v>246.58</v>
      </c>
      <c r="E10" s="43">
        <f>اليومية[[#This Row],[السنوي]]/12</f>
        <v>7500.1416666666673</v>
      </c>
      <c r="F10" s="43">
        <f>اليومية[[#This Row],[يومي]]*365</f>
        <v>90001.700000000012</v>
      </c>
      <c r="G10" s="5"/>
      <c r="H10" s="5"/>
      <c r="I10" s="5"/>
      <c r="J10" s="24"/>
      <c r="K10" s="24"/>
      <c r="L10" s="24"/>
      <c r="M10" s="24"/>
    </row>
    <row r="11" spans="1:13" ht="30" customHeight="1" x14ac:dyDescent="0.2">
      <c r="A11" s="5"/>
      <c r="B11" s="46" t="s">
        <v>8</v>
      </c>
      <c r="C11" s="16" t="s">
        <v>30</v>
      </c>
      <c r="D11" s="43">
        <v>13.7</v>
      </c>
      <c r="E11" s="43">
        <f>اليومية[[#This Row],[السنوي]]/12</f>
        <v>416.70833333333331</v>
      </c>
      <c r="F11" s="43">
        <f>اليومية[[#This Row],[يومي]]*365</f>
        <v>5000.5</v>
      </c>
      <c r="G11" s="5"/>
      <c r="H11" s="5"/>
      <c r="I11" s="5"/>
      <c r="J11" s="24"/>
      <c r="K11" s="24"/>
      <c r="L11" s="24"/>
      <c r="M11" s="24"/>
    </row>
    <row r="12" spans="1:13" ht="30" customHeight="1" x14ac:dyDescent="0.2">
      <c r="A12" s="5"/>
      <c r="B12" s="46" t="s">
        <v>8</v>
      </c>
      <c r="C12" s="16" t="s">
        <v>31</v>
      </c>
      <c r="D12" s="43">
        <v>82.19</v>
      </c>
      <c r="E12" s="43">
        <f>اليومية[[#This Row],[السنوي]]/12</f>
        <v>2499.9458333333332</v>
      </c>
      <c r="F12" s="43">
        <f>اليومية[[#This Row],[يومي]]*365</f>
        <v>29999.35</v>
      </c>
      <c r="G12" s="5"/>
      <c r="H12" s="5"/>
      <c r="I12" s="5"/>
      <c r="J12" s="24"/>
      <c r="K12" s="24"/>
      <c r="L12" s="24"/>
      <c r="M12" s="24"/>
    </row>
    <row r="13" spans="1:13" ht="30" customHeight="1" x14ac:dyDescent="0.2">
      <c r="A13" s="5"/>
      <c r="B13" s="46" t="s">
        <v>8</v>
      </c>
      <c r="C13" s="16" t="s">
        <v>32</v>
      </c>
      <c r="D13" s="43">
        <v>0</v>
      </c>
      <c r="E13" s="43">
        <f>اليومية[[#This Row],[السنوي]]/12</f>
        <v>0</v>
      </c>
      <c r="F13" s="43">
        <f>اليومية[[#This Row],[يومي]]*365</f>
        <v>0</v>
      </c>
      <c r="G13" s="5"/>
      <c r="H13" s="5"/>
      <c r="I13" s="5"/>
      <c r="J13" s="24"/>
      <c r="K13" s="24"/>
      <c r="L13" s="24"/>
      <c r="M13" s="24"/>
    </row>
    <row r="14" spans="1:13" ht="30" customHeight="1" x14ac:dyDescent="0.2">
      <c r="A14" s="5"/>
      <c r="B14" s="46" t="s">
        <v>8</v>
      </c>
      <c r="C14" s="16" t="s">
        <v>33</v>
      </c>
      <c r="D14" s="43">
        <v>0</v>
      </c>
      <c r="E14" s="43">
        <f>اليومية[[#This Row],[السنوي]]/12</f>
        <v>0</v>
      </c>
      <c r="F14" s="43">
        <f>اليومية[[#This Row],[يومي]]*365</f>
        <v>0</v>
      </c>
      <c r="G14" s="5"/>
      <c r="H14" s="5"/>
      <c r="I14" s="5"/>
      <c r="J14" s="24"/>
      <c r="K14" s="24"/>
      <c r="L14" s="24"/>
      <c r="M14" s="24"/>
    </row>
    <row r="15" spans="1:13" ht="30" customHeight="1" x14ac:dyDescent="0.2">
      <c r="A15" s="5"/>
      <c r="B15" s="46" t="s">
        <v>8</v>
      </c>
      <c r="C15" s="16" t="s">
        <v>34</v>
      </c>
      <c r="D15" s="43">
        <v>0</v>
      </c>
      <c r="E15" s="43">
        <f>اليومية[[#This Row],[السنوي]]/12</f>
        <v>0</v>
      </c>
      <c r="F15" s="43">
        <f>اليومية[[#This Row],[يومي]]*365</f>
        <v>0</v>
      </c>
      <c r="G15" s="5"/>
      <c r="H15" s="5"/>
      <c r="I15" s="5"/>
      <c r="J15" s="24"/>
      <c r="K15" s="24"/>
      <c r="L15" s="24"/>
      <c r="M15" s="24"/>
    </row>
    <row r="16" spans="1:13" ht="30" customHeight="1" x14ac:dyDescent="0.2">
      <c r="A16" s="5"/>
      <c r="B16" s="46" t="s">
        <v>24</v>
      </c>
      <c r="C16" s="16" t="s">
        <v>35</v>
      </c>
      <c r="D16" s="43">
        <v>41.1</v>
      </c>
      <c r="E16" s="43">
        <f>اليومية[[#This Row],[السنوي]]/12</f>
        <v>1250.125</v>
      </c>
      <c r="F16" s="43">
        <f>اليومية[[#This Row],[يومي]]*365</f>
        <v>15001.5</v>
      </c>
      <c r="G16" s="5"/>
      <c r="H16" s="5"/>
      <c r="I16" s="5"/>
      <c r="J16" s="24"/>
      <c r="K16" s="24"/>
      <c r="L16" s="24"/>
      <c r="M16" s="24"/>
    </row>
    <row r="17" spans="1:13" ht="30" customHeight="1" x14ac:dyDescent="0.2">
      <c r="A17" s="5"/>
      <c r="B17" s="46" t="s">
        <v>24</v>
      </c>
      <c r="C17" s="16" t="s">
        <v>36</v>
      </c>
      <c r="D17" s="43">
        <v>6.85</v>
      </c>
      <c r="E17" s="43">
        <f>اليومية[[#This Row],[السنوي]]/12</f>
        <v>208.35416666666666</v>
      </c>
      <c r="F17" s="43">
        <f>اليومية[[#This Row],[يومي]]*365</f>
        <v>2500.25</v>
      </c>
      <c r="G17" s="5"/>
      <c r="H17" s="5"/>
      <c r="I17" s="5"/>
      <c r="J17" s="24"/>
      <c r="K17" s="24"/>
      <c r="L17" s="24"/>
      <c r="M17" s="24"/>
    </row>
    <row r="18" spans="1:13" ht="30" customHeight="1" x14ac:dyDescent="0.2">
      <c r="A18" s="5"/>
      <c r="B18" s="46" t="s">
        <v>24</v>
      </c>
      <c r="C18" s="16" t="s">
        <v>37</v>
      </c>
      <c r="D18" s="43">
        <v>0.55000000000000004</v>
      </c>
      <c r="E18" s="43">
        <f>اليومية[[#This Row],[السنوي]]/12</f>
        <v>16.729166666666668</v>
      </c>
      <c r="F18" s="43">
        <f>اليومية[[#This Row],[يومي]]*365</f>
        <v>200.75000000000003</v>
      </c>
      <c r="G18" s="5"/>
      <c r="H18" s="5"/>
      <c r="I18" s="5"/>
      <c r="J18" s="24"/>
      <c r="K18" s="24"/>
      <c r="L18" s="24"/>
      <c r="M18" s="24"/>
    </row>
    <row r="19" spans="1:13" ht="30" customHeight="1" x14ac:dyDescent="0.2">
      <c r="A19" s="5"/>
      <c r="B19" s="46" t="s">
        <v>24</v>
      </c>
      <c r="C19" s="16" t="s">
        <v>38</v>
      </c>
      <c r="D19" s="43">
        <v>10.96</v>
      </c>
      <c r="E19" s="43">
        <f>اليومية[[#This Row],[السنوي]]/12</f>
        <v>333.36666666666667</v>
      </c>
      <c r="F19" s="43">
        <f>اليومية[[#This Row],[يومي]]*365</f>
        <v>4000.4</v>
      </c>
      <c r="G19" s="5"/>
      <c r="H19" s="5"/>
      <c r="I19" s="5"/>
      <c r="J19" s="24"/>
      <c r="K19" s="24"/>
      <c r="L19" s="24"/>
      <c r="M19" s="24"/>
    </row>
    <row r="20" spans="1:13" ht="30" customHeight="1" x14ac:dyDescent="0.2">
      <c r="A20" s="5"/>
      <c r="B20" s="46" t="s">
        <v>24</v>
      </c>
      <c r="C20" s="16" t="s">
        <v>39</v>
      </c>
      <c r="D20" s="43">
        <v>41.1</v>
      </c>
      <c r="E20" s="43">
        <f>اليومية[[#This Row],[السنوي]]/12</f>
        <v>1250.125</v>
      </c>
      <c r="F20" s="43">
        <f>اليومية[[#This Row],[يومي]]*365</f>
        <v>15001.5</v>
      </c>
      <c r="G20" s="5"/>
      <c r="H20" s="5"/>
      <c r="I20" s="5"/>
      <c r="J20" s="24"/>
      <c r="K20" s="24"/>
      <c r="L20" s="24"/>
      <c r="M20" s="24"/>
    </row>
    <row r="21" spans="1:13" ht="30" customHeight="1" x14ac:dyDescent="0.2">
      <c r="A21" s="5"/>
      <c r="B21" s="46" t="s">
        <v>24</v>
      </c>
      <c r="C21" s="16" t="s">
        <v>40</v>
      </c>
      <c r="D21" s="43">
        <v>0.68</v>
      </c>
      <c r="E21" s="43">
        <f>اليومية[[#This Row],[السنوي]]/12</f>
        <v>20.683333333333334</v>
      </c>
      <c r="F21" s="43">
        <f>اليومية[[#This Row],[يومي]]*365</f>
        <v>248.20000000000002</v>
      </c>
      <c r="G21" s="5"/>
      <c r="H21" s="5"/>
      <c r="I21" s="5"/>
      <c r="J21" s="24"/>
      <c r="K21" s="24"/>
      <c r="L21" s="24"/>
      <c r="M21" s="24"/>
    </row>
    <row r="22" spans="1:13" ht="30" customHeight="1" x14ac:dyDescent="0.2">
      <c r="A22" s="5"/>
      <c r="B22" s="46" t="s">
        <v>24</v>
      </c>
      <c r="C22" s="16" t="s">
        <v>41</v>
      </c>
      <c r="D22" s="43">
        <v>3.29</v>
      </c>
      <c r="E22" s="43">
        <f>اليومية[[#This Row],[السنوي]]/12</f>
        <v>100.07083333333333</v>
      </c>
      <c r="F22" s="43">
        <f>اليومية[[#This Row],[يومي]]*365</f>
        <v>1200.8499999999999</v>
      </c>
      <c r="G22" s="5"/>
      <c r="H22" s="5"/>
      <c r="I22" s="5"/>
      <c r="J22" s="24"/>
      <c r="K22" s="24"/>
      <c r="L22" s="24"/>
      <c r="M22" s="24"/>
    </row>
    <row r="23" spans="1:13" ht="30" customHeight="1" x14ac:dyDescent="0.2">
      <c r="A23" s="5"/>
      <c r="B23" s="46" t="s">
        <v>24</v>
      </c>
      <c r="C23" s="16" t="s">
        <v>42</v>
      </c>
      <c r="D23" s="43">
        <v>1.64</v>
      </c>
      <c r="E23" s="43">
        <f>اليومية[[#This Row],[السنوي]]/12</f>
        <v>49.883333333333326</v>
      </c>
      <c r="F23" s="43">
        <f>اليومية[[#This Row],[يومي]]*365</f>
        <v>598.59999999999991</v>
      </c>
      <c r="G23" s="5"/>
      <c r="H23" s="5"/>
      <c r="I23" s="5"/>
      <c r="J23" s="24"/>
      <c r="K23" s="24"/>
      <c r="L23" s="24"/>
      <c r="M23" s="24"/>
    </row>
    <row r="24" spans="1:13" ht="30" customHeight="1" x14ac:dyDescent="0.2">
      <c r="A24" s="5"/>
      <c r="B24" s="46" t="s">
        <v>24</v>
      </c>
      <c r="C24" s="16" t="s">
        <v>43</v>
      </c>
      <c r="D24" s="43">
        <v>1.64</v>
      </c>
      <c r="E24" s="43">
        <f>اليومية[[#This Row],[السنوي]]/12</f>
        <v>49.883333333333326</v>
      </c>
      <c r="F24" s="43">
        <f>اليومية[[#This Row],[يومي]]*365</f>
        <v>598.59999999999991</v>
      </c>
      <c r="G24" s="5"/>
      <c r="H24" s="5"/>
      <c r="I24" s="5"/>
      <c r="J24" s="24"/>
      <c r="K24" s="24"/>
      <c r="L24" s="24"/>
      <c r="M24" s="24"/>
    </row>
    <row r="25" spans="1:13" ht="30" customHeight="1" x14ac:dyDescent="0.2">
      <c r="A25" s="5"/>
      <c r="B25" s="46" t="s">
        <v>24</v>
      </c>
      <c r="C25" s="16" t="s">
        <v>44</v>
      </c>
      <c r="D25" s="43">
        <v>0.82</v>
      </c>
      <c r="E25" s="43">
        <f>اليومية[[#This Row],[السنوي]]/12</f>
        <v>24.941666666666663</v>
      </c>
      <c r="F25" s="43">
        <f>اليومية[[#This Row],[يومي]]*365</f>
        <v>299.29999999999995</v>
      </c>
      <c r="G25" s="5"/>
      <c r="H25" s="5"/>
      <c r="I25" s="5"/>
      <c r="J25" s="24"/>
      <c r="K25" s="24"/>
      <c r="L25" s="24"/>
      <c r="M25" s="24"/>
    </row>
    <row r="26" spans="1:13" ht="30" customHeight="1" x14ac:dyDescent="0.2">
      <c r="A26" s="5"/>
      <c r="B26" s="46" t="s">
        <v>24</v>
      </c>
      <c r="C26" s="16" t="s">
        <v>45</v>
      </c>
      <c r="D26" s="43">
        <v>0.41</v>
      </c>
      <c r="E26" s="43">
        <f>اليومية[[#This Row],[السنوي]]/12</f>
        <v>12.470833333333331</v>
      </c>
      <c r="F26" s="43">
        <f>اليومية[[#This Row],[يومي]]*365</f>
        <v>149.64999999999998</v>
      </c>
      <c r="G26" s="5"/>
      <c r="H26" s="5"/>
      <c r="I26" s="5"/>
      <c r="J26" s="24"/>
      <c r="K26" s="24"/>
      <c r="L26" s="24"/>
      <c r="M26" s="24"/>
    </row>
    <row r="27" spans="1:13" ht="30" customHeight="1" x14ac:dyDescent="0.2">
      <c r="A27" s="5"/>
      <c r="B27" s="46" t="s">
        <v>24</v>
      </c>
      <c r="C27" s="16" t="s">
        <v>46</v>
      </c>
      <c r="D27" s="43">
        <v>1.64</v>
      </c>
      <c r="E27" s="43">
        <f>اليومية[[#This Row],[السنوي]]/12</f>
        <v>49.883333333333326</v>
      </c>
      <c r="F27" s="43">
        <f>اليومية[[#This Row],[يومي]]*365</f>
        <v>598.59999999999991</v>
      </c>
      <c r="G27" s="5"/>
      <c r="H27" s="5"/>
      <c r="I27" s="5"/>
      <c r="J27" s="24"/>
      <c r="K27" s="24"/>
      <c r="L27" s="24"/>
      <c r="M27" s="24"/>
    </row>
    <row r="28" spans="1:13" ht="30" customHeight="1" x14ac:dyDescent="0.2">
      <c r="A28" s="5"/>
      <c r="B28" s="46" t="s">
        <v>24</v>
      </c>
      <c r="C28" s="16" t="s">
        <v>47</v>
      </c>
      <c r="D28" s="43">
        <v>1.64</v>
      </c>
      <c r="E28" s="43">
        <f>اليومية[[#This Row],[السنوي]]/12</f>
        <v>49.883333333333326</v>
      </c>
      <c r="F28" s="43">
        <f>اليومية[[#This Row],[يومي]]*365</f>
        <v>598.59999999999991</v>
      </c>
      <c r="G28" s="5"/>
      <c r="H28" s="5"/>
      <c r="I28" s="5"/>
      <c r="J28" s="24"/>
      <c r="K28" s="24"/>
      <c r="L28" s="24"/>
      <c r="M28" s="24"/>
    </row>
    <row r="29" spans="1:13" ht="30" customHeight="1" x14ac:dyDescent="0.2">
      <c r="A29" s="5"/>
      <c r="B29" s="46" t="s">
        <v>24</v>
      </c>
      <c r="C29" s="16" t="s">
        <v>48</v>
      </c>
      <c r="D29" s="43">
        <v>4.1100000000000003</v>
      </c>
      <c r="E29" s="43">
        <f>اليومية[[#This Row],[السنوي]]/12</f>
        <v>125.0125</v>
      </c>
      <c r="F29" s="43">
        <f>اليومية[[#This Row],[يومي]]*365</f>
        <v>1500.15</v>
      </c>
      <c r="G29" s="5"/>
      <c r="H29" s="5"/>
      <c r="I29" s="5"/>
      <c r="J29" s="24"/>
      <c r="K29" s="24"/>
      <c r="L29" s="24"/>
      <c r="M29" s="24"/>
    </row>
    <row r="30" spans="1:13" ht="30" customHeight="1" x14ac:dyDescent="0.2">
      <c r="A30" s="5"/>
      <c r="B30" s="46" t="s">
        <v>24</v>
      </c>
      <c r="C30" s="16" t="s">
        <v>49</v>
      </c>
      <c r="D30" s="43">
        <v>13.7</v>
      </c>
      <c r="E30" s="43">
        <f>اليومية[[#This Row],[السنوي]]/12</f>
        <v>416.70833333333331</v>
      </c>
      <c r="F30" s="43">
        <f>اليومية[[#This Row],[يومي]]*365</f>
        <v>5000.5</v>
      </c>
      <c r="G30" s="5"/>
      <c r="H30" s="5"/>
      <c r="I30" s="5"/>
      <c r="J30" s="24"/>
      <c r="K30" s="24"/>
      <c r="L30" s="24"/>
      <c r="M30" s="24"/>
    </row>
    <row r="31" spans="1:13" ht="30" customHeight="1" x14ac:dyDescent="0.2">
      <c r="A31" s="5"/>
      <c r="B31" s="46" t="s">
        <v>24</v>
      </c>
      <c r="C31" s="16" t="s">
        <v>50</v>
      </c>
      <c r="D31" s="43">
        <v>3.29</v>
      </c>
      <c r="E31" s="43">
        <f>اليومية[[#This Row],[السنوي]]/12</f>
        <v>100.07083333333333</v>
      </c>
      <c r="F31" s="43">
        <f>اليومية[[#This Row],[يومي]]*365</f>
        <v>1200.8499999999999</v>
      </c>
      <c r="G31" s="5"/>
      <c r="H31" s="5"/>
      <c r="I31" s="5"/>
      <c r="J31" s="24"/>
      <c r="K31" s="24"/>
      <c r="L31" s="24"/>
      <c r="M31" s="24"/>
    </row>
    <row r="32" spans="1:13" ht="30" customHeight="1" x14ac:dyDescent="0.2">
      <c r="A32" s="5"/>
      <c r="B32" s="46" t="s">
        <v>24</v>
      </c>
      <c r="C32" s="16" t="s">
        <v>51</v>
      </c>
      <c r="D32" s="43">
        <v>1.64</v>
      </c>
      <c r="E32" s="43">
        <f>اليومية[[#This Row],[السنوي]]/12</f>
        <v>49.883333333333326</v>
      </c>
      <c r="F32" s="43">
        <f>اليومية[[#This Row],[يومي]]*365</f>
        <v>598.59999999999991</v>
      </c>
      <c r="G32" s="5"/>
      <c r="H32" s="5"/>
      <c r="I32" s="5"/>
      <c r="J32" s="24"/>
      <c r="K32" s="24"/>
      <c r="L32" s="24"/>
      <c r="M32" s="24"/>
    </row>
    <row r="33" spans="1:13" ht="30" customHeight="1" x14ac:dyDescent="0.2">
      <c r="A33" s="5"/>
      <c r="B33" s="46" t="s">
        <v>24</v>
      </c>
      <c r="C33" s="16" t="s">
        <v>52</v>
      </c>
      <c r="D33" s="43">
        <v>1</v>
      </c>
      <c r="E33" s="43">
        <f>اليومية[[#This Row],[السنوي]]/12</f>
        <v>30.416666666666668</v>
      </c>
      <c r="F33" s="43">
        <f>اليومية[[#This Row],[يومي]]*365</f>
        <v>365</v>
      </c>
      <c r="G33" s="5"/>
      <c r="H33" s="5"/>
      <c r="I33" s="5"/>
      <c r="J33" s="24"/>
      <c r="K33" s="24"/>
      <c r="L33" s="24"/>
      <c r="M33" s="24"/>
    </row>
    <row r="34" spans="1:13" ht="30" customHeight="1" x14ac:dyDescent="0.2">
      <c r="A34" s="5"/>
      <c r="B34" s="46" t="s">
        <v>24</v>
      </c>
      <c r="C34" s="16" t="s">
        <v>32</v>
      </c>
      <c r="D34" s="43">
        <v>0</v>
      </c>
      <c r="E34" s="43">
        <f>اليومية[[#This Row],[السنوي]]/12</f>
        <v>0</v>
      </c>
      <c r="F34" s="43">
        <f>اليومية[[#This Row],[يومي]]*365</f>
        <v>0</v>
      </c>
      <c r="G34" s="5"/>
      <c r="H34" s="5"/>
      <c r="I34" s="5"/>
      <c r="J34" s="24"/>
      <c r="K34" s="24"/>
      <c r="L34" s="24"/>
      <c r="M34" s="24"/>
    </row>
    <row r="35" spans="1:13" ht="30" customHeight="1" x14ac:dyDescent="0.2">
      <c r="A35" s="5"/>
      <c r="B35" s="46" t="s">
        <v>24</v>
      </c>
      <c r="C35" s="16" t="s">
        <v>33</v>
      </c>
      <c r="D35" s="43">
        <v>0</v>
      </c>
      <c r="E35" s="43">
        <f>اليومية[[#This Row],[السنوي]]/12</f>
        <v>0</v>
      </c>
      <c r="F35" s="43">
        <f>اليومية[[#This Row],[يومي]]*365</f>
        <v>0</v>
      </c>
      <c r="G35" s="5"/>
      <c r="H35" s="5"/>
      <c r="I35" s="5"/>
      <c r="J35" s="24"/>
      <c r="K35" s="24"/>
      <c r="L35" s="24"/>
      <c r="M35" s="24"/>
    </row>
    <row r="36" spans="1:13" ht="30" customHeight="1" x14ac:dyDescent="0.2">
      <c r="A36" s="5"/>
      <c r="B36" s="46" t="s">
        <v>24</v>
      </c>
      <c r="C36" s="16" t="s">
        <v>34</v>
      </c>
      <c r="D36" s="43">
        <v>0</v>
      </c>
      <c r="E36" s="43">
        <f>اليومية[[#This Row],[السنوي]]/12</f>
        <v>0</v>
      </c>
      <c r="F36" s="43">
        <f>اليومية[[#This Row],[يومي]]*365</f>
        <v>0</v>
      </c>
      <c r="G36" s="5"/>
      <c r="H36" s="5"/>
      <c r="I36" s="5"/>
      <c r="J36" s="24"/>
      <c r="K36" s="24"/>
      <c r="L36" s="24"/>
      <c r="M36" s="24"/>
    </row>
    <row r="37" spans="1:13" ht="30" customHeight="1" x14ac:dyDescent="0.2">
      <c r="A37" s="5"/>
      <c r="B37" s="46" t="s">
        <v>25</v>
      </c>
      <c r="C37" s="16" t="s">
        <v>53</v>
      </c>
      <c r="D37" s="43">
        <v>3.29</v>
      </c>
      <c r="E37" s="43">
        <f>اليومية[[#This Row],[السنوي]]/12</f>
        <v>100.07083333333333</v>
      </c>
      <c r="F37" s="43">
        <f>اليومية[[#This Row],[يومي]]*365</f>
        <v>1200.8499999999999</v>
      </c>
      <c r="G37" s="5"/>
      <c r="H37" s="5"/>
      <c r="I37" s="5"/>
      <c r="J37" s="24"/>
      <c r="K37" s="24"/>
      <c r="L37" s="24"/>
      <c r="M37" s="24"/>
    </row>
    <row r="38" spans="1:13" ht="30" customHeight="1" x14ac:dyDescent="0.2">
      <c r="A38" s="5"/>
      <c r="B38" s="46" t="s">
        <v>25</v>
      </c>
      <c r="C38" s="16" t="s">
        <v>54</v>
      </c>
      <c r="D38" s="43">
        <v>1.64</v>
      </c>
      <c r="E38" s="43">
        <f>اليومية[[#This Row],[السنوي]]/12</f>
        <v>49.883333333333326</v>
      </c>
      <c r="F38" s="43">
        <f>اليومية[[#This Row],[يومي]]*365</f>
        <v>598.59999999999991</v>
      </c>
      <c r="G38" s="5"/>
      <c r="H38" s="5"/>
      <c r="I38" s="5"/>
      <c r="J38" s="24"/>
      <c r="K38" s="24"/>
      <c r="L38" s="24"/>
      <c r="M38" s="24"/>
    </row>
    <row r="39" spans="1:13" ht="30" customHeight="1" x14ac:dyDescent="0.2">
      <c r="A39" s="5"/>
      <c r="B39" s="46" t="s">
        <v>25</v>
      </c>
      <c r="C39" s="16" t="s">
        <v>55</v>
      </c>
      <c r="D39" s="43">
        <v>6.16</v>
      </c>
      <c r="E39" s="43">
        <f>اليومية[[#This Row],[السنوي]]/12</f>
        <v>187.36666666666667</v>
      </c>
      <c r="F39" s="43">
        <f>اليومية[[#This Row],[يومي]]*365</f>
        <v>2248.4</v>
      </c>
      <c r="G39" s="5"/>
      <c r="H39" s="5"/>
      <c r="I39" s="5"/>
      <c r="J39" s="24"/>
      <c r="K39" s="24"/>
      <c r="L39" s="24"/>
      <c r="M39" s="24"/>
    </row>
    <row r="40" spans="1:13" ht="30" customHeight="1" x14ac:dyDescent="0.2">
      <c r="A40" s="5"/>
      <c r="B40" s="46" t="s">
        <v>25</v>
      </c>
      <c r="C40" s="16" t="s">
        <v>56</v>
      </c>
      <c r="D40" s="43">
        <v>3.29</v>
      </c>
      <c r="E40" s="43">
        <f>اليومية[[#This Row],[السنوي]]/12</f>
        <v>100.07083333333333</v>
      </c>
      <c r="F40" s="43">
        <f>اليومية[[#This Row],[يومي]]*365</f>
        <v>1200.8499999999999</v>
      </c>
      <c r="G40" s="5"/>
      <c r="H40" s="5"/>
      <c r="I40" s="5"/>
      <c r="J40" s="24"/>
      <c r="K40" s="24"/>
      <c r="L40" s="24"/>
      <c r="M40" s="24"/>
    </row>
    <row r="41" spans="1:13" ht="30" customHeight="1" x14ac:dyDescent="0.2">
      <c r="A41" s="5"/>
      <c r="B41" s="46" t="s">
        <v>25</v>
      </c>
      <c r="C41" s="16" t="s">
        <v>57</v>
      </c>
      <c r="D41" s="43">
        <v>0.82</v>
      </c>
      <c r="E41" s="43">
        <f>اليومية[[#This Row],[السنوي]]/12</f>
        <v>24.941666666666663</v>
      </c>
      <c r="F41" s="43">
        <f>اليومية[[#This Row],[يومي]]*365</f>
        <v>299.29999999999995</v>
      </c>
      <c r="G41" s="5"/>
      <c r="H41" s="5"/>
      <c r="I41" s="5"/>
      <c r="J41" s="24"/>
      <c r="K41" s="24"/>
      <c r="L41" s="24"/>
      <c r="M41" s="24"/>
    </row>
    <row r="42" spans="1:13" ht="30" customHeight="1" x14ac:dyDescent="0.2">
      <c r="A42" s="5"/>
      <c r="B42" s="46" t="s">
        <v>25</v>
      </c>
      <c r="C42" s="16" t="s">
        <v>58</v>
      </c>
      <c r="D42" s="43">
        <v>5.48</v>
      </c>
      <c r="E42" s="43">
        <f>اليومية[[#This Row],[السنوي]]/12</f>
        <v>166.68333333333334</v>
      </c>
      <c r="F42" s="43">
        <f>اليومية[[#This Row],[يومي]]*365</f>
        <v>2000.2</v>
      </c>
      <c r="G42" s="5"/>
      <c r="H42" s="5"/>
      <c r="I42" s="5"/>
      <c r="J42" s="24"/>
      <c r="K42" s="24"/>
      <c r="L42" s="24"/>
      <c r="M42" s="24"/>
    </row>
    <row r="43" spans="1:13" ht="30" customHeight="1" x14ac:dyDescent="0.2">
      <c r="A43" s="5"/>
      <c r="B43" s="46" t="s">
        <v>25</v>
      </c>
      <c r="C43" s="16" t="s">
        <v>59</v>
      </c>
      <c r="D43" s="43">
        <v>1.64</v>
      </c>
      <c r="E43" s="43">
        <f>اليومية[[#This Row],[السنوي]]/12</f>
        <v>49.883333333333326</v>
      </c>
      <c r="F43" s="43">
        <f>اليومية[[#This Row],[يومي]]*365</f>
        <v>598.59999999999991</v>
      </c>
      <c r="G43" s="5"/>
      <c r="H43" s="5"/>
      <c r="I43" s="5"/>
      <c r="J43" s="24"/>
      <c r="K43" s="24"/>
      <c r="L43" s="24"/>
      <c r="M43" s="24"/>
    </row>
    <row r="44" spans="1:13" ht="30" customHeight="1" x14ac:dyDescent="0.2">
      <c r="A44" s="5"/>
      <c r="B44" s="46" t="s">
        <v>25</v>
      </c>
      <c r="C44" s="16" t="s">
        <v>60</v>
      </c>
      <c r="D44" s="43">
        <v>0.82</v>
      </c>
      <c r="E44" s="43">
        <f>اليومية[[#This Row],[السنوي]]/12</f>
        <v>24.941666666666663</v>
      </c>
      <c r="F44" s="43">
        <f>اليومية[[#This Row],[يومي]]*365</f>
        <v>299.29999999999995</v>
      </c>
      <c r="G44" s="5"/>
      <c r="H44" s="5"/>
      <c r="I44" s="5"/>
      <c r="J44" s="24"/>
      <c r="K44" s="24"/>
      <c r="L44" s="24"/>
      <c r="M44" s="24"/>
    </row>
    <row r="45" spans="1:13" ht="30" customHeight="1" x14ac:dyDescent="0.2">
      <c r="A45" s="5"/>
      <c r="B45" s="46" t="s">
        <v>25</v>
      </c>
      <c r="C45" s="16" t="s">
        <v>61</v>
      </c>
      <c r="D45" s="43">
        <v>13.15</v>
      </c>
      <c r="E45" s="43">
        <f>اليومية[[#This Row],[السنوي]]/12</f>
        <v>399.97916666666669</v>
      </c>
      <c r="F45" s="43">
        <f>اليومية[[#This Row],[يومي]]*365</f>
        <v>4799.75</v>
      </c>
      <c r="G45" s="5"/>
      <c r="H45" s="5"/>
      <c r="I45" s="5"/>
      <c r="J45" s="24"/>
      <c r="K45" s="24"/>
      <c r="L45" s="24"/>
      <c r="M45" s="24"/>
    </row>
    <row r="46" spans="1:13" ht="30" customHeight="1" x14ac:dyDescent="0.2">
      <c r="A46" s="5"/>
      <c r="B46" s="46" t="s">
        <v>25</v>
      </c>
      <c r="C46" s="16" t="s">
        <v>31</v>
      </c>
      <c r="D46" s="43">
        <v>0</v>
      </c>
      <c r="E46" s="43">
        <f>اليومية[[#This Row],[السنوي]]/12</f>
        <v>0</v>
      </c>
      <c r="F46" s="43">
        <f>اليومية[[#This Row],[يومي]]*365</f>
        <v>0</v>
      </c>
      <c r="G46" s="5"/>
      <c r="H46" s="5"/>
      <c r="I46" s="5"/>
      <c r="J46" s="24"/>
      <c r="K46" s="24"/>
      <c r="L46" s="24"/>
      <c r="M46" s="24"/>
    </row>
    <row r="47" spans="1:13" ht="30" customHeight="1" x14ac:dyDescent="0.2">
      <c r="A47" s="5"/>
      <c r="B47" s="46" t="s">
        <v>25</v>
      </c>
      <c r="C47" s="16" t="s">
        <v>32</v>
      </c>
      <c r="D47" s="43">
        <v>0</v>
      </c>
      <c r="E47" s="43">
        <f>اليومية[[#This Row],[السنوي]]/12</f>
        <v>0</v>
      </c>
      <c r="F47" s="43">
        <f>اليومية[[#This Row],[يومي]]*365</f>
        <v>0</v>
      </c>
      <c r="G47" s="5"/>
      <c r="H47" s="5"/>
      <c r="I47" s="5"/>
      <c r="J47" s="24"/>
      <c r="K47" s="24"/>
      <c r="L47" s="24"/>
      <c r="M47" s="24"/>
    </row>
    <row r="48" spans="1:13" ht="30" customHeight="1" x14ac:dyDescent="0.2">
      <c r="A48" s="5"/>
      <c r="B48" s="46" t="s">
        <v>26</v>
      </c>
      <c r="C48" s="16" t="s">
        <v>62</v>
      </c>
      <c r="D48" s="43">
        <v>13.7</v>
      </c>
      <c r="E48" s="43">
        <f>اليومية[[#This Row],[السنوي]]/12</f>
        <v>416.70833333333331</v>
      </c>
      <c r="F48" s="43">
        <f>اليومية[[#This Row],[يومي]]*365</f>
        <v>5000.5</v>
      </c>
      <c r="G48" s="5"/>
      <c r="H48" s="5"/>
      <c r="I48" s="5"/>
      <c r="J48" s="24"/>
      <c r="K48" s="24"/>
      <c r="L48" s="24"/>
      <c r="M48" s="24"/>
    </row>
    <row r="49" spans="1:13" ht="30" customHeight="1" x14ac:dyDescent="0.2">
      <c r="A49" s="5"/>
      <c r="B49" s="46" t="s">
        <v>26</v>
      </c>
      <c r="C49" s="16" t="s">
        <v>63</v>
      </c>
      <c r="D49" s="43">
        <v>32.880000000000003</v>
      </c>
      <c r="E49" s="43">
        <f>اليومية[[#This Row],[السنوي]]/12</f>
        <v>1000.1</v>
      </c>
      <c r="F49" s="43">
        <f>اليومية[[#This Row],[يومي]]*365</f>
        <v>12001.2</v>
      </c>
      <c r="G49" s="5"/>
      <c r="H49" s="5"/>
      <c r="I49" s="5"/>
      <c r="J49" s="24"/>
      <c r="K49" s="24"/>
      <c r="L49" s="24"/>
      <c r="M49" s="24"/>
    </row>
    <row r="50" spans="1:13" ht="30" customHeight="1" x14ac:dyDescent="0.2">
      <c r="A50" s="5"/>
      <c r="B50" s="46" t="s">
        <v>26</v>
      </c>
      <c r="C50" s="16" t="s">
        <v>64</v>
      </c>
      <c r="D50" s="43">
        <v>16.440000000000001</v>
      </c>
      <c r="E50" s="43">
        <f>اليومية[[#This Row],[السنوي]]/12</f>
        <v>500.05</v>
      </c>
      <c r="F50" s="43">
        <f>اليومية[[#This Row],[يومي]]*365</f>
        <v>6000.6</v>
      </c>
      <c r="G50" s="5"/>
      <c r="H50" s="5"/>
      <c r="I50" s="5"/>
      <c r="J50" s="24"/>
      <c r="K50" s="24"/>
      <c r="L50" s="24"/>
      <c r="M50" s="24"/>
    </row>
    <row r="51" spans="1:13" ht="30" customHeight="1" x14ac:dyDescent="0.2">
      <c r="A51" s="5"/>
      <c r="B51" s="46" t="s">
        <v>26</v>
      </c>
      <c r="C51" s="16" t="s">
        <v>31</v>
      </c>
      <c r="D51" s="43">
        <v>0</v>
      </c>
      <c r="E51" s="43">
        <f>اليومية[[#This Row],[السنوي]]/12</f>
        <v>0</v>
      </c>
      <c r="F51" s="43">
        <f>اليومية[[#This Row],[يومي]]*365</f>
        <v>0</v>
      </c>
      <c r="G51" s="5"/>
      <c r="H51" s="5"/>
      <c r="I51" s="5"/>
      <c r="J51" s="24"/>
      <c r="K51" s="24"/>
      <c r="L51" s="24"/>
      <c r="M51" s="24"/>
    </row>
    <row r="52" spans="1:13" ht="30" customHeight="1" x14ac:dyDescent="0.2">
      <c r="A52" s="5"/>
      <c r="B52" s="46" t="s">
        <v>26</v>
      </c>
      <c r="C52" s="16" t="s">
        <v>32</v>
      </c>
      <c r="D52" s="43">
        <v>0</v>
      </c>
      <c r="E52" s="43">
        <f>اليومية[[#This Row],[السنوي]]/12</f>
        <v>0</v>
      </c>
      <c r="F52" s="43">
        <f>اليومية[[#This Row],[يومي]]*365</f>
        <v>0</v>
      </c>
      <c r="G52" s="5"/>
      <c r="H52" s="5"/>
      <c r="I52" s="5"/>
      <c r="J52" s="24"/>
      <c r="K52" s="24"/>
      <c r="L52" s="24"/>
      <c r="M52" s="24"/>
    </row>
    <row r="53" spans="1:13" ht="30" customHeight="1" x14ac:dyDescent="0.2">
      <c r="A53" s="5"/>
      <c r="B53" s="17" t="s">
        <v>27</v>
      </c>
      <c r="C53" s="23"/>
      <c r="D53" s="43">
        <f>SUMIF(اليومية[النوع],"الدخل",اليومية[يومي])-SUMIF(اليومية[النوع],"&lt;&gt;الدخل",اليومية[يومي])</f>
        <v>107.10000000000014</v>
      </c>
      <c r="E53" s="43">
        <f>SUMIF(اليومية[النوع],"الدخل",اليومية[شهري])-SUMIF(اليومية[النوع],"&lt;&gt;الدخل",اليومية[شهري])</f>
        <v>3257.625</v>
      </c>
      <c r="F53" s="43">
        <f>SUMIF(اليومية[النوع],"الدخل",اليومية[السنوي])-SUMIF(اليومية[النوع],"&lt;&gt;الدخل",اليومية[السنوي])</f>
        <v>39091.500000000015</v>
      </c>
      <c r="G53" s="5"/>
      <c r="H53" s="5"/>
      <c r="I53" s="5"/>
      <c r="J53" s="24"/>
      <c r="K53" s="24"/>
      <c r="L53" s="24"/>
      <c r="M53" s="24"/>
    </row>
  </sheetData>
  <mergeCells count="4">
    <mergeCell ref="B1:E1"/>
    <mergeCell ref="D2:E2"/>
    <mergeCell ref="B2:C2"/>
    <mergeCell ref="F2:M2"/>
  </mergeCells>
  <conditionalFormatting sqref="D10:F53">
    <cfRule type="expression" dxfId="42" priority="1">
      <formula>(MOD(ROW(),2)=0)*($B10&lt;&gt;"الدخل")</formula>
    </cfRule>
    <cfRule type="expression" dxfId="41" priority="8">
      <formula>(MOD(ROW(),2)=0)*($B10="الدخل")</formula>
    </cfRule>
  </conditionalFormatting>
  <conditionalFormatting sqref="F10:F53">
    <cfRule type="expression" dxfId="40" priority="2">
      <formula>(MOD(ROW(),2)&lt;&gt;0)*($B10&lt;&gt;"الدخل")</formula>
    </cfRule>
    <cfRule type="expression" dxfId="39" priority="5">
      <formula>(MOD(ROW(),2)&lt;&gt;0)*($B10="الدخل")</formula>
    </cfRule>
  </conditionalFormatting>
  <conditionalFormatting sqref="E10:E53">
    <cfRule type="expression" dxfId="38" priority="3">
      <formula>(MOD(ROW(),2)&lt;&gt;0)*($B10&lt;&gt;"الدخل")</formula>
    </cfRule>
    <cfRule type="expression" dxfId="37" priority="6">
      <formula>(MOD(ROW(),2)&lt;&gt;0)*($B10="الدخل")</formula>
    </cfRule>
  </conditionalFormatting>
  <conditionalFormatting sqref="D10:D53">
    <cfRule type="expression" dxfId="36" priority="4">
      <formula>(MOD(ROW(),2)&lt;&gt;0)*($B10&lt;&gt;"الدخل")</formula>
    </cfRule>
    <cfRule type="expression" dxfId="35" priority="7">
      <formula>(MOD(ROW(),2)&lt;&gt;0)*($B10="الدخل")</formula>
    </cfRule>
  </conditionalFormatting>
  <conditionalFormatting sqref="B10:C53">
    <cfRule type="expression" dxfId="34" priority="9">
      <formula>(MOD(ROW(),2)&lt;&gt;0)*($B10="الدخل")</formula>
    </cfRule>
    <cfRule type="expression" dxfId="33" priority="10">
      <formula>(MOD(ROW(),2)=0)*($B10="الدخل")</formula>
    </cfRule>
  </conditionalFormatting>
  <dataValidations count="18">
    <dataValidation allowBlank="1" showInputMessage="1" showErrorMessage="1" prompt="ارتباط التنقل إلى ورقة العمل &quot;التدفق النقدي الشهري&quot;" sqref="G1" xr:uid="{00000000-0002-0000-0300-000000000000}"/>
    <dataValidation allowBlank="1" showInputMessage="1" showErrorMessage="1" prompt="رابط التنقل إلى ورقة العمل &quot;الإرشادات&quot;" sqref="F1" xr:uid="{00000000-0002-0000-0300-000001000000}"/>
    <dataValidation allowBlank="1" showInputMessage="1" showErrorMessage="1" prompt="يتم تحديث &quot;ملخص يومي&quot; تلقائياً في الخلايا الموجودة أدناه" sqref="B3" xr:uid="{00000000-0002-0000-0300-000002000000}"/>
    <dataValidation allowBlank="1" showInputMessage="1" showErrorMessage="1" prompt="قم بإنشاء &quot;ملخص يومي&quot; في ورقة العمل هذه. أدخل التفاصيل في الجدول &quot;اليومي&quot; بدءاً من الخلية B9. يتم حساب &quot;الإجماليات&quot; تلقائياً في الخلايا من C5 حتى E8. يوجد التلميح في الخلية G2" sqref="A1" xr:uid="{00000000-0002-0000-0300-000003000000}"/>
    <dataValidation allowBlank="1" showInputMessage="1" showErrorMessage="1" prompt="يتم حساب &quot;التدفق النقدي السنوي&quot; تلقائياً في هذا العمود أسفل هذا العنوان" sqref="F9" xr:uid="{00000000-0002-0000-0300-000004000000}"/>
    <dataValidation allowBlank="1" showInputMessage="1" showErrorMessage="1" prompt="يتم حساب &quot;التدفق النقدي الشهري&quot; تلقائياً في هذا العمود أسفل هذا العنوان" sqref="E9" xr:uid="{00000000-0002-0000-0300-000005000000}"/>
    <dataValidation allowBlank="1" showInputMessage="1" showErrorMessage="1" prompt="أدخل &quot;قيمة التدفق النقدي اليومي&quot; في هذا العمود أسفل هذا العنوان" sqref="D9" xr:uid="{00000000-0002-0000-0300-000006000000}"/>
    <dataValidation allowBlank="1" showInputMessage="1" showErrorMessage="1" prompt="أدخل &quot;الوصف&quot; في هذا العمود أسفل هذا العنوان" sqref="C9" xr:uid="{00000000-0002-0000-0300-000007000000}"/>
    <dataValidation allowBlank="1" showInputMessage="1" showErrorMessage="1" prompt="حدّد &quot;النوع&quot; في هذا العمود ضمن هذا العنوان. اضغط على ALT+سهم لأسفل للحصول على خيارات، ثم سهم لأسفل ومفتاح الإدخال ENTER للتحديد. استخدم عوامل تصفية العناوين للعثور على إدخالات معينة" sqref="B9" xr:uid="{00000000-0002-0000-0300-000008000000}"/>
    <dataValidation type="list" errorStyle="warning" allowBlank="1" showInputMessage="1" showErrorMessage="1" error="حدد &quot;النوع&quot; من القائمة. حدد &quot;إلغاء الأمر&quot;، واضغط على مفتاحي ALT+سهم لأسفل لإظهار الخيارات، ثم اضغط على مفتاح السهم لأسفل ومفتاح الإدخال ENTER لإجراء تحديد" sqref="B10:B52" xr:uid="{00000000-0002-0000-0300-000009000000}">
      <formula1>"الدخل, المصاريف, التقديري, المدخرات"</formula1>
    </dataValidation>
    <dataValidation allowBlank="1" showInputMessage="1" showErrorMessage="1" prompt="يوجد عنوان ورقة العمل هذه في هذه الخلية وارتباطات التنقل لأوراق العمل الأخرى في الخلايا الموجودة على اليسار والخلية F1 وG1 وI1. يتم حساب &quot;إجمالي النقد المتوفر&quot; حتى التاريخ في الخلية D2 تلقائياً" sqref="B1:E1" xr:uid="{00000000-0002-0000-0300-00000A000000}"/>
    <dataValidation allowBlank="1" showInputMessage="1" showErrorMessage="1" prompt="يتم حساب &quot;إجمالي النقد المتوفر&quot; تلقائياً في الخلية الموجودة على اليسار. توجد التسمية &quot;ملخص يومي&quot; في الخلية أدناه" sqref="B2:C2" xr:uid="{00000000-0002-0000-0300-00000B000000}"/>
    <dataValidation allowBlank="1" showInputMessage="1" showErrorMessage="1" prompt="يتم حساب &quot;الإجمالي النقدي المتوفر&quot; تلقائياً في هذه الخلية. يوجد التلميح في الخلية على اليسار والتسمية &quot;ملخص يومي&quot; في الخلية B3" sqref="D2:E2" xr:uid="{00000000-0002-0000-0300-00000C000000}"/>
    <dataValidation allowBlank="1" showInputMessage="1" showErrorMessage="1" prompt="توجد العناصر التي يتم حساب إجمالياتها في هذا العمود أسفل هذا العنوان، في الخلايا من B5 إلى B8" sqref="B4" xr:uid="{00000000-0002-0000-0300-00000D000000}"/>
    <dataValidation allowBlank="1" showInputMessage="1" showErrorMessage="1" prompt="يتم حساب &quot;المبالغ اليومية&quot; تلقائياً في هذا العمود أسفل هذا العنوان، في الخلايا من C5 إلى C8" sqref="C4" xr:uid="{00000000-0002-0000-0300-00000E000000}"/>
    <dataValidation allowBlank="1" showInputMessage="1" showErrorMessage="1" prompt="يتم حساب &quot;المبالغ الشهرية&quot; تلقائياً في هذا العمود أسفل هذا العنوان، في الخلايا من D5 إلى D8" sqref="D4" xr:uid="{00000000-0002-0000-0300-00000F000000}"/>
    <dataValidation allowBlank="1" showInputMessage="1" showErrorMessage="1" prompt="يتم حساب &quot;المبالغ السنوية&quot; تلقائياً في هذا العمود أسفل هذا العنوان، في الخلايا من E5 إلى E8" sqref="E4" xr:uid="{00000000-0002-0000-0300-000010000000}"/>
    <dataValidation allowBlank="1" showInputMessage="1" showErrorMessage="1" prompt="ارتباط التنقل إلى ورقة العمل &quot;الدخل&quot;" sqref="I1" xr:uid="{00000000-0002-0000-0300-000011000000}"/>
  </dataValidations>
  <hyperlinks>
    <hyperlink ref="F1" location="الإرشادات!A1" tooltip="حدد للانتقال إلى ورقة العمل &quot;الإرشادات&quot;" display="Navigation button for Guide worksheet is in this cell." xr:uid="{00000000-0004-0000-0300-000000000000}"/>
    <hyperlink ref="G1" location="'التدفق النقدي الشهري'!A1" tooltip="حدد للانتقال إلى ورقة العمل &quot;التدفق النقدي الشهري&quot;" display="Navigation button for Monthly Cash Flow worksheet is in this cell. " xr:uid="{00000000-0004-0000-0300-000001000000}"/>
    <hyperlink ref="I1" location="الدخل!A1" tooltip="حدد للانتقال إلى ورقة العمل &quot;الدخل&quot;" display="INCOME" xr:uid="{00000000-0004-0000-0300-000002000000}"/>
    <hyperlink ref="H1" location="'ملخص يومي'!A1" tooltip="حدد للانتقال إلى الخلية A1 في ورقة العمل هذه" display="DAILY SUMMARY" xr:uid="{F4C1E942-5462-4544-BDE1-CB917D4DDF69}"/>
  </hyperlink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autoPageBreaks="0" fitToPage="1"/>
  </sheetPr>
  <dimension ref="A1:K10"/>
  <sheetViews>
    <sheetView showGridLines="0" rightToLeft="1" zoomScaleNormal="100" workbookViewId="0"/>
  </sheetViews>
  <sheetFormatPr defaultColWidth="16.5" defaultRowHeight="30" customHeight="1" x14ac:dyDescent="0.2"/>
  <cols>
    <col min="1" max="1" width="2.5" customWidth="1"/>
    <col min="2" max="2" width="37.625" customWidth="1"/>
    <col min="3" max="4" width="20.625" customWidth="1"/>
  </cols>
  <sheetData>
    <row r="1" spans="1:11" s="3" customFormat="1" ht="39" customHeight="1" thickBot="1" x14ac:dyDescent="0.25">
      <c r="A1" s="21"/>
      <c r="B1" s="73" t="s">
        <v>0</v>
      </c>
      <c r="C1" s="73"/>
      <c r="D1" s="73"/>
      <c r="E1" s="74"/>
      <c r="F1" s="4" t="s">
        <v>7</v>
      </c>
      <c r="G1" s="20" t="s">
        <v>73</v>
      </c>
      <c r="H1" s="20" t="s">
        <v>8</v>
      </c>
      <c r="I1" s="20" t="s">
        <v>24</v>
      </c>
      <c r="J1" s="22"/>
      <c r="K1" s="22"/>
    </row>
    <row r="2" spans="1:11" ht="31.5" customHeight="1" x14ac:dyDescent="0.2">
      <c r="A2" s="5"/>
      <c r="B2" s="75" t="s">
        <v>9</v>
      </c>
      <c r="C2" s="75"/>
      <c r="D2" s="76">
        <f>التدفق_النقدي_السنوي_حتى_تاريخه</f>
        <v>39750</v>
      </c>
      <c r="E2" s="76"/>
      <c r="F2" s="72" t="s">
        <v>88</v>
      </c>
      <c r="G2" s="72"/>
      <c r="H2" s="72"/>
      <c r="I2" s="72"/>
      <c r="J2" s="72"/>
      <c r="K2" s="72"/>
    </row>
    <row r="3" spans="1:11" ht="50.1" customHeight="1" x14ac:dyDescent="0.2">
      <c r="A3" s="5"/>
      <c r="B3" s="14" t="s">
        <v>8</v>
      </c>
      <c r="C3" s="18" t="s">
        <v>86</v>
      </c>
      <c r="D3" s="18" t="s">
        <v>87</v>
      </c>
      <c r="E3" s="5"/>
      <c r="F3" s="72"/>
      <c r="G3" s="72"/>
      <c r="H3" s="72"/>
      <c r="I3" s="72"/>
      <c r="J3" s="72"/>
      <c r="K3" s="72"/>
    </row>
    <row r="4" spans="1:11" ht="30" customHeight="1" x14ac:dyDescent="0.2">
      <c r="A4" s="5"/>
      <c r="B4" s="19" t="s">
        <v>29</v>
      </c>
      <c r="C4" s="45">
        <v>90000</v>
      </c>
      <c r="D4" s="45">
        <f>الدخل[[#This Row],[السنوي  ]]/12</f>
        <v>7500</v>
      </c>
      <c r="E4" s="5"/>
      <c r="F4" s="5"/>
      <c r="G4" s="5"/>
      <c r="H4" s="5"/>
      <c r="I4" s="5"/>
      <c r="J4" s="24"/>
      <c r="K4" s="24"/>
    </row>
    <row r="5" spans="1:11" ht="30" customHeight="1" x14ac:dyDescent="0.2">
      <c r="A5" s="5"/>
      <c r="B5" s="19" t="s">
        <v>30</v>
      </c>
      <c r="C5" s="45">
        <v>5000</v>
      </c>
      <c r="D5" s="45">
        <f>الدخل[[#This Row],[السنوي  ]]/12</f>
        <v>416.66666666666669</v>
      </c>
      <c r="E5" s="5"/>
      <c r="F5" s="5"/>
      <c r="G5" s="5"/>
      <c r="H5" s="5"/>
      <c r="I5" s="5"/>
      <c r="J5" s="24"/>
      <c r="K5" s="24"/>
    </row>
    <row r="6" spans="1:11" ht="30" customHeight="1" x14ac:dyDescent="0.2">
      <c r="A6" s="5"/>
      <c r="B6" s="19" t="s">
        <v>31</v>
      </c>
      <c r="C6" s="45">
        <v>30000</v>
      </c>
      <c r="D6" s="45">
        <f>الدخل[[#This Row],[السنوي  ]]/12</f>
        <v>2500</v>
      </c>
      <c r="E6" s="5"/>
      <c r="F6" s="5"/>
      <c r="G6" s="5"/>
      <c r="H6" s="5"/>
      <c r="I6" s="5"/>
      <c r="J6" s="24"/>
      <c r="K6" s="24"/>
    </row>
    <row r="7" spans="1:11" ht="30" customHeight="1" x14ac:dyDescent="0.2">
      <c r="A7" s="5"/>
      <c r="B7" s="19" t="s">
        <v>32</v>
      </c>
      <c r="C7" s="45"/>
      <c r="D7" s="45">
        <f>الدخل[[#This Row],[السنوي  ]]/12</f>
        <v>0</v>
      </c>
      <c r="E7" s="5"/>
      <c r="F7" s="5"/>
      <c r="G7" s="5"/>
      <c r="H7" s="5"/>
      <c r="I7" s="5"/>
      <c r="J7" s="24"/>
      <c r="K7" s="24"/>
    </row>
    <row r="8" spans="1:11" ht="30" customHeight="1" x14ac:dyDescent="0.2">
      <c r="A8" s="5"/>
      <c r="B8" s="19" t="s">
        <v>33</v>
      </c>
      <c r="C8" s="45"/>
      <c r="D8" s="45">
        <f>الدخل[[#This Row],[السنوي  ]]/12</f>
        <v>0</v>
      </c>
      <c r="E8" s="5"/>
      <c r="F8" s="5"/>
      <c r="G8" s="5"/>
      <c r="H8" s="5"/>
      <c r="I8" s="5"/>
      <c r="J8" s="24"/>
      <c r="K8" s="24"/>
    </row>
    <row r="9" spans="1:11" ht="30" customHeight="1" x14ac:dyDescent="0.2">
      <c r="A9" s="5"/>
      <c r="B9" s="19" t="s">
        <v>34</v>
      </c>
      <c r="C9" s="45"/>
      <c r="D9" s="45">
        <f>الدخل[[#This Row],[السنوي  ]]/12</f>
        <v>0</v>
      </c>
      <c r="E9" s="5"/>
      <c r="F9" s="5"/>
      <c r="G9" s="5"/>
      <c r="H9" s="5"/>
      <c r="I9" s="5"/>
      <c r="J9" s="24"/>
      <c r="K9" s="24"/>
    </row>
    <row r="10" spans="1:11" ht="30" customHeight="1" x14ac:dyDescent="0.2">
      <c r="A10" s="5"/>
      <c r="B10" s="19" t="s">
        <v>27</v>
      </c>
      <c r="C10" s="45">
        <f>SUBTOTAL(109,الدخل[[السنوي  ]])</f>
        <v>125000</v>
      </c>
      <c r="D10" s="45">
        <f>SUBTOTAL(109,الدخل[[شهري ]])</f>
        <v>10416.666666666668</v>
      </c>
      <c r="E10" s="5"/>
      <c r="F10" s="5"/>
      <c r="G10" s="5"/>
      <c r="H10" s="5"/>
      <c r="I10" s="5"/>
      <c r="J10" s="24"/>
      <c r="K10" s="24"/>
    </row>
  </sheetData>
  <mergeCells count="4">
    <mergeCell ref="F2:K3"/>
    <mergeCell ref="B1:E1"/>
    <mergeCell ref="B2:C2"/>
    <mergeCell ref="D2:E2"/>
  </mergeCells>
  <dataValidations xWindow="999" yWindow="322" count="10">
    <dataValidation allowBlank="1" showInputMessage="1" showErrorMessage="1" prompt="يتم حساب &quot;الدخل الشهري&quot; تلقائياً في هذا العمود أسفل هذا العنوان" sqref="D3" xr:uid="{00000000-0002-0000-0400-000000000000}"/>
    <dataValidation allowBlank="1" showInputMessage="1" showErrorMessage="1" prompt="أدخل &quot;الدخل السنوي&quot; في هذا العمود أسفل هذا العنوان" sqref="C3" xr:uid="{00000000-0002-0000-0400-000001000000}"/>
    <dataValidation allowBlank="1" showInputMessage="1" showErrorMessage="1" prompt="أدخل عناصر &quot;الدخل&quot; في هذا العمود أسفل هذا العنوان" sqref="B3" xr:uid="{00000000-0002-0000-0400-000002000000}"/>
    <dataValidation allowBlank="1" showInputMessage="1" showErrorMessage="1" prompt="ارتباط التنقل إلى ورقة العمل &quot;المصروفات&quot;" sqref="I1" xr:uid="{00000000-0002-0000-0400-000003000000}"/>
    <dataValidation allowBlank="1" showInputMessage="1" showErrorMessage="1" prompt="رابط التنقل إلى ورقة العمل &quot;الإرشادات&quot;" sqref="F1" xr:uid="{00000000-0002-0000-0400-000004000000}"/>
    <dataValidation allowBlank="1" showInputMessage="1" showErrorMessage="1" prompt="يوجد عنوان ورقة العمل هذه في هذه الخلية والتسمية &quot;إجمالي التدفق النقدي حتى تاريخه&quot; في الخلية أدناه. حدد الخلايا الموجودة على اليسار للانتقال إلى أوراق العمل &quot;الإرشادات&quot; و&quot;ملخص يومي&quot; و&quot;المصروفات&quot;" sqref="B1:E1" xr:uid="{00000000-0002-0000-0400-000005000000}"/>
    <dataValidation allowBlank="1" showInputMessage="1" showErrorMessage="1" prompt="أدخل التفاصيل في الجدول &quot;الدخل&quot; في ورقة العمل الحالية. يوجد التلميح في الخلية F2. يتم حساب &quot;إجمالي التدفق النقدي حتى تاريخه&quot; تلقائياً في الخلية D2" sqref="A1" xr:uid="{00000000-0002-0000-0400-000006000000}"/>
    <dataValidation allowBlank="1" showInputMessage="1" showErrorMessage="1" prompt="يتم حساب &quot;إجمالي التدفق النقدي حتى تاريخه&quot; تلقائياً في الخلية الموجودة على اليسار. أدخل التفاصيل في الجدول أدناه" sqref="B2:C2" xr:uid="{00000000-0002-0000-0400-000007000000}"/>
    <dataValidation allowBlank="1" showInputMessage="1" showErrorMessage="1" prompt="يتم حساب &quot;إجمالي التدفق النقدي حتى تاريخه&quot; تلقائياً في هذه الخلية. يوجد التلميح في الخلية الموجودة على اليسار" sqref="D2:E2" xr:uid="{00000000-0002-0000-0400-000008000000}"/>
    <dataValidation allowBlank="1" showInputMessage="1" showErrorMessage="1" prompt="ارتباط للتنقل إلى ورقة العمل &quot;ملخص يومي&quot;" sqref="G1" xr:uid="{00000000-0002-0000-0400-000009000000}"/>
  </dataValidations>
  <hyperlinks>
    <hyperlink ref="I1" location="المصروفات!A1" tooltip="حدد للتنقل إلى ورقة العمل &quot;المصروفات&quot;" display="EXPENSES" xr:uid="{00000000-0004-0000-0400-000000000000}"/>
    <hyperlink ref="F1" location="الإرشادات!A1" tooltip="حدد للانتقال إلى ورقة العمل &quot;الإرشادات&quot;" display="Navigation button for Guide worksheet is in this cell." xr:uid="{00000000-0004-0000-0400-000001000000}"/>
    <hyperlink ref="G1" location="'ملخص يومي'!A1" tooltip="حدد للانتقال إلى ورقة العمل &quot;ملخص يومي&quot;" display="DAILY SUMMARY" xr:uid="{00000000-0004-0000-0400-000002000000}"/>
    <hyperlink ref="H1" location="الدخل!A1" tooltip="حدد للانتقال إلى الخلية A1 في ورقة العمل هذه" display="INCOME" xr:uid="{ABD2D8B1-074B-41B3-B747-9B321E3D4D4D}"/>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D7:D9" emptyCellReference="1"/>
  </ignoredErrors>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autoPageBreaks="0" fitToPage="1"/>
  </sheetPr>
  <dimension ref="A1:K22"/>
  <sheetViews>
    <sheetView showGridLines="0" rightToLeft="1" zoomScaleNormal="100" workbookViewId="0"/>
  </sheetViews>
  <sheetFormatPr defaultColWidth="16.5" defaultRowHeight="30" customHeight="1" x14ac:dyDescent="0.2"/>
  <cols>
    <col min="1" max="1" width="2.5" customWidth="1"/>
    <col min="2" max="2" width="37.625" customWidth="1"/>
    <col min="3" max="4" width="20.625" customWidth="1"/>
    <col min="6" max="6" width="16.5" style="1"/>
  </cols>
  <sheetData>
    <row r="1" spans="1:11" s="3" customFormat="1" ht="39" customHeight="1" thickBot="1" x14ac:dyDescent="0.25">
      <c r="A1" s="21"/>
      <c r="B1" s="73" t="s">
        <v>0</v>
      </c>
      <c r="C1" s="73"/>
      <c r="D1" s="73"/>
      <c r="E1" s="74"/>
      <c r="F1" s="4" t="s">
        <v>7</v>
      </c>
      <c r="G1" s="4" t="s">
        <v>8</v>
      </c>
      <c r="H1" s="20" t="s">
        <v>24</v>
      </c>
      <c r="I1" s="20" t="s">
        <v>25</v>
      </c>
      <c r="J1" s="22"/>
      <c r="K1" s="22"/>
    </row>
    <row r="2" spans="1:11" ht="31.5" customHeight="1" x14ac:dyDescent="0.2">
      <c r="A2" s="5"/>
      <c r="B2" s="75" t="s">
        <v>9</v>
      </c>
      <c r="C2" s="75"/>
      <c r="D2" s="76">
        <f>التدفق_النقدي_السنوي_حتى_تاريخه</f>
        <v>39750</v>
      </c>
      <c r="E2" s="76"/>
      <c r="F2" s="57" t="s">
        <v>88</v>
      </c>
      <c r="G2" s="57"/>
      <c r="H2" s="57"/>
      <c r="I2" s="57"/>
      <c r="J2" s="57"/>
      <c r="K2" s="57"/>
    </row>
    <row r="3" spans="1:11" ht="50.1" customHeight="1" x14ac:dyDescent="0.2">
      <c r="A3" s="5"/>
      <c r="B3" s="14" t="s">
        <v>24</v>
      </c>
      <c r="C3" s="18" t="s">
        <v>86</v>
      </c>
      <c r="D3" s="18" t="s">
        <v>87</v>
      </c>
      <c r="E3" s="5"/>
      <c r="F3" s="57"/>
      <c r="G3" s="57"/>
      <c r="H3" s="57"/>
      <c r="I3" s="57"/>
      <c r="J3" s="57"/>
      <c r="K3" s="57"/>
    </row>
    <row r="4" spans="1:11" ht="30" customHeight="1" x14ac:dyDescent="0.2">
      <c r="A4" s="5"/>
      <c r="B4" s="19" t="s">
        <v>35</v>
      </c>
      <c r="C4" s="45">
        <v>15000</v>
      </c>
      <c r="D4" s="45">
        <f>المصروفات[[#This Row],[السنوي  ]]/12</f>
        <v>1250</v>
      </c>
      <c r="E4" s="5"/>
      <c r="F4" s="5"/>
      <c r="G4" s="5"/>
      <c r="H4" s="5"/>
      <c r="I4" s="5"/>
      <c r="J4" s="24"/>
      <c r="K4" s="24"/>
    </row>
    <row r="5" spans="1:11" ht="30" customHeight="1" x14ac:dyDescent="0.2">
      <c r="A5" s="5"/>
      <c r="B5" s="19" t="s">
        <v>36</v>
      </c>
      <c r="C5" s="45">
        <v>2500</v>
      </c>
      <c r="D5" s="45">
        <f>المصروفات[[#This Row],[السنوي  ]]/12</f>
        <v>208.33333333333334</v>
      </c>
      <c r="E5" s="5"/>
      <c r="F5" s="5"/>
      <c r="G5" s="5"/>
      <c r="H5" s="5"/>
      <c r="I5" s="5"/>
      <c r="J5" s="24"/>
      <c r="K5" s="24"/>
    </row>
    <row r="6" spans="1:11" ht="30" customHeight="1" x14ac:dyDescent="0.2">
      <c r="A6" s="5"/>
      <c r="B6" s="19" t="s">
        <v>37</v>
      </c>
      <c r="C6" s="45">
        <v>200</v>
      </c>
      <c r="D6" s="45">
        <f>المصروفات[[#This Row],[السنوي  ]]/12</f>
        <v>16.666666666666668</v>
      </c>
      <c r="E6" s="5"/>
      <c r="F6" s="5"/>
      <c r="G6" s="5"/>
      <c r="H6" s="5"/>
      <c r="I6" s="5"/>
      <c r="J6" s="24"/>
      <c r="K6" s="24"/>
    </row>
    <row r="7" spans="1:11" ht="30" customHeight="1" x14ac:dyDescent="0.2">
      <c r="A7" s="5"/>
      <c r="B7" s="19" t="s">
        <v>38</v>
      </c>
      <c r="C7" s="45">
        <v>4000</v>
      </c>
      <c r="D7" s="45">
        <f>المصروفات[[#This Row],[السنوي  ]]/12</f>
        <v>333.33333333333331</v>
      </c>
      <c r="E7" s="5"/>
      <c r="F7" s="5"/>
      <c r="G7" s="5"/>
      <c r="H7" s="5"/>
      <c r="I7" s="5"/>
      <c r="J7" s="24"/>
      <c r="K7" s="24"/>
    </row>
    <row r="8" spans="1:11" ht="30" customHeight="1" x14ac:dyDescent="0.2">
      <c r="A8" s="5"/>
      <c r="B8" s="19" t="s">
        <v>39</v>
      </c>
      <c r="C8" s="45">
        <v>15000</v>
      </c>
      <c r="D8" s="45">
        <f>المصروفات[[#This Row],[السنوي  ]]/12</f>
        <v>1250</v>
      </c>
      <c r="E8" s="5"/>
      <c r="F8" s="5"/>
      <c r="G8" s="5"/>
      <c r="H8" s="5"/>
      <c r="I8" s="5"/>
      <c r="J8" s="24"/>
      <c r="K8" s="24"/>
    </row>
    <row r="9" spans="1:11" ht="30" customHeight="1" x14ac:dyDescent="0.2">
      <c r="A9" s="5"/>
      <c r="B9" s="19" t="s">
        <v>40</v>
      </c>
      <c r="C9" s="45">
        <v>250</v>
      </c>
      <c r="D9" s="45">
        <f>المصروفات[[#This Row],[السنوي  ]]/12</f>
        <v>20.833333333333332</v>
      </c>
      <c r="E9" s="5"/>
      <c r="F9" s="5"/>
      <c r="G9" s="5"/>
      <c r="H9" s="5"/>
      <c r="I9" s="5"/>
      <c r="J9" s="24"/>
      <c r="K9" s="24"/>
    </row>
    <row r="10" spans="1:11" ht="30" customHeight="1" x14ac:dyDescent="0.2">
      <c r="A10" s="5"/>
      <c r="B10" s="19" t="s">
        <v>41</v>
      </c>
      <c r="C10" s="45">
        <v>1200</v>
      </c>
      <c r="D10" s="45">
        <f>المصروفات[[#This Row],[السنوي  ]]/12</f>
        <v>100</v>
      </c>
      <c r="E10" s="5"/>
      <c r="F10" s="5"/>
      <c r="G10" s="5"/>
      <c r="H10" s="5"/>
      <c r="I10" s="5"/>
      <c r="J10" s="24"/>
      <c r="K10" s="24"/>
    </row>
    <row r="11" spans="1:11" ht="30" customHeight="1" x14ac:dyDescent="0.2">
      <c r="A11" s="5"/>
      <c r="B11" s="19" t="s">
        <v>42</v>
      </c>
      <c r="C11" s="45">
        <v>600</v>
      </c>
      <c r="D11" s="45">
        <f>المصروفات[[#This Row],[السنوي  ]]/12</f>
        <v>50</v>
      </c>
      <c r="E11" s="5"/>
      <c r="F11" s="5"/>
      <c r="G11" s="5"/>
      <c r="H11" s="5"/>
      <c r="I11" s="5"/>
      <c r="J11" s="24"/>
      <c r="K11" s="24"/>
    </row>
    <row r="12" spans="1:11" ht="30" customHeight="1" x14ac:dyDescent="0.2">
      <c r="A12" s="5"/>
      <c r="B12" s="19" t="s">
        <v>89</v>
      </c>
      <c r="C12" s="45">
        <v>600</v>
      </c>
      <c r="D12" s="45">
        <f>المصروفات[[#This Row],[السنوي  ]]/12</f>
        <v>50</v>
      </c>
      <c r="E12" s="5"/>
      <c r="F12" s="5"/>
      <c r="G12" s="5"/>
      <c r="H12" s="5"/>
      <c r="I12" s="5"/>
      <c r="J12" s="24"/>
      <c r="K12" s="24"/>
    </row>
    <row r="13" spans="1:11" ht="30" customHeight="1" x14ac:dyDescent="0.2">
      <c r="A13" s="5"/>
      <c r="B13" s="19" t="s">
        <v>45</v>
      </c>
      <c r="C13" s="45">
        <v>150</v>
      </c>
      <c r="D13" s="45">
        <f>المصروفات[[#This Row],[السنوي  ]]/12</f>
        <v>12.5</v>
      </c>
      <c r="E13" s="5"/>
      <c r="F13" s="5"/>
      <c r="G13" s="5"/>
      <c r="H13" s="5"/>
      <c r="I13" s="5"/>
      <c r="J13" s="24"/>
      <c r="K13" s="24"/>
    </row>
    <row r="14" spans="1:11" ht="30" customHeight="1" x14ac:dyDescent="0.2">
      <c r="A14" s="5"/>
      <c r="B14" s="19" t="s">
        <v>46</v>
      </c>
      <c r="C14" s="45">
        <v>600</v>
      </c>
      <c r="D14" s="45">
        <f>المصروفات[[#This Row],[السنوي  ]]/12</f>
        <v>50</v>
      </c>
      <c r="E14" s="5"/>
      <c r="F14" s="5"/>
      <c r="G14" s="5"/>
      <c r="H14" s="5"/>
      <c r="I14" s="5"/>
      <c r="J14" s="24"/>
      <c r="K14" s="24"/>
    </row>
    <row r="15" spans="1:11" ht="30" customHeight="1" x14ac:dyDescent="0.2">
      <c r="A15" s="5"/>
      <c r="B15" s="19" t="s">
        <v>47</v>
      </c>
      <c r="C15" s="45">
        <v>600</v>
      </c>
      <c r="D15" s="45">
        <f>المصروفات[[#This Row],[السنوي  ]]/12</f>
        <v>50</v>
      </c>
      <c r="E15" s="5"/>
      <c r="F15" s="5"/>
      <c r="G15" s="5"/>
      <c r="H15" s="5"/>
      <c r="I15" s="5"/>
      <c r="J15" s="24"/>
      <c r="K15" s="24"/>
    </row>
    <row r="16" spans="1:11" ht="30" customHeight="1" x14ac:dyDescent="0.2">
      <c r="A16" s="5"/>
      <c r="B16" s="19" t="s">
        <v>48</v>
      </c>
      <c r="C16" s="45">
        <v>1500</v>
      </c>
      <c r="D16" s="45">
        <f>المصروفات[[#This Row],[السنوي  ]]/12</f>
        <v>125</v>
      </c>
      <c r="E16" s="5"/>
      <c r="F16" s="5"/>
      <c r="G16" s="5"/>
      <c r="H16" s="5"/>
      <c r="I16" s="5"/>
      <c r="J16" s="24"/>
      <c r="K16" s="24"/>
    </row>
    <row r="17" spans="1:11" ht="30" customHeight="1" x14ac:dyDescent="0.2">
      <c r="A17" s="5"/>
      <c r="B17" s="19" t="s">
        <v>49</v>
      </c>
      <c r="C17" s="45">
        <v>5000</v>
      </c>
      <c r="D17" s="45">
        <f>المصروفات[[#This Row],[السنوي  ]]/12</f>
        <v>416.66666666666669</v>
      </c>
      <c r="E17" s="5"/>
      <c r="F17" s="5"/>
      <c r="G17" s="5"/>
      <c r="H17" s="5"/>
      <c r="I17" s="5"/>
      <c r="J17" s="24"/>
      <c r="K17" s="24"/>
    </row>
    <row r="18" spans="1:11" ht="30" customHeight="1" x14ac:dyDescent="0.2">
      <c r="A18" s="5"/>
      <c r="B18" s="19" t="s">
        <v>50</v>
      </c>
      <c r="C18" s="45">
        <v>1200</v>
      </c>
      <c r="D18" s="45">
        <f>المصروفات[[#This Row],[السنوي  ]]/12</f>
        <v>100</v>
      </c>
      <c r="E18" s="5"/>
      <c r="F18" s="5"/>
      <c r="G18" s="5"/>
      <c r="H18" s="5"/>
      <c r="I18" s="5"/>
      <c r="J18" s="24"/>
      <c r="K18" s="24"/>
    </row>
    <row r="19" spans="1:11" ht="30" customHeight="1" x14ac:dyDescent="0.2">
      <c r="A19" s="5"/>
      <c r="B19" s="19" t="s">
        <v>51</v>
      </c>
      <c r="C19" s="45">
        <v>600</v>
      </c>
      <c r="D19" s="45">
        <f>المصروفات[[#This Row],[السنوي  ]]/12</f>
        <v>50</v>
      </c>
      <c r="E19" s="5"/>
      <c r="F19" s="5"/>
      <c r="G19" s="5"/>
      <c r="H19" s="5"/>
      <c r="I19" s="5"/>
      <c r="J19" s="24"/>
      <c r="K19" s="24"/>
    </row>
    <row r="20" spans="1:11" ht="30" customHeight="1" x14ac:dyDescent="0.2">
      <c r="A20" s="5"/>
      <c r="B20" s="19" t="s">
        <v>31</v>
      </c>
      <c r="C20" s="45"/>
      <c r="D20" s="45">
        <f>المصروفات[[#This Row],[السنوي  ]]/12</f>
        <v>0</v>
      </c>
      <c r="E20" s="5"/>
      <c r="F20" s="5"/>
      <c r="G20" s="5"/>
      <c r="H20" s="5"/>
      <c r="I20" s="5"/>
      <c r="J20" s="24"/>
      <c r="K20" s="24"/>
    </row>
    <row r="21" spans="1:11" ht="30" customHeight="1" x14ac:dyDescent="0.2">
      <c r="A21" s="5"/>
      <c r="B21" s="19" t="s">
        <v>32</v>
      </c>
      <c r="C21" s="45"/>
      <c r="D21" s="45">
        <f>المصروفات[[#This Row],[السنوي  ]]/12</f>
        <v>0</v>
      </c>
      <c r="E21" s="5"/>
      <c r="F21" s="5"/>
      <c r="G21" s="5"/>
      <c r="H21" s="5"/>
      <c r="I21" s="5"/>
      <c r="J21" s="24"/>
      <c r="K21" s="24"/>
    </row>
    <row r="22" spans="1:11" ht="30" customHeight="1" x14ac:dyDescent="0.2">
      <c r="A22" s="5"/>
      <c r="B22" s="19" t="s">
        <v>27</v>
      </c>
      <c r="C22" s="45">
        <f>SUBTOTAL(109,المصروفات[[السنوي  ]])</f>
        <v>49000</v>
      </c>
      <c r="D22" s="45">
        <f>SUBTOTAL(109,المصروفات[[شهري ]])</f>
        <v>4083.333333333333</v>
      </c>
      <c r="E22" s="5"/>
      <c r="F22" s="5"/>
      <c r="G22" s="5"/>
      <c r="H22" s="5"/>
      <c r="I22" s="5"/>
      <c r="J22" s="24"/>
      <c r="K22" s="24"/>
    </row>
  </sheetData>
  <mergeCells count="4">
    <mergeCell ref="B1:E1"/>
    <mergeCell ref="B2:C2"/>
    <mergeCell ref="D2:E2"/>
    <mergeCell ref="F2:K3"/>
  </mergeCells>
  <dataValidations count="10">
    <dataValidation allowBlank="1" showInputMessage="1" showErrorMessage="1" prompt="يتم حساب &quot;المصروفات الشهرية&quot; تلقائياً في هذا العمود أسفل هذا العنوان" sqref="D3" xr:uid="{00000000-0002-0000-0500-000000000000}"/>
    <dataValidation allowBlank="1" showInputMessage="1" showErrorMessage="1" prompt="أدخل &quot;المصروفات السنوية&quot; في هذا العمود أسفل هذا العنوان" sqref="C3" xr:uid="{00000000-0002-0000-0500-000001000000}"/>
    <dataValidation allowBlank="1" showInputMessage="1" showErrorMessage="1" prompt="أدخل &quot;عناصر المصروفات&quot; في هذا العمود أسفل هذا العنوان" sqref="B3" xr:uid="{00000000-0002-0000-0500-000002000000}"/>
    <dataValidation allowBlank="1" showInputMessage="1" showErrorMessage="1" prompt="رابط التنقل إلى ورقة العمل &quot;الإرشادات&quot;" sqref="F1" xr:uid="{00000000-0002-0000-0500-000003000000}"/>
    <dataValidation allowBlank="1" showInputMessage="1" showErrorMessage="1" prompt="أدخل التفاصيل في الجدول &quot;المصروفات&quot; في ورقة العمل الحالية. يوجد التلميح في الخلية F2. يتم حساب &quot;إجمالي التدفق النقدي حتى تاريخه&quot; تلقائياً في الخلية D2" sqref="A1" xr:uid="{00000000-0002-0000-0500-000004000000}"/>
    <dataValidation allowBlank="1" showInputMessage="1" showErrorMessage="1" prompt="ارتباط التنقل إلى ورقة العمل &quot;التقديرية&quot;" sqref="I1" xr:uid="{00000000-0002-0000-0500-000005000000}"/>
    <dataValidation allowBlank="1" showInputMessage="1" showErrorMessage="1" prompt="يوجد عنوان ورقة العمل هذه في هذه الخلية. حدد الخلايا على اليسار للانتقال إلى أوراق العمل الأخرى، F1 للتنقل إلى ورقة عمل &quot;الإرشادات&quot;، وG1 إلى &quot;الدخل&quot;، وI1 إلى ورقة العمل &quot;التقديرية&quot;" sqref="B1:E1" xr:uid="{00000000-0002-0000-0500-000006000000}"/>
    <dataValidation allowBlank="1" showInputMessage="1" showErrorMessage="1" prompt="يتم حساب &quot;إجمالي التدفق النقدي حتى تاريخه&quot; تلقائياً في الخلية الموجودة على اليسار. أدخل التفاصيل في الجدول أدناه" sqref="B2:C2" xr:uid="{00000000-0002-0000-0500-000007000000}"/>
    <dataValidation allowBlank="1" showInputMessage="1" showErrorMessage="1" prompt="يتم حساب &quot;إجمالي التدفق النقدي حتى تاريخه&quot; تلقائياً في هذه الخلية. يوجد التلميح في الخلية الموجودة على اليسار" sqref="D2:E2" xr:uid="{00000000-0002-0000-0500-000008000000}"/>
    <dataValidation allowBlank="1" showInputMessage="1" showErrorMessage="1" prompt="ارتباط التنقل إلى ورقة العمل &quot;الدخل&quot;" sqref="G1" xr:uid="{00000000-0002-0000-0500-000009000000}"/>
  </dataValidations>
  <hyperlinks>
    <hyperlink ref="I1" location="التقديرية!A1" tooltip="حدد للانتقال إلى ورقة العمل &quot;التقديرية&quot;" display="DISCRETIONARY" xr:uid="{00000000-0004-0000-0500-000000000000}"/>
    <hyperlink ref="G1" location="الدخل!A1" tooltip="حدد للانتقال إلى ورقة العمل &quot;الدخل&quot;" display="INCOME" xr:uid="{00000000-0004-0000-0500-000001000000}"/>
    <hyperlink ref="F1" location="الإرشادات!A1" tooltip="حدد للانتقال إلى ورقة العمل &quot;الإرشادات&quot;" display="Navigation button for Guide worksheet is in this cell." xr:uid="{00000000-0004-0000-0500-000002000000}"/>
    <hyperlink ref="H1" location="المصروفات!A1" tooltip="حدد للانتقال إلى الخلية A1 في ورقة العمل هذه" display="EXPENSES" xr:uid="{1567EF5B-0762-4E71-9C4E-3F966413D801}"/>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D20:D21" emptyCellReference="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pageSetUpPr autoPageBreaks="0" fitToPage="1"/>
  </sheetPr>
  <dimension ref="A1:K15"/>
  <sheetViews>
    <sheetView showGridLines="0" rightToLeft="1" zoomScaleNormal="100" workbookViewId="0"/>
  </sheetViews>
  <sheetFormatPr defaultColWidth="16.5" defaultRowHeight="30" customHeight="1" x14ac:dyDescent="0.2"/>
  <cols>
    <col min="1" max="1" width="2.5" customWidth="1"/>
    <col min="2" max="2" width="37.625" customWidth="1"/>
    <col min="3" max="4" width="20.625" customWidth="1"/>
    <col min="6" max="6" width="16.5" style="1"/>
    <col min="8" max="8" width="18.875" customWidth="1"/>
  </cols>
  <sheetData>
    <row r="1" spans="1:11" s="3" customFormat="1" ht="39" customHeight="1" thickBot="1" x14ac:dyDescent="0.25">
      <c r="A1" s="21"/>
      <c r="B1" s="73" t="s">
        <v>0</v>
      </c>
      <c r="C1" s="73"/>
      <c r="D1" s="73"/>
      <c r="E1" s="74"/>
      <c r="F1" s="4" t="s">
        <v>7</v>
      </c>
      <c r="G1" s="20" t="s">
        <v>24</v>
      </c>
      <c r="H1" s="20" t="s">
        <v>25</v>
      </c>
      <c r="I1" s="20" t="s">
        <v>26</v>
      </c>
      <c r="J1" s="22"/>
      <c r="K1" s="22"/>
    </row>
    <row r="2" spans="1:11" ht="31.5" customHeight="1" x14ac:dyDescent="0.2">
      <c r="A2" s="5"/>
      <c r="B2" s="66" t="s">
        <v>9</v>
      </c>
      <c r="C2" s="66"/>
      <c r="D2" s="77">
        <f>التدفق_النقدي_السنوي_حتى_تاريخه</f>
        <v>39750</v>
      </c>
      <c r="E2" s="77"/>
      <c r="F2" s="78" t="s">
        <v>88</v>
      </c>
      <c r="G2" s="78"/>
      <c r="H2" s="78"/>
      <c r="I2" s="78"/>
      <c r="J2" s="78"/>
      <c r="K2" s="78"/>
    </row>
    <row r="3" spans="1:11" ht="50.1" customHeight="1" x14ac:dyDescent="0.2">
      <c r="A3" s="5"/>
      <c r="B3" s="14" t="s">
        <v>90</v>
      </c>
      <c r="C3" s="18" t="s">
        <v>86</v>
      </c>
      <c r="D3" s="18" t="s">
        <v>87</v>
      </c>
      <c r="E3" s="5"/>
      <c r="F3" s="78"/>
      <c r="G3" s="78"/>
      <c r="H3" s="78"/>
      <c r="I3" s="78"/>
      <c r="J3" s="78"/>
      <c r="K3" s="78"/>
    </row>
    <row r="4" spans="1:11" ht="30" customHeight="1" x14ac:dyDescent="0.2">
      <c r="A4" s="5"/>
      <c r="B4" s="19" t="s">
        <v>53</v>
      </c>
      <c r="C4" s="45">
        <v>1200</v>
      </c>
      <c r="D4" s="45">
        <f>التقديرية[[#This Row],[السنوي  ]]/12</f>
        <v>100</v>
      </c>
      <c r="E4" s="5"/>
      <c r="F4" s="5"/>
      <c r="G4" s="5"/>
      <c r="H4" s="5"/>
      <c r="I4" s="5"/>
      <c r="J4" s="24"/>
      <c r="K4" s="24"/>
    </row>
    <row r="5" spans="1:11" ht="30" customHeight="1" x14ac:dyDescent="0.2">
      <c r="A5" s="5"/>
      <c r="B5" s="19" t="s">
        <v>54</v>
      </c>
      <c r="C5" s="45">
        <v>600</v>
      </c>
      <c r="D5" s="45">
        <f>التقديرية[[#This Row],[السنوي  ]]/12</f>
        <v>50</v>
      </c>
      <c r="E5" s="5"/>
      <c r="F5" s="5"/>
      <c r="G5" s="5"/>
      <c r="H5" s="5"/>
      <c r="I5" s="5"/>
      <c r="J5" s="24"/>
      <c r="K5" s="24"/>
    </row>
    <row r="6" spans="1:11" ht="30" customHeight="1" x14ac:dyDescent="0.2">
      <c r="A6" s="5"/>
      <c r="B6" s="19" t="s">
        <v>55</v>
      </c>
      <c r="C6" s="45">
        <v>2250</v>
      </c>
      <c r="D6" s="45">
        <f>التقديرية[[#This Row],[السنوي  ]]/12</f>
        <v>187.5</v>
      </c>
      <c r="E6" s="5"/>
      <c r="F6" s="5"/>
      <c r="G6" s="5"/>
      <c r="H6" s="5"/>
      <c r="I6" s="5"/>
      <c r="J6" s="24"/>
      <c r="K6" s="24"/>
    </row>
    <row r="7" spans="1:11" ht="30" customHeight="1" x14ac:dyDescent="0.2">
      <c r="A7" s="5"/>
      <c r="B7" s="19" t="s">
        <v>56</v>
      </c>
      <c r="C7" s="45">
        <v>1200</v>
      </c>
      <c r="D7" s="45">
        <f>التقديرية[[#This Row],[السنوي  ]]/12</f>
        <v>100</v>
      </c>
      <c r="E7" s="5"/>
      <c r="F7" s="5"/>
      <c r="G7" s="5"/>
      <c r="H7" s="5"/>
      <c r="I7" s="5"/>
      <c r="J7" s="24"/>
      <c r="K7" s="24"/>
    </row>
    <row r="8" spans="1:11" ht="30" customHeight="1" x14ac:dyDescent="0.2">
      <c r="A8" s="5"/>
      <c r="B8" s="19" t="s">
        <v>57</v>
      </c>
      <c r="C8" s="45">
        <v>300</v>
      </c>
      <c r="D8" s="45">
        <f>التقديرية[[#This Row],[السنوي  ]]/12</f>
        <v>25</v>
      </c>
      <c r="E8" s="5"/>
      <c r="F8" s="5"/>
      <c r="G8" s="5"/>
      <c r="H8" s="5"/>
      <c r="I8" s="5"/>
      <c r="J8" s="24"/>
      <c r="K8" s="24"/>
    </row>
    <row r="9" spans="1:11" ht="30" customHeight="1" x14ac:dyDescent="0.2">
      <c r="A9" s="5"/>
      <c r="B9" s="19" t="s">
        <v>58</v>
      </c>
      <c r="C9" s="45">
        <v>2000</v>
      </c>
      <c r="D9" s="45">
        <f>التقديرية[[#This Row],[السنوي  ]]/12</f>
        <v>166.66666666666666</v>
      </c>
      <c r="E9" s="5"/>
      <c r="F9" s="5"/>
      <c r="G9" s="5"/>
      <c r="H9" s="5"/>
      <c r="I9" s="5"/>
      <c r="J9" s="24"/>
      <c r="K9" s="24"/>
    </row>
    <row r="10" spans="1:11" ht="30" customHeight="1" x14ac:dyDescent="0.2">
      <c r="A10" s="5"/>
      <c r="B10" s="19" t="s">
        <v>59</v>
      </c>
      <c r="C10" s="45">
        <v>600</v>
      </c>
      <c r="D10" s="45">
        <f>التقديرية[[#This Row],[السنوي  ]]/12</f>
        <v>50</v>
      </c>
      <c r="E10" s="5"/>
      <c r="F10" s="5"/>
      <c r="G10" s="5"/>
      <c r="H10" s="5"/>
      <c r="I10" s="5"/>
      <c r="J10" s="24"/>
      <c r="K10" s="24"/>
    </row>
    <row r="11" spans="1:11" ht="30" customHeight="1" x14ac:dyDescent="0.2">
      <c r="A11" s="5"/>
      <c r="B11" s="19" t="s">
        <v>60</v>
      </c>
      <c r="C11" s="45">
        <v>300</v>
      </c>
      <c r="D11" s="45">
        <f>التقديرية[[#This Row],[السنوي  ]]/12</f>
        <v>25</v>
      </c>
      <c r="E11" s="5"/>
      <c r="F11" s="5"/>
      <c r="G11" s="5"/>
      <c r="H11" s="5"/>
      <c r="I11" s="5"/>
      <c r="J11" s="24"/>
      <c r="K11" s="24"/>
    </row>
    <row r="12" spans="1:11" ht="30" customHeight="1" x14ac:dyDescent="0.2">
      <c r="A12" s="5"/>
      <c r="B12" s="19" t="s">
        <v>61</v>
      </c>
      <c r="C12" s="45">
        <v>4800</v>
      </c>
      <c r="D12" s="45">
        <f>التقديرية[[#This Row],[السنوي  ]]/12</f>
        <v>400</v>
      </c>
      <c r="E12" s="5"/>
      <c r="F12" s="5"/>
      <c r="G12" s="5"/>
      <c r="H12" s="5"/>
      <c r="I12" s="5"/>
      <c r="J12" s="24"/>
      <c r="K12" s="24"/>
    </row>
    <row r="13" spans="1:11" ht="30" customHeight="1" x14ac:dyDescent="0.2">
      <c r="A13" s="5"/>
      <c r="B13" s="19" t="s">
        <v>31</v>
      </c>
      <c r="C13" s="45"/>
      <c r="D13" s="45">
        <f>التقديرية[[#This Row],[السنوي  ]]/12</f>
        <v>0</v>
      </c>
      <c r="E13" s="5"/>
      <c r="F13" s="5"/>
      <c r="G13" s="5"/>
      <c r="H13" s="5"/>
      <c r="I13" s="5"/>
      <c r="J13" s="24"/>
      <c r="K13" s="24"/>
    </row>
    <row r="14" spans="1:11" ht="30" customHeight="1" x14ac:dyDescent="0.2">
      <c r="A14" s="5"/>
      <c r="B14" s="19" t="s">
        <v>32</v>
      </c>
      <c r="C14" s="45"/>
      <c r="D14" s="45">
        <f>التقديرية[[#This Row],[السنوي  ]]/12</f>
        <v>0</v>
      </c>
      <c r="E14" s="5"/>
      <c r="F14" s="5"/>
      <c r="G14" s="5"/>
      <c r="H14" s="5"/>
      <c r="I14" s="5"/>
      <c r="J14" s="24"/>
      <c r="K14" s="24"/>
    </row>
    <row r="15" spans="1:11" ht="30" customHeight="1" x14ac:dyDescent="0.2">
      <c r="A15" s="5"/>
      <c r="B15" s="19" t="s">
        <v>27</v>
      </c>
      <c r="C15" s="45">
        <f>SUBTOTAL(109,التقديرية[[السنوي  ]])</f>
        <v>13250</v>
      </c>
      <c r="D15" s="45">
        <f>SUBTOTAL(109,التقديرية[[شهري ]])</f>
        <v>1104.1666666666665</v>
      </c>
      <c r="E15" s="5"/>
      <c r="F15" s="5"/>
      <c r="G15" s="5"/>
      <c r="H15" s="5"/>
      <c r="I15" s="5"/>
      <c r="J15" s="24"/>
      <c r="K15" s="24"/>
    </row>
  </sheetData>
  <mergeCells count="4">
    <mergeCell ref="B1:E1"/>
    <mergeCell ref="D2:E2"/>
    <mergeCell ref="B2:C2"/>
    <mergeCell ref="F2:K3"/>
  </mergeCells>
  <dataValidations count="10">
    <dataValidation allowBlank="1" showInputMessage="1" showErrorMessage="1" prompt="يتم حساب &quot;المصروفات الشهرية التقديرية&quot; تلقائياً في هذا العمود أسفل هذا العنوان" sqref="D3" xr:uid="{00000000-0002-0000-0600-000000000000}"/>
    <dataValidation allowBlank="1" showInputMessage="1" showErrorMessage="1" prompt="أدخل &quot;المصروفات السنوية التقديرية&quot; في هذا العمود أسفل هذا العنوان" sqref="C3" xr:uid="{00000000-0002-0000-0600-000001000000}"/>
    <dataValidation allowBlank="1" showInputMessage="1" showErrorMessage="1" prompt="أدخل عناصر &quot;المصروفات التقديرية&quot; في هذا العمود أسفل هذا العنوان" sqref="B3" xr:uid="{00000000-0002-0000-0600-000002000000}"/>
    <dataValidation allowBlank="1" showInputMessage="1" showErrorMessage="1" prompt="أدخل التفاصيل في الجدول &quot;التقديرية&quot; في ورقة العمل الحالية. يوجد التلميح في الخلية F2. يتم حساب &quot;إجمالي التدفق النقدي حتى تاريخه&quot; تلقائياً في الخلية D2" sqref="A1" xr:uid="{00000000-0002-0000-0600-000003000000}"/>
    <dataValidation allowBlank="1" showInputMessage="1" showErrorMessage="1" prompt="ارتباط التنقل إلى ورقة العمل &quot;المصروفات&quot;" sqref="G1" xr:uid="{00000000-0002-0000-0600-000004000000}"/>
    <dataValidation allowBlank="1" showInputMessage="1" showErrorMessage="1" prompt="ارتباط التنقل إلى ورقة العمل &quot;المدخرات&quot;" sqref="I1" xr:uid="{00000000-0002-0000-0600-000005000000}"/>
    <dataValidation allowBlank="1" showInputMessage="1" showErrorMessage="1" prompt="رابط التنقل إلى ورقة العمل &quot;الإرشادات&quot;" sqref="F1" xr:uid="{00000000-0002-0000-0600-000006000000}"/>
    <dataValidation allowBlank="1" showInputMessage="1" showErrorMessage="1" prompt="يوجد عنوان ورقة العمل هذه في هذه الخلية. حدد الخلايا على اليسار للانتقال إلى أوراق العمل الأخرى، F1 للتنقل إلى ورقة عمل &quot;الإرشادات&quot;، وG1 إلى &quot;المصروفات&quot;، وI1 إلى ورقة العمل &quot;المدخرات&quot;" sqref="B1:E1" xr:uid="{00000000-0002-0000-0600-000007000000}"/>
    <dataValidation allowBlank="1" showInputMessage="1" showErrorMessage="1" prompt="يتم حساب &quot;إجمالي التدفق النقدي حتى تاريخه&quot; تلقائياً في الخلية الموجودة على اليسار. أدخل التفاصيل في الجدول أدناه" sqref="B2:C2" xr:uid="{00000000-0002-0000-0600-000008000000}"/>
    <dataValidation allowBlank="1" showInputMessage="1" showErrorMessage="1" prompt="يتم حساب &quot;إجمالي التدفق النقدي حتى تاريخه&quot; تلقائياً في هذه الخلية. يوجد التلميح في الخلية الموجودة على اليسار" sqref="D2:E2" xr:uid="{00000000-0002-0000-0600-000009000000}"/>
  </dataValidations>
  <hyperlinks>
    <hyperlink ref="I1" location="المدخرات!A1" tooltip="حدد للانتقال إلى ورقة العمل &quot;المدخرات&quot;" display="SAVINGS" xr:uid="{00000000-0004-0000-0600-000000000000}"/>
    <hyperlink ref="G1" location="المصروفات!A1" tooltip="حدد للتنقل إلى ورقة العمل &quot;المصروفات&quot;" display="EXPENSES" xr:uid="{00000000-0004-0000-0600-000001000000}"/>
    <hyperlink ref="F1" location="الإرشادات!A1" tooltip="حدد للانتقال إلى ورقة العمل &quot;الإرشادات&quot;" display="Navigation button for Guide worksheet is in this cell." xr:uid="{00000000-0004-0000-0600-000002000000}"/>
    <hyperlink ref="H1" location="التقديرية!A1" tooltip="حدد للانتقال إلى الخلية A1 في ورقة العمل هذه" display="DISCRETIONARY" xr:uid="{881DB2F2-1DCE-4BBE-BA81-0F210CEB546C}"/>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D13:D14" emptyCellReference="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pageSetUpPr autoPageBreaks="0" fitToPage="1"/>
  </sheetPr>
  <dimension ref="A1:K9"/>
  <sheetViews>
    <sheetView showGridLines="0" rightToLeft="1" zoomScaleNormal="100" workbookViewId="0"/>
  </sheetViews>
  <sheetFormatPr defaultColWidth="16.5" defaultRowHeight="30" customHeight="1" x14ac:dyDescent="0.2"/>
  <cols>
    <col min="1" max="1" width="2.5" customWidth="1"/>
    <col min="2" max="2" width="37.625" customWidth="1"/>
    <col min="3" max="4" width="20.625" customWidth="1"/>
    <col min="6" max="6" width="16.5" style="1"/>
  </cols>
  <sheetData>
    <row r="1" spans="1:11" s="3" customFormat="1" ht="39" customHeight="1" thickBot="1" x14ac:dyDescent="0.25">
      <c r="A1" s="21"/>
      <c r="B1" s="73" t="s">
        <v>0</v>
      </c>
      <c r="C1" s="73"/>
      <c r="D1" s="73"/>
      <c r="E1" s="74"/>
      <c r="F1" s="4" t="s">
        <v>7</v>
      </c>
      <c r="G1" s="20" t="s">
        <v>25</v>
      </c>
      <c r="H1" s="20" t="s">
        <v>26</v>
      </c>
      <c r="I1" s="22"/>
      <c r="J1" s="22"/>
      <c r="K1" s="22"/>
    </row>
    <row r="2" spans="1:11" ht="31.5" customHeight="1" x14ac:dyDescent="0.2">
      <c r="A2" s="5"/>
      <c r="B2" s="66" t="s">
        <v>9</v>
      </c>
      <c r="C2" s="66"/>
      <c r="D2" s="77">
        <f>التدفق_النقدي_السنوي_حتى_تاريخه</f>
        <v>39750</v>
      </c>
      <c r="E2" s="77"/>
      <c r="F2" s="57" t="s">
        <v>88</v>
      </c>
      <c r="G2" s="57"/>
      <c r="H2" s="57"/>
      <c r="I2" s="57"/>
      <c r="J2" s="57"/>
      <c r="K2" s="57"/>
    </row>
    <row r="3" spans="1:11" ht="50.1" customHeight="1" x14ac:dyDescent="0.2">
      <c r="A3" s="5"/>
      <c r="B3" s="14" t="s">
        <v>26</v>
      </c>
      <c r="C3" s="18" t="s">
        <v>86</v>
      </c>
      <c r="D3" s="18" t="s">
        <v>87</v>
      </c>
      <c r="E3" s="5"/>
      <c r="F3" s="57"/>
      <c r="G3" s="57"/>
      <c r="H3" s="57"/>
      <c r="I3" s="57"/>
      <c r="J3" s="57"/>
      <c r="K3" s="57"/>
    </row>
    <row r="4" spans="1:11" ht="30" customHeight="1" x14ac:dyDescent="0.2">
      <c r="A4" s="5"/>
      <c r="B4" s="19" t="s">
        <v>62</v>
      </c>
      <c r="C4" s="45">
        <v>5000</v>
      </c>
      <c r="D4" s="45">
        <f>المدخرات[[#This Row],[السنوي  ]]/12</f>
        <v>416.66666666666669</v>
      </c>
      <c r="E4" s="5"/>
      <c r="F4" s="5"/>
      <c r="G4" s="5"/>
      <c r="H4" s="5"/>
      <c r="I4" s="24"/>
      <c r="J4" s="24"/>
      <c r="K4" s="24"/>
    </row>
    <row r="5" spans="1:11" ht="30" customHeight="1" x14ac:dyDescent="0.2">
      <c r="A5" s="5"/>
      <c r="B5" s="19" t="s">
        <v>63</v>
      </c>
      <c r="C5" s="45">
        <v>12000</v>
      </c>
      <c r="D5" s="45">
        <f>المدخرات[[#This Row],[السنوي  ]]/12</f>
        <v>1000</v>
      </c>
      <c r="E5" s="5"/>
      <c r="F5" s="5"/>
      <c r="G5" s="5"/>
      <c r="H5" s="5"/>
      <c r="I5" s="24"/>
      <c r="J5" s="24"/>
      <c r="K5" s="24"/>
    </row>
    <row r="6" spans="1:11" ht="30" customHeight="1" x14ac:dyDescent="0.2">
      <c r="A6" s="5"/>
      <c r="B6" s="19" t="s">
        <v>91</v>
      </c>
      <c r="C6" s="45">
        <v>6000</v>
      </c>
      <c r="D6" s="45">
        <f>المدخرات[[#This Row],[السنوي  ]]/12</f>
        <v>500</v>
      </c>
      <c r="E6" s="5"/>
      <c r="F6" s="5"/>
      <c r="G6" s="5"/>
      <c r="H6" s="5"/>
      <c r="I6" s="24"/>
      <c r="J6" s="24"/>
      <c r="K6" s="24"/>
    </row>
    <row r="7" spans="1:11" ht="30" customHeight="1" x14ac:dyDescent="0.2">
      <c r="A7" s="5"/>
      <c r="B7" s="19" t="s">
        <v>31</v>
      </c>
      <c r="C7" s="45"/>
      <c r="D7" s="45">
        <f>المدخرات[[#This Row],[السنوي  ]]/12</f>
        <v>0</v>
      </c>
      <c r="E7" s="5"/>
      <c r="F7" s="5"/>
      <c r="G7" s="5"/>
      <c r="H7" s="5"/>
      <c r="I7" s="24"/>
      <c r="J7" s="24"/>
      <c r="K7" s="24"/>
    </row>
    <row r="8" spans="1:11" ht="30" customHeight="1" x14ac:dyDescent="0.2">
      <c r="A8" s="5"/>
      <c r="B8" s="19" t="s">
        <v>32</v>
      </c>
      <c r="C8" s="45"/>
      <c r="D8" s="45">
        <f>المدخرات[[#This Row],[السنوي  ]]/12</f>
        <v>0</v>
      </c>
      <c r="E8" s="5"/>
      <c r="F8" s="5"/>
      <c r="G8" s="5"/>
      <c r="H8" s="5"/>
      <c r="I8" s="24"/>
      <c r="J8" s="24"/>
      <c r="K8" s="24"/>
    </row>
    <row r="9" spans="1:11" ht="30" customHeight="1" x14ac:dyDescent="0.2">
      <c r="A9" s="5"/>
      <c r="B9" s="19" t="s">
        <v>27</v>
      </c>
      <c r="C9" s="45">
        <f>SUBTOTAL(109,المدخرات[[السنوي  ]])</f>
        <v>23000</v>
      </c>
      <c r="D9" s="45">
        <f>SUBTOTAL(109,المدخرات[[شهري ]])</f>
        <v>1916.6666666666667</v>
      </c>
      <c r="E9" s="5"/>
      <c r="F9" s="5"/>
      <c r="G9" s="5"/>
      <c r="H9" s="5"/>
      <c r="I9" s="24"/>
      <c r="J9" s="24"/>
      <c r="K9" s="24"/>
    </row>
  </sheetData>
  <mergeCells count="4">
    <mergeCell ref="F2:K3"/>
    <mergeCell ref="B1:E1"/>
    <mergeCell ref="D2:E2"/>
    <mergeCell ref="B2:C2"/>
  </mergeCells>
  <dataValidations count="9">
    <dataValidation allowBlank="1" showInputMessage="1" showErrorMessage="1" prompt="يتم حساب &quot;المدخرات&quot; تلقائياً في هذا العمود أسفل هذا العنوان" sqref="D3" xr:uid="{00000000-0002-0000-0700-000000000000}"/>
    <dataValidation allowBlank="1" showInputMessage="1" showErrorMessage="1" prompt="أدخل &quot;المدخرات السنوية&quot; في هذا العمود أسفل هذا العنوان" sqref="C3" xr:uid="{00000000-0002-0000-0700-000001000000}"/>
    <dataValidation allowBlank="1" showInputMessage="1" showErrorMessage="1" prompt="أدخل عناصر &quot;المدخرات&quot; في هذا العمود أسفل هذا العنوان" sqref="B3" xr:uid="{00000000-0002-0000-0700-000002000000}"/>
    <dataValidation allowBlank="1" showInputMessage="1" showErrorMessage="1" prompt="أدخل التفاصيل في الجدول &quot;المدخرات&quot; في ورقة العمل الحالية. يوجد التلميح في الخلية F2. يتم حساب &quot;إجمالي التدفق النقدي حتى تاريخه&quot; تلقائياً في الخلية D2" sqref="A1" xr:uid="{00000000-0002-0000-0700-000003000000}"/>
    <dataValidation allowBlank="1" showInputMessage="1" showErrorMessage="1" prompt="ارتباط التنقل إلى ورقة العمل &quot;التقديرية&quot;" sqref="G1" xr:uid="{00000000-0002-0000-0700-000004000000}"/>
    <dataValidation allowBlank="1" showInputMessage="1" showErrorMessage="1" prompt="رابط التنقل إلى ورقة العمل &quot;الإرشادات&quot;" sqref="F1" xr:uid="{00000000-0002-0000-0700-000005000000}"/>
    <dataValidation allowBlank="1" showInputMessage="1" showErrorMessage="1" prompt="يوجد عنوان ورقة العمل هذه في هذه الخلية. حدد الخلايا على اليسار للانتقال إلى أوراق العمل الأخرى، F1 للتنقل إلى ورقة عمل &quot;الإرشادات&quot;، وG1 إلى ورقة العمل &quot;التقديرية&quot;" sqref="B1:E1" xr:uid="{00000000-0002-0000-0700-000006000000}"/>
    <dataValidation allowBlank="1" showInputMessage="1" showErrorMessage="1" prompt="يتم حساب &quot;إجمالي التدفق النقدي حتى تاريخه&quot; تلقائياً في الخلية الموجودة على اليسار. أدخل التفاصيل في الجدول أدناه" sqref="B2:C2" xr:uid="{00000000-0002-0000-0700-000007000000}"/>
    <dataValidation allowBlank="1" showInputMessage="1" showErrorMessage="1" prompt="يتم حساب &quot;إجمالي التدفق النقدي حتى تاريخه&quot; تلقائياً في هذه الخلية. يوجد التلميح في الخلية الموجودة على اليسار" sqref="D2:E2" xr:uid="{00000000-0002-0000-0700-000008000000}"/>
  </dataValidations>
  <hyperlinks>
    <hyperlink ref="G1" location="'التدفق النقدي السنوي'!A1" tooltip="حدد للانتقال إلى ورقة العمل &quot;التدفق النقدي السنوي&quot;" display="Navigation button for Annual Cash Flow worksheet is in this cell." xr:uid="{00000000-0004-0000-0700-000000000000}"/>
    <hyperlink ref="G1" location="التقديرية!A1" tooltip="حدد للانتقال إلى ورقة العمل &quot;التقديرية&quot;" display="DISCRETIONARY" xr:uid="{00000000-0004-0000-0700-000001000000}"/>
    <hyperlink ref="F1" location="الإرشادات!A1" tooltip="حدد للانتقال إلى ورقة العمل &quot;الإرشادات&quot;" display="Navigation button for Guide worksheet is in this cell." xr:uid="{00000000-0004-0000-0700-000002000000}"/>
    <hyperlink ref="H1" location="المدخرات!A1" tooltip="حدد للانتقال إلى الخلية A1 في ورقة العمل هذه" display="SAVINGS" xr:uid="{B33078D2-FB4D-4F66-9D5A-CE5D5B056318}"/>
  </hyperlinks>
  <printOptions horizontalCentered="1"/>
  <pageMargins left="0.25" right="0.25" top="0.75" bottom="0.75" header="0.3" footer="0.3"/>
  <pageSetup paperSize="9" fitToHeight="0" orientation="landscape" r:id="rId1"/>
  <headerFooter differentFirst="1">
    <oddFooter>Page &amp;P of &amp;N</oddFooter>
  </headerFooter>
  <ignoredErrors>
    <ignoredError sqref="D7:D8"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الإرشادات</vt:lpstr>
      <vt:lpstr>التدفق النقدي السنوي</vt:lpstr>
      <vt:lpstr>التدفق النقدي الشهري</vt:lpstr>
      <vt:lpstr>ملخص يومي</vt:lpstr>
      <vt:lpstr>الدخل</vt:lpstr>
      <vt:lpstr>المصروفات</vt:lpstr>
      <vt:lpstr>التقديرية</vt:lpstr>
      <vt:lpstr>المدخرات</vt:lpstr>
      <vt:lpstr>ColumnTitleRegion1..B6.1</vt:lpstr>
      <vt:lpstr>ColumnTitleRegion1..E8.4</vt:lpstr>
      <vt:lpstr>ColumnTitleRegion2..D6.1</vt:lpstr>
      <vt:lpstr>ColumnTitleRegion3..F6.1</vt:lpstr>
      <vt:lpstr>'التدفق النقدي الشهري'!Print_Titles</vt:lpstr>
      <vt:lpstr>التقديرية!Print_Titles</vt:lpstr>
      <vt:lpstr>الدخل!Print_Titles</vt:lpstr>
      <vt:lpstr>المدخرات!Print_Titles</vt:lpstr>
      <vt:lpstr>المصروفات!Print_Titles</vt:lpstr>
      <vt:lpstr>'ملخص يومي'!Print_Titles</vt:lpstr>
      <vt:lpstr>RowTitleRegion1..D2.2</vt:lpstr>
      <vt:lpstr>RowTitleRegion1..D2.3</vt:lpstr>
      <vt:lpstr>RowTitleRegion1..D2.4</vt:lpstr>
      <vt:lpstr>RowTitleRegion1..D2.5</vt:lpstr>
      <vt:lpstr>RowTitleRegion1..D2.6</vt:lpstr>
      <vt:lpstr>RowTitleRegion1..D2.7</vt:lpstr>
      <vt:lpstr>RowTitleRegion1..D2.8</vt:lpstr>
      <vt:lpstr>RowTitleRegion2..C4.2</vt:lpstr>
      <vt:lpstr>RowTitleRegion3..G4.2</vt:lpstr>
      <vt:lpstr>RowTitleRegion4..K4.2</vt:lpstr>
      <vt:lpstr>RowTitleRegion5..O4.2</vt:lpstr>
      <vt:lpstr>RowTitleRegion6..C6.2</vt:lpstr>
      <vt:lpstr>RowTitleRegion7..G6.2</vt:lpstr>
      <vt:lpstr>RowTitleRegion8..K6.2</vt:lpstr>
      <vt:lpstr>RowTitleRegion9..O6.2</vt:lpstr>
      <vt:lpstr>Title3</vt:lpstr>
      <vt:lpstr>Title4</vt:lpstr>
      <vt:lpstr>Title5</vt:lpstr>
      <vt:lpstr>Title6</vt:lpstr>
      <vt:lpstr>Title7</vt:lpstr>
      <vt:lpstr>التدفق_النقدي_الشهري_حتى_تاريخه</vt:lpstr>
      <vt:lpstr>النوع8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2018-11-09T08:33:32Z</dcterms:created>
  <dcterms:modified xsi:type="dcterms:W3CDTF">2018-11-09T08:33:32Z</dcterms:modified>
</cp:coreProperties>
</file>