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bookViews>
    <workbookView xWindow="0" yWindow="0" windowWidth="21600" windowHeight="9615" xr2:uid="{00000000-000D-0000-FFFF-FFFF00000000}"/>
  </bookViews>
  <sheets>
    <sheet name="시작" sheetId="2" r:id="rId1"/>
    <sheet name="연간 근무 시간 기록표" sheetId="1" r:id="rId2"/>
  </sheets>
  <definedNames>
    <definedName name="Overtime_hrs">SUM('연간 근무 시간 기록표'!$I$11,'연간 근무 시간 기록표'!$I$22,'연간 근무 시간 기록표'!$I$33,'연간 근무 시간 기록표'!$I$44,'연간 근무 시간 기록표'!$I$55,'연간 근무 시간 기록표'!$I$66,'연간 근무 시간 기록표'!$I$77,'연간 근무 시간 기록표'!$I$88,'연간 근무 시간 기록표'!$I$99,'연간 근무 시간 기록표'!$I$110,'연간 근무 시간 기록표'!$I$121,'연간 근무 시간 기록표'!$I$132)</definedName>
    <definedName name="RegularHrs">SUM('연간 근무 시간 기록표'!$F$11,'연간 근무 시간 기록표'!$F$22,'연간 근무 시간 기록표'!$F$33,'연간 근무 시간 기록표'!$F$44,'연간 근무 시간 기록표'!$F$55,'연간 근무 시간 기록표'!$F$66,'연간 근무 시간 기록표'!$F$77,'연간 근무 시간 기록표'!$F$88,'연간 근무 시간 기록표'!$F$99,'연간 근무 시간 기록표'!$F$110,'연간 근무 시간 기록표'!$F$121,'연간 근무 시간 기록표'!$F$132)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G121" i="1"/>
  <c r="G110" i="1"/>
  <c r="G99" i="1"/>
  <c r="G88" i="1"/>
  <c r="G77" i="1"/>
  <c r="G66" i="1"/>
  <c r="G55" i="1"/>
  <c r="G44" i="1"/>
  <c r="G33" i="1"/>
  <c r="G22" i="1"/>
  <c r="G11" i="1"/>
  <c r="E132" i="1"/>
  <c r="E121" i="1"/>
  <c r="E110" i="1"/>
  <c r="E99" i="1"/>
  <c r="E88" i="1"/>
  <c r="E77" i="1"/>
  <c r="E66" i="1"/>
  <c r="E55" i="1"/>
  <c r="E44" i="1"/>
  <c r="E33" i="1"/>
  <c r="E22" i="1"/>
  <c r="E11" i="1"/>
  <c r="I132" i="1" l="1"/>
  <c r="F132" i="1"/>
  <c r="I121" i="1"/>
  <c r="F121" i="1"/>
  <c r="I110" i="1"/>
  <c r="F110" i="1"/>
  <c r="I99" i="1"/>
  <c r="F99" i="1"/>
  <c r="I88" i="1"/>
  <c r="F88" i="1"/>
  <c r="I77" i="1"/>
  <c r="F77" i="1"/>
  <c r="I66" i="1"/>
  <c r="F66" i="1"/>
  <c r="I55" i="1"/>
  <c r="F55" i="1"/>
  <c r="I44" i="1"/>
  <c r="F44" i="1"/>
  <c r="I33" i="1"/>
  <c r="F33" i="1"/>
  <c r="I22" i="1"/>
  <c r="F22" i="1"/>
  <c r="I11" i="1"/>
  <c r="F11" i="1"/>
  <c r="C10" i="1" l="1"/>
  <c r="N98" i="1"/>
  <c r="M98" i="1"/>
  <c r="L98" i="1"/>
  <c r="K98" i="1"/>
  <c r="J98" i="1"/>
  <c r="I98" i="1"/>
  <c r="H98" i="1"/>
  <c r="G98" i="1"/>
  <c r="F98" i="1"/>
  <c r="N87" i="1"/>
  <c r="M87" i="1"/>
  <c r="L87" i="1"/>
  <c r="K87" i="1"/>
  <c r="J87" i="1"/>
  <c r="I87" i="1"/>
  <c r="H87" i="1"/>
  <c r="G87" i="1"/>
  <c r="F87" i="1"/>
  <c r="N131" i="1"/>
  <c r="M131" i="1"/>
  <c r="L131" i="1"/>
  <c r="K131" i="1"/>
  <c r="J131" i="1"/>
  <c r="I131" i="1"/>
  <c r="H131" i="1"/>
  <c r="G131" i="1"/>
  <c r="F131" i="1"/>
  <c r="N120" i="1"/>
  <c r="M120" i="1"/>
  <c r="L120" i="1"/>
  <c r="K120" i="1"/>
  <c r="J120" i="1"/>
  <c r="I120" i="1"/>
  <c r="H120" i="1"/>
  <c r="G120" i="1"/>
  <c r="F120" i="1"/>
  <c r="N109" i="1"/>
  <c r="M109" i="1"/>
  <c r="L109" i="1"/>
  <c r="K109" i="1"/>
  <c r="J109" i="1"/>
  <c r="I109" i="1"/>
  <c r="H109" i="1"/>
  <c r="G109" i="1"/>
  <c r="F109" i="1"/>
  <c r="O131" i="1" l="1"/>
  <c r="O120" i="1"/>
  <c r="O109" i="1"/>
  <c r="O98" i="1"/>
  <c r="O87" i="1"/>
  <c r="O76" i="1"/>
  <c r="N76" i="1"/>
  <c r="M76" i="1"/>
  <c r="L76" i="1"/>
  <c r="K76" i="1"/>
  <c r="J76" i="1"/>
  <c r="I76" i="1"/>
  <c r="H76" i="1"/>
  <c r="G76" i="1"/>
  <c r="F76" i="1"/>
  <c r="O65" i="1"/>
  <c r="N65" i="1"/>
  <c r="M65" i="1"/>
  <c r="L65" i="1"/>
  <c r="K65" i="1"/>
  <c r="J65" i="1"/>
  <c r="I65" i="1"/>
  <c r="H65" i="1"/>
  <c r="G65" i="1"/>
  <c r="F65" i="1"/>
  <c r="O54" i="1"/>
  <c r="N54" i="1"/>
  <c r="M54" i="1"/>
  <c r="L54" i="1"/>
  <c r="K54" i="1"/>
  <c r="J54" i="1"/>
  <c r="I54" i="1"/>
  <c r="H54" i="1"/>
  <c r="G54" i="1"/>
  <c r="F54" i="1"/>
  <c r="O43" i="1"/>
  <c r="N43" i="1"/>
  <c r="M43" i="1"/>
  <c r="L43" i="1"/>
  <c r="K43" i="1"/>
  <c r="J43" i="1"/>
  <c r="I43" i="1"/>
  <c r="H43" i="1"/>
  <c r="G43" i="1"/>
  <c r="F43" i="1"/>
  <c r="O32" i="1"/>
  <c r="N32" i="1"/>
  <c r="M32" i="1"/>
  <c r="L32" i="1"/>
  <c r="K32" i="1"/>
  <c r="J32" i="1"/>
  <c r="I32" i="1"/>
  <c r="H32" i="1"/>
  <c r="G32" i="1"/>
  <c r="F32" i="1"/>
  <c r="O21" i="1"/>
  <c r="N21" i="1"/>
  <c r="M21" i="1"/>
  <c r="L21" i="1"/>
  <c r="K21" i="1"/>
  <c r="J21" i="1"/>
  <c r="I21" i="1"/>
  <c r="H21" i="1"/>
  <c r="G21" i="1"/>
  <c r="F21" i="1"/>
  <c r="O10" i="1"/>
  <c r="N10" i="1"/>
  <c r="M10" i="1"/>
  <c r="L10" i="1"/>
  <c r="K10" i="1"/>
  <c r="J10" i="1"/>
  <c r="I10" i="1"/>
  <c r="H10" i="1"/>
  <c r="G10" i="1"/>
  <c r="F10" i="1"/>
  <c r="C9" i="1" l="1"/>
  <c r="C11" i="1"/>
</calcChain>
</file>

<file path=xl/sharedStrings.xml><?xml version="1.0" encoding="utf-8"?>
<sst xmlns="http://schemas.openxmlformats.org/spreadsheetml/2006/main" count="281" uniqueCount="86">
  <si>
    <t>이 서식 파일 정보</t>
  </si>
  <si>
    <t>이 직원 출퇴근 기록 카드에서 근무 시간을 일별, 주별, 월별 및 년 단위로 추적할 수 있습니다.</t>
  </si>
  <si>
    <t xml:space="preserve">사원 이름, 관리자 이름, 전자 메일 주소 및 전화 번호와 같은 기본 정보를 입력하세요. </t>
  </si>
  <si>
    <t xml:space="preserve">각 달 표에 시간을 추가합니다. 각 주의 각 요일에 대한 별도의 열에 정규 시간 및 초과 근무 시간을 기록합니다. </t>
  </si>
  <si>
    <t xml:space="preserve">총 근무 시간, 정규 근무 시간, 초과 근무 시간이 자동으로 계산됩니다. </t>
  </si>
  <si>
    <t>메모:</t>
  </si>
  <si>
    <t xml:space="preserve">추가적인 지침은 연간 작업표 워크시트의 A열에 있으며, 이 텍스트는 일부러 숨겨 놓았습니다. 텍스트를 제거하려면 A열을 선택한 다음 [삭제]를 선택합니다. 텍스트를 표시하려면 A열을 선택한 다음 글꼴 색상을 변경합니다. </t>
  </si>
  <si>
    <t>표에 대해 자세히 알려면 표 안에서 SHIFT 키를 누른 채 F10 키를 누르고 [표] 옵션을 선택한 다음, [대체 텍스트]를 선택합니다.</t>
  </si>
  <si>
    <t>이 워크시트에서 일별, 주별, 월별 또는 연간 직원 작업표를 작성합니다. 
이 통합 문서의 사용 방법에 대한 유용한 지침은 이 열의 셀에 있습니다. 아래쪽 화살표를 사용하여 시작할 수 있습니다.
오른쪽 셀에는 이 워크시트의 제목이, E1 셀에는 1월, 2월, 3월 분기 제목이 있습니다.</t>
  </si>
  <si>
    <t>C2 셀에 직원 이름을, E2 셀에서 시작하는 1월 표에 정규 및 초과 근무 시간을 입력합니다.</t>
  </si>
  <si>
    <t>C3 셀에 관리자 이름을 입력합니다.</t>
  </si>
  <si>
    <t>C4 셀에 전자 메일 주소를 입력합니다.</t>
  </si>
  <si>
    <t>C5 셀에 전화 번호를 입력합니다. 다음 지침은 A9 셀에 있습니다.</t>
  </si>
  <si>
    <t>C9 셀에 연간 총 정규 근무 시간이 자동으로 계산됩니다.</t>
  </si>
  <si>
    <t>C10 셀에 연간 총 초과 근무 시간이 자동으로 계산됩니다.</t>
  </si>
  <si>
    <t>C11 셀에 연간 전체 총 근무 시간이 자동으로 계산됩니다. F11 셀에 1월 총 정규 근무 시간이, I11 셀에 1월 총 초과 근무 시간이 자동으로 계산됩니다. 다음 지침은 A13 셀에 있습니다.</t>
  </si>
  <si>
    <t>E13 셀에서 시작하는 2월 표에 정규 및 초과 근무 시간을 입력합니다. 다음 지침은 A22 셀에 있습니다.</t>
  </si>
  <si>
    <t>F22 셀에 2월 총 정규 근무 시간이, I22 셀에 2월 총 초과 근무 시간이 자동으로 계산됩니다. 다음 지침은 A24 셀에 있습니다.</t>
  </si>
  <si>
    <t>E24 셀에서 시작하는 3월 표에 정규 및 초과 근무 시간을 입력합니다. 다음 지침은 A33 셀에 있습니다.</t>
  </si>
  <si>
    <t>F33 셀에 3월 총 정규 근무 시간이, I33 셀에 3월 총 초과 근무 시간이 자동으로 계산됩니다.</t>
  </si>
  <si>
    <t xml:space="preserve">E34 셀에는 4월, 5월, 6월 2분기 제목이 있습니다. </t>
  </si>
  <si>
    <t>E35 셀에서 시작하는 표에 4월 정규 및 초과 근무 시간을 입력합니다. 다음 지침은 A44 셀에 있습니다.</t>
  </si>
  <si>
    <t>F44 셀에 4월 총 정규 근무 시간이, I44 셀에 4월 총 초과 근무 시간이 자동으로 계산됩니다. 다음 지침은 A46 셀에 있습니다.</t>
  </si>
  <si>
    <t>E46 셀에서 시작하는 표에 5월 정규 및 초과 근무 시간을 입력합니다. 다음 지침은 A55 셀에 있습니다.</t>
  </si>
  <si>
    <t>F55 셀에 5월 총 정규 근무 시간이, I55 셀에 5월 총 초과 근무 시간이 자동으로 계산됩니다. 다음 지침은 A57 셀에 있습니다.</t>
  </si>
  <si>
    <t>E57 셀에서 시작하는 표에 6월 정규 및 초과 근무 시간을 입력합니다. 다음 지침은 A66 셀에 있습니다.</t>
  </si>
  <si>
    <t>F66 셀에 6월 총 정규 근무 시간이, I66 셀에 6월 총 초과 근무 시간이 자동으로 계산됩니다.</t>
  </si>
  <si>
    <t xml:space="preserve">E67 셀에는 7월, 8월, 9월 3분기 제목이 있습니다. </t>
  </si>
  <si>
    <t>E68 셀에서 시작하는 표에 7월 정규 및 초과 근무 시간을 입력합니다. 다음 지침은 A77 셀에 있습니다.</t>
  </si>
  <si>
    <t>F77 셀에 7월 총 정규 근무 시간이, I77 셀에 7월 총 초과 근무 시간이 자동으로 계산됩니다. 다음 지침은 A79 셀에 있습니다.</t>
  </si>
  <si>
    <t>E79 셀에서 시작하는 표에 8월 정규 및 초과 근무 시간을 입력합니다. 다음 지침은 A88 셀에 있습니다.</t>
  </si>
  <si>
    <t>F88 셀에 8월 총 정규 근무 시간이, I88 셀에 8월 총 초과 근무 시간이 자동으로 계산됩니다. 다음 지침은 A90 셀에 있습니다.</t>
  </si>
  <si>
    <t>E90 셀에서 시작하는 표에 9월 정규 및 초과 근무 시간을 입력합니다. 다음 지침은 A99 셀에 있습니다.</t>
  </si>
  <si>
    <t>F99 셀에 9월 총 정규 근무 시간이, I99 셀에 9월 총 초과 근무 시간이 자동으로 계산됩니다.</t>
  </si>
  <si>
    <t xml:space="preserve">E100 셀에는 10월, 11월, 12월 4분기 제목이 있습니다. </t>
  </si>
  <si>
    <t>E101 셀에서 시작하는 표에 10월 정규 및 초과 근무 시간을 입력합니다. 다음 지침은 A110 셀에 있습니다.</t>
  </si>
  <si>
    <t>F110 셀에 10월 총 정규 근무 시간이, II110 셀에 10월 총 초과 근무 시간이 자동으로 계산됩니다. 다음 지침은 A112 셀에 있습니다.</t>
  </si>
  <si>
    <t>E112 셀에서 시작하는 표에 11월 정규 및 초과 근무 시간을 입력합니다. 다음 지침은 A121 셀에 있습니다.</t>
  </si>
  <si>
    <t>F121 셀에 11월 총 정규 근무 시간이, I121 셀에 11월 총 초과 근무 시간이 자동으로 계산됩니다. 다음 지침은 A123 셀에 있습니다.</t>
  </si>
  <si>
    <t>E123 셀에서 시작하는 표에 12월 정규 및 초과 근무 시간을 입력합니다. 다음 지침은 A132 셀에 있습니다.</t>
  </si>
  <si>
    <t>F132 셀에 12월 총 정규 근무 시간이, I132 셀에 12월 총 초과 근무 시간이 자동으로 계산됩니다.</t>
  </si>
  <si>
    <t>직원 
출퇴근 기록 카드</t>
  </si>
  <si>
    <t>직원 이름:</t>
  </si>
  <si>
    <t>관리자:</t>
  </si>
  <si>
    <t>전자 메일:</t>
  </si>
  <si>
    <t>전화 번호:</t>
  </si>
  <si>
    <t>정규 근무 시간:</t>
  </si>
  <si>
    <t>초과 근무 시간:</t>
  </si>
  <si>
    <t>합계</t>
  </si>
  <si>
    <t>1월, 2월, 3월      직원 출퇴근 기록 카드: 일별, 주별, 월별, 연간</t>
  </si>
  <si>
    <t>1월</t>
  </si>
  <si>
    <t>월요일</t>
  </si>
  <si>
    <t>화요일</t>
  </si>
  <si>
    <t>수요일</t>
  </si>
  <si>
    <t>목요일</t>
  </si>
  <si>
    <t>금요일</t>
  </si>
  <si>
    <t>토요일</t>
  </si>
  <si>
    <t>일요일</t>
  </si>
  <si>
    <t>총 주간 시간</t>
  </si>
  <si>
    <t>2월</t>
  </si>
  <si>
    <t>3월</t>
  </si>
  <si>
    <t>4월, 5월, 6월      직원 출퇴근 기록 카드: 일별, 주별, 월별, 연간</t>
  </si>
  <si>
    <t>4월</t>
  </si>
  <si>
    <t>5월</t>
  </si>
  <si>
    <t>6월</t>
  </si>
  <si>
    <t>7월, 8월, 9월      직원 출퇴근 기록 카드: 일별, 주별, 월별, 연간</t>
  </si>
  <si>
    <t>7월</t>
  </si>
  <si>
    <t>8월</t>
  </si>
  <si>
    <t>9월</t>
  </si>
  <si>
    <t>10월, 11월, 12월      직원 출퇴근 기록 카드: 일별, 주별, 월별, 연간</t>
  </si>
  <si>
    <t>10월</t>
  </si>
  <si>
    <t>11월</t>
  </si>
  <si>
    <t>12월</t>
  </si>
  <si>
    <t>주 1</t>
  </si>
  <si>
    <t>1주</t>
  </si>
  <si>
    <t>초과 근무 시간</t>
  </si>
  <si>
    <t>주 2</t>
  </si>
  <si>
    <t xml:space="preserve">초과 근무 시간  </t>
  </si>
  <si>
    <t xml:space="preserve">초과 근무 시간 </t>
  </si>
  <si>
    <t>주 3</t>
  </si>
  <si>
    <t>3주</t>
  </si>
  <si>
    <t xml:space="preserve">초과 근무 시간   </t>
  </si>
  <si>
    <t>4주</t>
  </si>
  <si>
    <t xml:space="preserve">초과 근무 시간    </t>
  </si>
  <si>
    <t>5주</t>
  </si>
  <si>
    <t xml:space="preserve">초과 근무 시간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</si>
</sst>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8" formatCode="#,##0.0_);\(#,##0.0\)"/>
    <numFmt numFmtId="179" formatCode="#,##0.0_ "/>
  </numFmts>
  <fonts count="29">
    <font>
      <sz val="10"/>
      <color theme="1" tint="0.14996795556505021"/>
      <name val="Malgun Gothic"/>
      <family val="2"/>
    </font>
    <font>
      <sz val="10"/>
      <color theme="3" tint="-0.249977111117893"/>
      <name val="굴림"/>
      <family val="2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0"/>
      <color theme="1" tint="0.14996795556505021"/>
      <name val="Malgun Gothic"/>
      <family val="2"/>
    </font>
    <font>
      <b/>
      <sz val="9"/>
      <color theme="5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30"/>
      <color theme="5"/>
      <name val="Malgun Gothic"/>
      <family val="2"/>
    </font>
    <font>
      <b/>
      <sz val="12"/>
      <color theme="0"/>
      <name val="Malgun Gothic"/>
      <family val="2"/>
    </font>
    <font>
      <sz val="9"/>
      <color theme="3" tint="-0.24994659260841701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sz val="10"/>
      <color theme="1"/>
      <name val="Malgun Gothic"/>
      <family val="2"/>
    </font>
    <font>
      <b/>
      <sz val="11"/>
      <color rgb="FF3F3F3F"/>
      <name val="Malgun Gothic"/>
      <family val="2"/>
    </font>
    <font>
      <sz val="18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b/>
      <sz val="10"/>
      <color theme="1" tint="0.14996795556505021"/>
      <name val="Malgun Gothic"/>
      <family val="2"/>
    </font>
    <font>
      <sz val="10"/>
      <color theme="3" tint="-0.249977111117893"/>
      <name val="Malgun Gothic"/>
      <family val="2"/>
    </font>
    <font>
      <b/>
      <sz val="9"/>
      <color theme="3" tint="-0.24994659260841701"/>
      <name val="Malgun Gothic"/>
      <family val="2"/>
    </font>
    <font>
      <b/>
      <sz val="10"/>
      <color theme="3"/>
      <name val="Malgun Gothic"/>
      <family val="2"/>
    </font>
    <font>
      <sz val="8"/>
      <name val="돋움"/>
      <family val="3"/>
      <charset val="129"/>
    </font>
    <font>
      <b/>
      <sz val="9"/>
      <color theme="3"/>
      <name val="Malgun Gothic"/>
      <family val="3"/>
      <charset val="129"/>
    </font>
    <font>
      <b/>
      <sz val="9"/>
      <color theme="3" tint="-0.24994659260841701"/>
      <name val="Malgun Gothic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3"/>
      </left>
      <right/>
      <top/>
      <bottom/>
      <diagonal/>
    </border>
    <border>
      <left/>
      <right/>
      <top/>
      <bottom style="thick">
        <color theme="3" tint="0.3999450666829432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theme="3"/>
      </left>
      <right/>
      <top style="medium">
        <color theme="5"/>
      </top>
      <bottom/>
      <diagonal/>
    </border>
    <border>
      <left/>
      <right style="medium">
        <color theme="3" tint="-0.24994659260841701"/>
      </right>
      <top/>
      <bottom style="thick">
        <color theme="3" tint="0.39994506668294322"/>
      </bottom>
      <diagonal/>
    </border>
    <border>
      <left/>
      <right/>
      <top/>
      <bottom style="thick">
        <color theme="9"/>
      </bottom>
      <diagonal/>
    </border>
    <border>
      <left style="medium">
        <color theme="3" tint="-0.24994659260841701"/>
      </left>
      <right/>
      <top/>
      <bottom style="thick">
        <color theme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11" fillId="7" borderId="10" applyNumberFormat="0" applyAlignment="0" applyProtection="0"/>
    <xf numFmtId="0" fontId="12" fillId="7" borderId="12" applyNumberFormat="0" applyProtection="0">
      <alignment horizontal="center"/>
    </xf>
    <xf numFmtId="0" fontId="25" fillId="0" borderId="1" applyNumberFormat="0" applyProtection="0">
      <alignment horizontal="right" vertical="center"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7" borderId="1"/>
    <xf numFmtId="0" fontId="8" fillId="7" borderId="0" applyBorder="0" applyProtection="0"/>
    <xf numFmtId="178" fontId="7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3" fillId="6" borderId="0" applyNumberFormat="0" applyFont="0" applyBorder="0" applyAlignment="0" applyProtection="0"/>
    <xf numFmtId="0" fontId="13" fillId="0" borderId="0" applyFill="0" applyBorder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18" applyNumberFormat="0" applyAlignment="0" applyProtection="0"/>
    <xf numFmtId="0" fontId="18" fillId="13" borderId="19" applyNumberFormat="0" applyAlignment="0" applyProtection="0"/>
    <xf numFmtId="0" fontId="5" fillId="13" borderId="18" applyNumberFormat="0" applyAlignment="0" applyProtection="0"/>
    <xf numFmtId="0" fontId="15" fillId="0" borderId="20" applyNumberFormat="0" applyFill="0" applyAlignment="0" applyProtection="0"/>
    <xf numFmtId="0" fontId="6" fillId="14" borderId="21" applyNumberFormat="0" applyAlignment="0" applyProtection="0"/>
    <xf numFmtId="0" fontId="21" fillId="0" borderId="0" applyNumberFormat="0" applyFill="0" applyBorder="0" applyAlignment="0" applyProtection="0"/>
    <xf numFmtId="0" fontId="7" fillId="15" borderId="22" applyNumberFormat="0" applyFont="0" applyAlignment="0" applyProtection="0"/>
    <xf numFmtId="0" fontId="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89">
    <xf numFmtId="0" fontId="0" fillId="0" borderId="0" xfId="0">
      <alignment wrapText="1"/>
    </xf>
    <xf numFmtId="0" fontId="25" fillId="0" borderId="1" xfId="3">
      <alignment horizontal="right" vertical="center"/>
    </xf>
    <xf numFmtId="0" fontId="0" fillId="0" borderId="0" xfId="0" applyFill="1">
      <alignment wrapText="1"/>
    </xf>
    <xf numFmtId="0" fontId="24" fillId="0" borderId="0" xfId="4" applyFill="1"/>
    <xf numFmtId="0" fontId="24" fillId="2" borderId="0" xfId="4" applyFill="1"/>
    <xf numFmtId="0" fontId="24" fillId="2" borderId="0" xfId="4" applyFill="1" applyBorder="1"/>
    <xf numFmtId="0" fontId="24" fillId="3" borderId="2" xfId="4" applyFill="1" applyBorder="1"/>
    <xf numFmtId="0" fontId="24" fillId="3" borderId="0" xfId="5" applyBorder="1"/>
    <xf numFmtId="0" fontId="25" fillId="0" borderId="1" xfId="3" applyAlignment="1">
      <alignment horizontal="right" vertical="center"/>
    </xf>
    <xf numFmtId="0" fontId="24" fillId="3" borderId="0" xfId="5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24" fillId="3" borderId="6" xfId="5" applyBorder="1" applyAlignment="1">
      <alignment horizontal="right"/>
    </xf>
    <xf numFmtId="0" fontId="8" fillId="7" borderId="1" xfId="6" applyAlignment="1">
      <alignment horizontal="right"/>
    </xf>
    <xf numFmtId="0" fontId="8" fillId="7" borderId="1" xfId="6"/>
    <xf numFmtId="0" fontId="25" fillId="0" borderId="1" xfId="3" applyBorder="1" applyAlignment="1">
      <alignment horizontal="right" vertical="center"/>
    </xf>
    <xf numFmtId="178" fontId="0" fillId="0" borderId="0" xfId="8" applyFont="1" applyFill="1" applyBorder="1"/>
    <xf numFmtId="178" fontId="0" fillId="0" borderId="0" xfId="8" applyFont="1" applyFill="1" applyBorder="1" applyAlignment="1">
      <alignment horizontal="right"/>
    </xf>
    <xf numFmtId="0" fontId="25" fillId="0" borderId="1" xfId="3" applyAlignment="1">
      <alignment horizontal="left" vertical="center"/>
    </xf>
    <xf numFmtId="0" fontId="13" fillId="0" borderId="0" xfId="12" applyFill="1" applyBorder="1"/>
    <xf numFmtId="0" fontId="0" fillId="8" borderId="0" xfId="0" applyFill="1">
      <alignment wrapText="1"/>
    </xf>
    <xf numFmtId="0" fontId="24" fillId="8" borderId="0" xfId="4" applyFill="1" applyBorder="1"/>
    <xf numFmtId="0" fontId="8" fillId="8" borderId="0" xfId="7" applyFill="1"/>
    <xf numFmtId="0" fontId="8" fillId="8" borderId="1" xfId="6" applyFill="1"/>
    <xf numFmtId="0" fontId="24" fillId="8" borderId="0" xfId="4" applyFill="1" applyBorder="1" applyAlignment="1">
      <alignment horizontal="left"/>
    </xf>
    <xf numFmtId="0" fontId="0" fillId="8" borderId="0" xfId="0" applyFill="1" applyBorder="1">
      <alignment wrapText="1"/>
    </xf>
    <xf numFmtId="0" fontId="8" fillId="8" borderId="1" xfId="6" applyFill="1" applyAlignment="1">
      <alignment horizontal="right"/>
    </xf>
    <xf numFmtId="0" fontId="8" fillId="8" borderId="8" xfId="6" applyFill="1" applyBorder="1" applyAlignment="1">
      <alignment horizontal="right"/>
    </xf>
    <xf numFmtId="0" fontId="0" fillId="8" borderId="0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6" xfId="0" applyFill="1" applyBorder="1">
      <alignment wrapText="1"/>
    </xf>
    <xf numFmtId="0" fontId="8" fillId="8" borderId="0" xfId="7" applyFill="1" applyAlignment="1">
      <alignment horizontal="left"/>
    </xf>
    <xf numFmtId="0" fontId="25" fillId="0" borderId="1" xfId="3" applyFill="1" applyAlignment="1">
      <alignment horizontal="left" vertical="center"/>
    </xf>
    <xf numFmtId="0" fontId="1" fillId="8" borderId="0" xfId="0" applyFont="1" applyFill="1" applyAlignment="1"/>
    <xf numFmtId="0" fontId="12" fillId="7" borderId="12" xfId="2">
      <alignment horizontal="center"/>
    </xf>
    <xf numFmtId="0" fontId="0" fillId="0" borderId="0" xfId="0">
      <alignment wrapText="1"/>
    </xf>
    <xf numFmtId="0" fontId="0" fillId="8" borderId="0" xfId="0" applyFill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8" borderId="6" xfId="0" applyFill="1" applyBorder="1" applyAlignment="1">
      <alignment vertical="center" wrapText="1"/>
    </xf>
    <xf numFmtId="178" fontId="24" fillId="3" borderId="0" xfId="5" applyNumberFormat="1" applyBorder="1"/>
    <xf numFmtId="178" fontId="24" fillId="3" borderId="0" xfId="5" applyNumberFormat="1" applyBorder="1" applyAlignment="1">
      <alignment horizontal="center"/>
    </xf>
    <xf numFmtId="0" fontId="24" fillId="3" borderId="0" xfId="5" applyBorder="1" applyAlignment="1">
      <alignment wrapText="1"/>
    </xf>
    <xf numFmtId="0" fontId="0" fillId="8" borderId="0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8" fillId="8" borderId="0" xfId="7" applyFill="1" applyBorder="1"/>
    <xf numFmtId="0" fontId="12" fillId="8" borderId="17" xfId="2" applyFill="1" applyBorder="1">
      <alignment horizontal="center"/>
    </xf>
    <xf numFmtId="0" fontId="0" fillId="8" borderId="0" xfId="0" applyFill="1" applyAlignment="1">
      <alignment horizontal="right"/>
    </xf>
    <xf numFmtId="0" fontId="0" fillId="8" borderId="0" xfId="9" applyFont="1" applyFill="1"/>
    <xf numFmtId="0" fontId="22" fillId="0" borderId="0" xfId="0" applyFont="1">
      <alignment wrapText="1"/>
    </xf>
    <xf numFmtId="0" fontId="23" fillId="8" borderId="0" xfId="0" applyFont="1" applyFill="1" applyAlignment="1">
      <alignment wrapText="1"/>
    </xf>
    <xf numFmtId="0" fontId="23" fillId="8" borderId="0" xfId="0" applyFont="1" applyFill="1" applyAlignment="1">
      <alignment horizontal="center"/>
    </xf>
    <xf numFmtId="0" fontId="23" fillId="8" borderId="0" xfId="0" applyFont="1" applyFill="1" applyAlignment="1"/>
    <xf numFmtId="0" fontId="13" fillId="0" borderId="11" xfId="0" applyFont="1" applyFill="1" applyBorder="1">
      <alignment wrapText="1"/>
    </xf>
    <xf numFmtId="0" fontId="17" fillId="8" borderId="0" xfId="0" applyFont="1" applyFill="1">
      <alignment wrapText="1"/>
    </xf>
    <xf numFmtId="0" fontId="23" fillId="8" borderId="0" xfId="0" applyFont="1" applyFill="1" applyAlignment="1">
      <alignment vertical="center"/>
    </xf>
    <xf numFmtId="0" fontId="13" fillId="0" borderId="14" xfId="0" applyFont="1" applyFill="1" applyBorder="1">
      <alignment wrapText="1"/>
    </xf>
    <xf numFmtId="0" fontId="24" fillId="3" borderId="7" xfId="5" applyBorder="1" applyAlignment="1">
      <alignment horizontal="right"/>
    </xf>
    <xf numFmtId="0" fontId="11" fillId="8" borderId="16" xfId="1" applyFill="1" applyBorder="1" applyAlignment="1">
      <alignment horizontal="center" wrapText="1"/>
    </xf>
    <xf numFmtId="0" fontId="12" fillId="7" borderId="17" xfId="2" applyBorder="1">
      <alignment horizontal="center"/>
    </xf>
    <xf numFmtId="0" fontId="12" fillId="7" borderId="12" xfId="2">
      <alignment horizontal="center"/>
    </xf>
    <xf numFmtId="0" fontId="24" fillId="3" borderId="7" xfId="4" applyFill="1" applyBorder="1" applyAlignment="1">
      <alignment horizontal="right"/>
    </xf>
    <xf numFmtId="0" fontId="12" fillId="8" borderId="12" xfId="2" applyFill="1" applyBorder="1" applyAlignment="1">
      <alignment horizontal="center" vertical="center"/>
    </xf>
    <xf numFmtId="0" fontId="12" fillId="8" borderId="10" xfId="2" applyFill="1" applyBorder="1" applyAlignment="1">
      <alignment horizontal="center" vertical="center"/>
    </xf>
    <xf numFmtId="0" fontId="12" fillId="8" borderId="15" xfId="2" applyFill="1" applyBorder="1" applyAlignment="1">
      <alignment horizontal="center" vertical="center"/>
    </xf>
    <xf numFmtId="0" fontId="12" fillId="7" borderId="13" xfId="2" applyBorder="1">
      <alignment horizontal="center"/>
    </xf>
    <xf numFmtId="178" fontId="27" fillId="3" borderId="2" xfId="8" applyFont="1" applyFill="1" applyBorder="1"/>
    <xf numFmtId="178" fontId="27" fillId="3" borderId="2" xfId="8" applyFont="1" applyFill="1" applyBorder="1" applyAlignment="1">
      <alignment horizontal="center"/>
    </xf>
    <xf numFmtId="178" fontId="27" fillId="3" borderId="0" xfId="8" applyFont="1" applyFill="1" applyBorder="1"/>
    <xf numFmtId="178" fontId="27" fillId="3" borderId="0" xfId="8" applyFont="1" applyFill="1" applyBorder="1" applyAlignment="1">
      <alignment horizontal="center"/>
    </xf>
    <xf numFmtId="0" fontId="28" fillId="3" borderId="9" xfId="5" applyFont="1" applyBorder="1"/>
    <xf numFmtId="178" fontId="28" fillId="3" borderId="0" xfId="8" applyFont="1" applyFill="1" applyBorder="1"/>
    <xf numFmtId="178" fontId="28" fillId="3" borderId="0" xfId="8" applyFont="1" applyFill="1" applyBorder="1" applyAlignment="1">
      <alignment horizontal="center"/>
    </xf>
    <xf numFmtId="179" fontId="0" fillId="0" borderId="3" xfId="0" applyNumberFormat="1" applyFill="1" applyBorder="1">
      <alignment wrapText="1"/>
    </xf>
    <xf numFmtId="179" fontId="0" fillId="0" borderId="3" xfId="0" applyNumberFormat="1" applyFill="1" applyBorder="1" applyAlignment="1">
      <alignment horizontal="right"/>
    </xf>
    <xf numFmtId="179" fontId="0" fillId="0" borderId="5" xfId="0" applyNumberFormat="1" applyFill="1" applyBorder="1" applyAlignment="1">
      <alignment horizontal="right"/>
    </xf>
    <xf numFmtId="179" fontId="0" fillId="2" borderId="0" xfId="0" applyNumberFormat="1" applyFill="1">
      <alignment wrapText="1"/>
    </xf>
    <xf numFmtId="179" fontId="0" fillId="2" borderId="0" xfId="0" applyNumberFormat="1" applyFill="1" applyAlignment="1">
      <alignment horizontal="right"/>
    </xf>
    <xf numFmtId="179" fontId="0" fillId="2" borderId="0" xfId="0" applyNumberFormat="1" applyFill="1" applyBorder="1" applyAlignment="1">
      <alignment horizontal="right"/>
    </xf>
    <xf numFmtId="179" fontId="0" fillId="0" borderId="0" xfId="0" applyNumberFormat="1">
      <alignment wrapText="1"/>
    </xf>
    <xf numFmtId="179" fontId="0" fillId="0" borderId="0" xfId="0" applyNumberFormat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2" borderId="0" xfId="0" applyNumberFormat="1" applyFill="1" applyBorder="1">
      <alignment wrapText="1"/>
    </xf>
    <xf numFmtId="179" fontId="0" fillId="0" borderId="3" xfId="0" applyNumberFormat="1" applyBorder="1">
      <alignment wrapText="1"/>
    </xf>
    <xf numFmtId="179" fontId="0" fillId="0" borderId="3" xfId="0" applyNumberFormat="1" applyBorder="1" applyAlignment="1">
      <alignment horizontal="right"/>
    </xf>
    <xf numFmtId="179" fontId="0" fillId="0" borderId="5" xfId="0" applyNumberFormat="1" applyBorder="1" applyAlignment="1">
      <alignment horizontal="right"/>
    </xf>
    <xf numFmtId="179" fontId="0" fillId="0" borderId="0" xfId="0" applyNumberFormat="1" applyFill="1">
      <alignment wrapText="1"/>
    </xf>
    <xf numFmtId="179" fontId="0" fillId="0" borderId="0" xfId="0" applyNumberFormat="1" applyFill="1" applyAlignment="1">
      <alignment horizontal="right"/>
    </xf>
    <xf numFmtId="179" fontId="0" fillId="0" borderId="0" xfId="0" applyNumberFormat="1" applyFill="1" applyBorder="1" applyAlignment="1">
      <alignment horizontal="right"/>
    </xf>
  </cellXfs>
  <cellStyles count="51">
    <cellStyle name="20% - 강조색1" xfId="31" builtinId="30" customBuiltin="1"/>
    <cellStyle name="20% - 강조색2" xfId="35" builtinId="34" customBuiltin="1"/>
    <cellStyle name="20% - 강조색3" xfId="39" builtinId="38" customBuiltin="1"/>
    <cellStyle name="20% - 강조색4" xfId="43" builtinId="42" customBuiltin="1"/>
    <cellStyle name="20% - 강조색5" xfId="47" builtinId="46" customBuiltin="1"/>
    <cellStyle name="20% - 강조색6" xfId="10" builtinId="50" customBuiltin="1"/>
    <cellStyle name="40% - 강조색1" xfId="32" builtinId="31" customBuiltin="1"/>
    <cellStyle name="40% - 강조색2" xfId="36" builtinId="35" customBuiltin="1"/>
    <cellStyle name="40% - 강조색3" xfId="40" builtinId="39" customBuiltin="1"/>
    <cellStyle name="40% - 강조색4" xfId="44" builtinId="43" customBuiltin="1"/>
    <cellStyle name="40% - 강조색5" xfId="48" builtinId="47" customBuiltin="1"/>
    <cellStyle name="40% - 강조색6" xfId="50" builtinId="51" customBuiltin="1"/>
    <cellStyle name="60% - 강조색1" xfId="33" builtinId="32" customBuiltin="1"/>
    <cellStyle name="60% - 강조색2" xfId="37" builtinId="36" customBuiltin="1"/>
    <cellStyle name="60% - 강조색3" xfId="41" builtinId="40" customBuiltin="1"/>
    <cellStyle name="60% - 강조색4" xfId="45" builtinId="44" customBuiltin="1"/>
    <cellStyle name="60% - 강조색5" xfId="49" builtinId="48" customBuiltin="1"/>
    <cellStyle name="60% - 강조색6" xfId="11" builtinId="52" customBuiltin="1"/>
    <cellStyle name="EmployeeInfo" xfId="6" xr:uid="{00000000-0005-0000-0000-000004000000}"/>
    <cellStyle name="EmployeeInfoLabels" xfId="7" xr:uid="{00000000-0005-0000-0000-000005000000}"/>
    <cellStyle name="강조색1" xfId="30" builtinId="29" customBuiltin="1"/>
    <cellStyle name="강조색2" xfId="34" builtinId="33" customBuiltin="1"/>
    <cellStyle name="강조색3" xfId="38" builtinId="37" customBuiltin="1"/>
    <cellStyle name="강조색4" xfId="42" builtinId="41" customBuiltin="1"/>
    <cellStyle name="강조색5" xfId="46" builtinId="45" customBuiltin="1"/>
    <cellStyle name="강조색6" xfId="9" builtinId="49" customBuiltin="1"/>
    <cellStyle name="경고문" xfId="26" builtinId="11" customBuiltin="1"/>
    <cellStyle name="계산" xfId="23" builtinId="22" customBuiltin="1"/>
    <cellStyle name="나쁨" xfId="19" builtinId="27" customBuiltin="1"/>
    <cellStyle name="메모" xfId="27" builtinId="10" customBuiltin="1"/>
    <cellStyle name="백분율" xfId="16" builtinId="5" customBuiltin="1"/>
    <cellStyle name="보통" xfId="20" builtinId="28" customBuiltin="1"/>
    <cellStyle name="설명 텍스트" xfId="28" builtinId="53" customBuiltin="1"/>
    <cellStyle name="셀 확인" xfId="25" builtinId="23" customBuiltin="1"/>
    <cellStyle name="쉼표" xfId="8" builtinId="3" customBuiltin="1"/>
    <cellStyle name="쉼표 [0]" xfId="13" builtinId="6" customBuiltin="1"/>
    <cellStyle name="연결된 셀" xfId="24" builtinId="24" customBuiltin="1"/>
    <cellStyle name="요약" xfId="29" builtinId="25" customBuiltin="1"/>
    <cellStyle name="월별 합계" xfId="5" xr:uid="{00000000-0005-0000-0000-00000A000000}"/>
    <cellStyle name="입력" xfId="21" builtinId="20" customBuiltin="1"/>
    <cellStyle name="제목" xfId="17" builtinId="15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좋음" xfId="18" builtinId="26" customBuiltin="1"/>
    <cellStyle name="출력" xfId="22" builtinId="21" customBuiltin="1"/>
    <cellStyle name="통화" xfId="14" builtinId="4" customBuiltin="1"/>
    <cellStyle name="통화 [0]" xfId="15" builtinId="7" customBuiltin="1"/>
    <cellStyle name="표 열 1" xfId="12" xr:uid="{00000000-0005-0000-0000-00000C000000}"/>
    <cellStyle name="표준" xfId="0" builtinId="0" customBuiltin="1"/>
  </cellStyles>
  <dxfs count="309"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3"/>
        </right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medium">
          <color theme="3"/>
        </bottom>
      </border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77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77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77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77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77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3"/>
      </font>
    </dxf>
    <dxf>
      <border>
        <top style="medium">
          <color theme="5"/>
        </top>
      </border>
    </dxf>
    <dxf>
      <font>
        <b/>
        <i val="0"/>
        <color theme="3"/>
      </font>
      <fill>
        <patternFill>
          <bgColor theme="0"/>
        </patternFill>
      </fill>
      <border>
        <bottom style="medium">
          <color theme="5"/>
        </bottom>
      </border>
    </dxf>
    <dxf>
      <font>
        <color theme="3"/>
      </font>
      <fill>
        <patternFill patternType="none">
          <bgColor auto="1"/>
        </patternFill>
      </fill>
    </dxf>
  </dxfs>
  <tableStyles count="1" defaultTableStyle="TimeSheet" defaultPivotStyle="PivotStyleLight16">
    <tableStyle name="TimeSheet" pivot="0" count="6" xr9:uid="{00000000-0011-0000-FFFF-FFFF00000000}">
      <tableStyleElement type="wholeTable" dxfId="308"/>
      <tableStyleElement type="headerRow" dxfId="307"/>
      <tableStyleElement type="totalRow" dxfId="306"/>
      <tableStyleElement type="firstColumn" dxfId="305"/>
      <tableStyleElement type="firstRowStripe" dxfId="304"/>
      <tableStyleElement type="secondRowStripe" dxfId="30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1월" displayName="_1월" ref="E2:O10" totalsRowCount="1">
  <autoFilter ref="E2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1월" totalsRowLabel="총 주간 시간" dataDxfId="302" totalsRowDxfId="301" dataCellStyle="표 열 1"/>
    <tableColumn id="2" xr3:uid="{00000000-0010-0000-0000-000002000000}" name="주 1" totalsRowFunction="custom" dataDxfId="300" totalsRowDxfId="119">
      <totalsRowFormula>SUM(F3:F9)</totalsRowFormula>
    </tableColumn>
    <tableColumn id="3" xr3:uid="{00000000-0010-0000-0000-000003000000}" name="초과 근무 시간" totalsRowFunction="custom" dataDxfId="299" totalsRowDxfId="118">
      <totalsRowFormula>SUM(G3:G9)</totalsRowFormula>
    </tableColumn>
    <tableColumn id="4" xr3:uid="{00000000-0010-0000-0000-000004000000}" name="주 2" totalsRowFunction="custom" dataDxfId="298" totalsRowDxfId="117">
      <totalsRowFormula>SUM(H3:H9)</totalsRowFormula>
    </tableColumn>
    <tableColumn id="5" xr3:uid="{00000000-0010-0000-0000-000005000000}" name="초과 근무 시간  " totalsRowFunction="custom" dataDxfId="297" totalsRowDxfId="116">
      <totalsRowFormula>SUM(I3:I9)</totalsRowFormula>
    </tableColumn>
    <tableColumn id="6" xr3:uid="{00000000-0010-0000-0000-000006000000}" name="주 3" totalsRowFunction="custom" dataDxfId="296" totalsRowDxfId="115">
      <totalsRowFormula>SUM(J3:J9)</totalsRowFormula>
    </tableColumn>
    <tableColumn id="7" xr3:uid="{00000000-0010-0000-0000-000007000000}" name="초과 근무 시간   " totalsRowFunction="custom" dataDxfId="295" totalsRowDxfId="114">
      <totalsRowFormula>SUM(K3:K9)</totalsRowFormula>
    </tableColumn>
    <tableColumn id="8" xr3:uid="{00000000-0010-0000-0000-000008000000}" name="4주" totalsRowFunction="custom" dataDxfId="294" totalsRowDxfId="113">
      <totalsRowFormula>SUM(L3:L9)</totalsRowFormula>
    </tableColumn>
    <tableColumn id="9" xr3:uid="{00000000-0010-0000-0000-000009000000}" name="초과 근무 시간    " totalsRowFunction="custom" dataDxfId="293" totalsRowDxfId="112">
      <totalsRowFormula>SUM(M3:M9)</totalsRowFormula>
    </tableColumn>
    <tableColumn id="10" xr3:uid="{00000000-0010-0000-0000-00000A000000}" name="5주" totalsRowFunction="custom" dataDxfId="292" totalsRowDxfId="111">
      <totalsRowFormula>SUM(N3:N9)</totalsRowFormula>
    </tableColumn>
    <tableColumn id="11" xr3:uid="{00000000-0010-0000-0000-00000B000000}" name="초과 근무 시간     " totalsRowFunction="custom" dataDxfId="291" totalsRowDxfId="110">
      <totalsRowFormula>SUM(O3:O9)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이 표의 1월에 있는 각 평일과 모든 주에 대한 정규 근무 시간과 초과 근무 시간을 입력합니다. 총 주간 시간 및 총 정규 시간은 자동으로 계산됩니다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7FDD2E-2177-4960-9F24-333D4EF1D7D2}" name="_12월" displayName="_12월" ref="E123:O131" totalsRowCount="1" headerRowDxfId="161" headerRowBorderDxfId="160" tableBorderDxfId="159">
  <autoFilter ref="E123:O130" xr:uid="{A191AAD2-5F88-443E-A343-88FCD8031C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CC3A1BC-A67D-431C-944A-52D1EC5E8AFF}" name="12월" totalsRowLabel="총 주간 시간" totalsRowDxfId="158"/>
    <tableColumn id="2" xr3:uid="{46FDD981-9A2A-41C5-B071-9329463B09E2}" name="주 1" totalsRowFunction="sum" dataDxfId="9" totalsRowDxfId="157"/>
    <tableColumn id="3" xr3:uid="{94FA7549-011B-481A-94CB-92374AB4423C}" name="초과 근무 시간" totalsRowFunction="sum" dataDxfId="8" totalsRowDxfId="156"/>
    <tableColumn id="4" xr3:uid="{21B28A6D-6DF9-49ED-9110-7281329FC686}" name="주 2" totalsRowFunction="sum" dataDxfId="7" totalsRowDxfId="155"/>
    <tableColumn id="5" xr3:uid="{CF2B9E96-284B-405D-A27B-6DEA5ACA178B}" name="초과 근무 시간 " totalsRowFunction="sum" dataDxfId="6" totalsRowDxfId="154"/>
    <tableColumn id="6" xr3:uid="{D0D55320-5750-4F57-8833-14AB50C97F20}" name="주 3" totalsRowFunction="sum" dataDxfId="5" totalsRowDxfId="153"/>
    <tableColumn id="7" xr3:uid="{F884829D-FFF1-40C7-9BD1-6FB531BC87C2}" name="초과 근무 시간  " totalsRowFunction="sum" dataDxfId="4" totalsRowDxfId="152"/>
    <tableColumn id="8" xr3:uid="{C13AE63F-4AD3-476D-A80F-3D69CD85B38A}" name="4주" totalsRowFunction="sum" dataDxfId="3" totalsRowDxfId="151"/>
    <tableColumn id="9" xr3:uid="{79358422-D6EA-4A6B-A1A3-D9D22A0CA054}" name="초과 근무 시간   " totalsRowFunction="sum" dataDxfId="2" totalsRowDxfId="150"/>
    <tableColumn id="10" xr3:uid="{63813DB3-9F04-4FE0-9D0A-A3A6BC5888EB}" name="5주" totalsRowFunction="sum" dataDxfId="1" totalsRowDxfId="149"/>
    <tableColumn id="11" xr3:uid="{955F9A6D-2FFD-4B13-9856-1C6F0552C54D}" name="초과 근무 시간    " totalsRowFunction="sum" dataDxfId="0" totalsRowDxfId="148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이 표의 12월에 있는 각 평일과 모든 주에 대한 정규 근무 시간과 초과 근무 시간을 입력합니다. 총 주간 시간 및 총 정규 시간은 자동으로 계산됩니다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095901-40BC-4499-8531-5EB211F1F3D7}" name="_8월" displayName="_8월" ref="E79:O87" totalsRowCount="1" headerRowDxfId="147" headerRowBorderDxfId="146" tableBorderDxfId="145">
  <autoFilter ref="E79:O86" xr:uid="{982B6D7C-A7FF-445E-842C-30D2985494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F22CDFB-274B-4B53-A562-6AF0F4566531}" name="8월" totalsRowLabel="총 주간 시간" totalsRowDxfId="144"/>
    <tableColumn id="2" xr3:uid="{1C914B24-E1FD-4DEB-94D2-0C467CD11DE5}" name="1주" totalsRowFunction="sum" dataDxfId="49" totalsRowDxfId="143"/>
    <tableColumn id="3" xr3:uid="{D17C5906-B380-4CDC-9DC1-F2D9F35093F5}" name="초과 근무 시간" totalsRowFunction="sum" dataDxfId="48" totalsRowDxfId="142"/>
    <tableColumn id="4" xr3:uid="{1C2BDC75-AB02-4B73-B126-C5255C550485}" name="주 2" totalsRowFunction="sum" dataDxfId="47" totalsRowDxfId="141"/>
    <tableColumn id="5" xr3:uid="{6096744F-0D6A-42A8-BA7B-9749A03095E0}" name="초과 근무 시간 " totalsRowFunction="sum" dataDxfId="46" totalsRowDxfId="140"/>
    <tableColumn id="6" xr3:uid="{25DF1197-C8CF-4637-A7E0-5B3D8CB909A1}" name="3주" totalsRowFunction="sum" dataDxfId="45" totalsRowDxfId="139"/>
    <tableColumn id="7" xr3:uid="{4C4255BC-815F-434A-A77D-053E7F9D73E4}" name="초과 근무 시간   " totalsRowFunction="sum" dataDxfId="44" totalsRowDxfId="138"/>
    <tableColumn id="8" xr3:uid="{94B70225-CACF-4D68-A670-597ED29A359C}" name="4주" totalsRowFunction="sum" dataDxfId="43" totalsRowDxfId="137"/>
    <tableColumn id="9" xr3:uid="{C6C9908B-8844-485C-A393-19F9CE9C22CF}" name="초과 근무 시간  " totalsRowFunction="sum" dataDxfId="42" totalsRowDxfId="136"/>
    <tableColumn id="10" xr3:uid="{D3C1C13D-72D9-444B-99CF-FB089C9362E3}" name="5주" totalsRowFunction="sum" dataDxfId="41" totalsRowDxfId="135"/>
    <tableColumn id="11" xr3:uid="{E17E5EB3-A03D-4229-9270-97D10F7DA9EA}" name="초과 근무 시간    " totalsRowFunction="sum" dataDxfId="40" totalsRowDxfId="134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이 표의 8월에 있는 각 평일과 모든 주에 대한 정규 근무 시간과 초과 근무 시간을 입력합니다. 총 주간 시간 및 총 정규 시간은 자동으로 계산됩니다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95C04C9-D19E-493B-B296-3AAC1C0AC7DC}" name="_9월" displayName="_9월" ref="E90:O98" totalsRowCount="1" headerRowDxfId="133" headerRowBorderDxfId="132" tableBorderDxfId="131">
  <autoFilter ref="E90:O97" xr:uid="{DDD87276-8BFA-49B6-AE4F-A29DD3AF3F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B22214D-7DE3-40BE-87FB-76D4BD450AA9}" name="9월" totalsRowLabel="총 주간 시간" totalsRowDxfId="130"/>
    <tableColumn id="2" xr3:uid="{EFDAF7A7-16A3-4C8F-BB2F-DCBF0F411E39}" name="1주" totalsRowFunction="sum" dataDxfId="39" totalsRowDxfId="129"/>
    <tableColumn id="3" xr3:uid="{07C6DFEE-E3EE-4903-8DF4-EE7F15C5384D}" name="초과 근무 시간" totalsRowFunction="sum" dataDxfId="38" totalsRowDxfId="128"/>
    <tableColumn id="4" xr3:uid="{33472FC3-F10B-43A3-A51D-D1CBB54C1991}" name="주 2" totalsRowFunction="sum" dataDxfId="37" totalsRowDxfId="127"/>
    <tableColumn id="5" xr3:uid="{7D293F0F-7CEF-4B1B-9E08-AC796C052F32}" name="초과 근무 시간 " totalsRowFunction="sum" dataDxfId="36" totalsRowDxfId="126"/>
    <tableColumn id="6" xr3:uid="{99836FC3-C537-4FA8-B123-AB245031CB30}" name="3주" totalsRowFunction="sum" dataDxfId="35" totalsRowDxfId="125"/>
    <tableColumn id="7" xr3:uid="{DBA906A3-5161-40C1-BC7E-4B0254409ACB}" name="초과 근무 시간  " totalsRowFunction="sum" dataDxfId="34" totalsRowDxfId="124"/>
    <tableColumn id="8" xr3:uid="{16C65E8B-8226-4168-BAFE-1D09C8D0E48B}" name="4주" totalsRowFunction="sum" dataDxfId="33" totalsRowDxfId="123"/>
    <tableColumn id="9" xr3:uid="{061B0373-DA72-4837-82EC-26762FAE1568}" name="초과 근무 시간   " totalsRowFunction="sum" dataDxfId="32" totalsRowDxfId="122"/>
    <tableColumn id="10" xr3:uid="{03A9AF67-4D05-4D99-A303-0B12733FA8CB}" name="5주" totalsRowFunction="sum" dataDxfId="31" totalsRowDxfId="121"/>
    <tableColumn id="11" xr3:uid="{44053E3B-AE2A-4D1B-8517-1468E37F401D}" name="초과 근무 시간    " totalsRowFunction="sum" dataDxfId="30" totalsRowDxfId="120"/>
  </tableColumns>
  <tableStyleInfo name="TimeSheet" showFirstColumn="0" showLastColumn="0" showRowStripes="0" showColumnStripes="0"/>
  <extLst>
    <ext xmlns:x14="http://schemas.microsoft.com/office/spreadsheetml/2009/9/main" uri="{504A1905-F514-4f6f-8877-14C23A59335A}">
      <x14:table altTextSummary="이 표의 9월에 있는 각 평일과 모든 주에 대한 정규 근무 시간과 초과 근무 시간을 입력합니다. 총 주간 시간 및 총 정규 시간은 자동으로 계산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_2월" displayName="_2월" ref="E13:O21" totalsRowCount="1" headerRowDxfId="290" dataDxfId="288" headerRowBorderDxfId="289" tableBorderDxfId="287">
  <autoFilter ref="E13:O2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2월" totalsRowLabel="총 주간 시간" dataDxfId="286" totalsRowDxfId="285"/>
    <tableColumn id="2" xr3:uid="{00000000-0010-0000-0100-000002000000}" name="1주" totalsRowFunction="custom" dataDxfId="109" totalsRowDxfId="284">
      <totalsRowFormula>SUM(F14:F20)</totalsRowFormula>
    </tableColumn>
    <tableColumn id="3" xr3:uid="{00000000-0010-0000-0100-000003000000}" name="초과 근무 시간" totalsRowFunction="custom" dataDxfId="108" totalsRowDxfId="283">
      <totalsRowFormula>SUM(G14:G20)</totalsRowFormula>
    </tableColumn>
    <tableColumn id="4" xr3:uid="{00000000-0010-0000-0100-000004000000}" name="주 2" totalsRowFunction="custom" dataDxfId="107" totalsRowDxfId="282">
      <totalsRowFormula>SUM(H14:H20)</totalsRowFormula>
    </tableColumn>
    <tableColumn id="5" xr3:uid="{00000000-0010-0000-0100-000005000000}" name="초과 근무 시간  " totalsRowFunction="custom" dataDxfId="106" totalsRowDxfId="281">
      <totalsRowFormula>SUM(I14:I20)</totalsRowFormula>
    </tableColumn>
    <tableColumn id="6" xr3:uid="{00000000-0010-0000-0100-000006000000}" name="3주" totalsRowFunction="custom" dataDxfId="105" totalsRowDxfId="280">
      <totalsRowFormula>SUM(J14:J20)</totalsRowFormula>
    </tableColumn>
    <tableColumn id="7" xr3:uid="{00000000-0010-0000-0100-000007000000}" name="초과 근무 시간   " totalsRowFunction="custom" dataDxfId="104" totalsRowDxfId="279">
      <totalsRowFormula>SUM(K14:K20)</totalsRowFormula>
    </tableColumn>
    <tableColumn id="8" xr3:uid="{00000000-0010-0000-0100-000008000000}" name="4주" totalsRowFunction="custom" dataDxfId="103" totalsRowDxfId="278">
      <totalsRowFormula>SUM(L14:L20)</totalsRowFormula>
    </tableColumn>
    <tableColumn id="9" xr3:uid="{00000000-0010-0000-0100-000009000000}" name="초과 근무 시간    " totalsRowFunction="custom" dataDxfId="102" totalsRowDxfId="277">
      <totalsRowFormula>SUM(M14:M20)</totalsRowFormula>
    </tableColumn>
    <tableColumn id="10" xr3:uid="{00000000-0010-0000-0100-00000A000000}" name="5주" totalsRowFunction="custom" dataDxfId="101" totalsRowDxfId="276">
      <totalsRowFormula>SUM(N14:N20)</totalsRowFormula>
    </tableColumn>
    <tableColumn id="11" xr3:uid="{00000000-0010-0000-0100-00000B000000}" name="초과 근무 시간     " totalsRowFunction="custom" dataDxfId="100" totalsRowDxfId="275">
      <totalsRowFormula>SUM(O14:O20)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이 표의 2월에 있는 각 평일과 모든 주에 대한 정규 근무 시간과 초과 근무 시간을 입력합니다. 총 주간 시간 및 총 정규 시간은 자동으로 계산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_3월" displayName="_3월" ref="E24:O32" totalsRowCount="1" headerRowDxfId="274" dataDxfId="272" totalsRowDxfId="270" headerRowBorderDxfId="273" tableBorderDxfId="271">
  <autoFilter ref="E24:O3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3월" totalsRowLabel="총 주간 시간" dataDxfId="269" totalsRowDxfId="268"/>
    <tableColumn id="2" xr3:uid="{00000000-0010-0000-0200-000002000000}" name="1주" totalsRowFunction="custom" dataDxfId="99" totalsRowDxfId="267">
      <totalsRowFormula>SUM(F25:F31)</totalsRowFormula>
    </tableColumn>
    <tableColumn id="3" xr3:uid="{00000000-0010-0000-0200-000003000000}" name="초과 근무 시간" totalsRowFunction="custom" dataDxfId="98" totalsRowDxfId="266">
      <totalsRowFormula>SUM(G25:G31)</totalsRowFormula>
    </tableColumn>
    <tableColumn id="4" xr3:uid="{00000000-0010-0000-0200-000004000000}" name="주 2" totalsRowFunction="custom" dataDxfId="97" totalsRowDxfId="265">
      <totalsRowFormula>SUM(H25:H31)</totalsRowFormula>
    </tableColumn>
    <tableColumn id="5" xr3:uid="{00000000-0010-0000-0200-000005000000}" name="초과 근무 시간 " totalsRowFunction="custom" dataDxfId="96" totalsRowDxfId="264">
      <totalsRowFormula>SUM(I25:I31)</totalsRowFormula>
    </tableColumn>
    <tableColumn id="6" xr3:uid="{00000000-0010-0000-0200-000006000000}" name="3주" totalsRowFunction="custom" dataDxfId="95" totalsRowDxfId="263">
      <totalsRowFormula>SUM(J25:J31)</totalsRowFormula>
    </tableColumn>
    <tableColumn id="7" xr3:uid="{00000000-0010-0000-0200-000007000000}" name="초과 근무 시간  " totalsRowFunction="custom" dataDxfId="94" totalsRowDxfId="262">
      <totalsRowFormula>SUM(K25:K31)</totalsRowFormula>
    </tableColumn>
    <tableColumn id="8" xr3:uid="{00000000-0010-0000-0200-000008000000}" name="4주" totalsRowFunction="custom" dataDxfId="93" totalsRowDxfId="261">
      <totalsRowFormula>SUM(L25:L31)</totalsRowFormula>
    </tableColumn>
    <tableColumn id="9" xr3:uid="{00000000-0010-0000-0200-000009000000}" name="초과 근무 시간    " totalsRowFunction="custom" dataDxfId="92" totalsRowDxfId="260">
      <totalsRowFormula>SUM(M25:M31)</totalsRowFormula>
    </tableColumn>
    <tableColumn id="10" xr3:uid="{00000000-0010-0000-0200-00000A000000}" name="5주" totalsRowFunction="custom" dataDxfId="91" totalsRowDxfId="259">
      <totalsRowFormula>SUM(N25:N31)</totalsRowFormula>
    </tableColumn>
    <tableColumn id="11" xr3:uid="{00000000-0010-0000-0200-00000B000000}" name="초과 근무 시간     " totalsRowFunction="custom" dataDxfId="90" totalsRowDxfId="258">
      <totalsRowFormula>SUM(O25:O31)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이 표의 3월에 있는 각 평일과 모든 주에 대한 정규 근무 시간과 초과 근무 시간을 입력합니다. 총 주간 시간 및 총 정규 시간은 자동으로 계산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_4월" displayName="_4월" ref="E35:O43" totalsRowCount="1" headerRowDxfId="257" dataDxfId="255" totalsRowDxfId="253" headerRowBorderDxfId="256" tableBorderDxfId="254">
  <autoFilter ref="E35:O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4월" totalsRowLabel="총 주간 시간" dataDxfId="252" totalsRowDxfId="251"/>
    <tableColumn id="2" xr3:uid="{00000000-0010-0000-0300-000002000000}" name="1주" totalsRowFunction="custom" dataDxfId="89" totalsRowDxfId="250">
      <totalsRowFormula>SUM(F36:F42)</totalsRowFormula>
    </tableColumn>
    <tableColumn id="3" xr3:uid="{00000000-0010-0000-0300-000003000000}" name="초과 근무 시간" totalsRowFunction="custom" dataDxfId="88" totalsRowDxfId="249">
      <totalsRowFormula>SUM(G36:G42)</totalsRowFormula>
    </tableColumn>
    <tableColumn id="4" xr3:uid="{00000000-0010-0000-0300-000004000000}" name="주 2" totalsRowFunction="custom" dataDxfId="87" totalsRowDxfId="248">
      <totalsRowFormula>SUM(H36:H42)</totalsRowFormula>
    </tableColumn>
    <tableColumn id="5" xr3:uid="{00000000-0010-0000-0300-000005000000}" name="초과 근무 시간  " totalsRowFunction="custom" dataDxfId="86" totalsRowDxfId="247">
      <totalsRowFormula>SUM(I36:I42)</totalsRowFormula>
    </tableColumn>
    <tableColumn id="6" xr3:uid="{00000000-0010-0000-0300-000006000000}" name="3주" totalsRowFunction="custom" dataDxfId="85" totalsRowDxfId="246">
      <totalsRowFormula>SUM(J36:J42)</totalsRowFormula>
    </tableColumn>
    <tableColumn id="7" xr3:uid="{00000000-0010-0000-0300-000007000000}" name="초과 근무 시간   " totalsRowFunction="custom" dataDxfId="84" totalsRowDxfId="245">
      <totalsRowFormula>SUM(K36:K42)</totalsRowFormula>
    </tableColumn>
    <tableColumn id="8" xr3:uid="{00000000-0010-0000-0300-000008000000}" name="4주" totalsRowFunction="custom" dataDxfId="83" totalsRowDxfId="244">
      <totalsRowFormula>SUM(L36:L42)</totalsRowFormula>
    </tableColumn>
    <tableColumn id="9" xr3:uid="{00000000-0010-0000-0300-000009000000}" name="초과 근무 시간    " totalsRowFunction="custom" dataDxfId="82" totalsRowDxfId="243">
      <totalsRowFormula>SUM(M36:M42)</totalsRowFormula>
    </tableColumn>
    <tableColumn id="10" xr3:uid="{00000000-0010-0000-0300-00000A000000}" name="5주" totalsRowFunction="custom" dataDxfId="81" totalsRowDxfId="242">
      <totalsRowFormula>SUM(N36:N42)</totalsRowFormula>
    </tableColumn>
    <tableColumn id="11" xr3:uid="{00000000-0010-0000-0300-00000B000000}" name="초과 근무 시간     " totalsRowFunction="custom" dataDxfId="80" totalsRowDxfId="241">
      <totalsRowFormula>SUM(O36:O42)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이 표의 4월에 있는 각 평일과 모든 주에 대한 정규 근무 시간과 초과 근무 시간을 입력합니다. 총 주간 시간 및 총 정규 시간은 자동으로 계산됩니다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_5월" displayName="_5월" ref="E46:O54" totalsRowCount="1" headerRowDxfId="240" dataDxfId="238" totalsRowDxfId="236" headerRowBorderDxfId="239" tableBorderDxfId="237">
  <autoFilter ref="E46:O5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5월" totalsRowLabel="총 주간 시간" dataDxfId="235" totalsRowDxfId="234"/>
    <tableColumn id="2" xr3:uid="{00000000-0010-0000-0400-000002000000}" name="1주" totalsRowFunction="custom" dataDxfId="79" totalsRowDxfId="233">
      <totalsRowFormula>SUM(F47:F53)</totalsRowFormula>
    </tableColumn>
    <tableColumn id="3" xr3:uid="{00000000-0010-0000-0400-000003000000}" name="초과 근무 시간" totalsRowFunction="custom" dataDxfId="78" totalsRowDxfId="232">
      <totalsRowFormula>SUM(G47:G53)</totalsRowFormula>
    </tableColumn>
    <tableColumn id="4" xr3:uid="{00000000-0010-0000-0400-000004000000}" name="주 2" totalsRowFunction="custom" dataDxfId="77" totalsRowDxfId="231">
      <totalsRowFormula>SUM(H47:H53)</totalsRowFormula>
    </tableColumn>
    <tableColumn id="5" xr3:uid="{00000000-0010-0000-0400-000005000000}" name="초과 근무 시간  " totalsRowFunction="custom" dataDxfId="76" totalsRowDxfId="230">
      <totalsRowFormula>SUM(I47:I53)</totalsRowFormula>
    </tableColumn>
    <tableColumn id="6" xr3:uid="{00000000-0010-0000-0400-000006000000}" name="3주" totalsRowFunction="custom" dataDxfId="75" totalsRowDxfId="229">
      <totalsRowFormula>SUM(J47:J53)</totalsRowFormula>
    </tableColumn>
    <tableColumn id="7" xr3:uid="{00000000-0010-0000-0400-000007000000}" name="초과 근무 시간   " totalsRowFunction="custom" dataDxfId="74" totalsRowDxfId="228">
      <totalsRowFormula>SUM(K47:K53)</totalsRowFormula>
    </tableColumn>
    <tableColumn id="8" xr3:uid="{00000000-0010-0000-0400-000008000000}" name="4주" totalsRowFunction="custom" dataDxfId="73" totalsRowDxfId="227">
      <totalsRowFormula>SUM(L47:L53)</totalsRowFormula>
    </tableColumn>
    <tableColumn id="9" xr3:uid="{00000000-0010-0000-0400-000009000000}" name="초과 근무 시간    " totalsRowFunction="custom" dataDxfId="72" totalsRowDxfId="226">
      <totalsRowFormula>SUM(M47:M53)</totalsRowFormula>
    </tableColumn>
    <tableColumn id="10" xr3:uid="{00000000-0010-0000-0400-00000A000000}" name="5주" totalsRowFunction="custom" dataDxfId="71" totalsRowDxfId="225">
      <totalsRowFormula>SUM(N47:N53)</totalsRowFormula>
    </tableColumn>
    <tableColumn id="11" xr3:uid="{00000000-0010-0000-0400-00000B000000}" name="초과 근무 시간     " totalsRowFunction="custom" dataDxfId="70" totalsRowDxfId="224">
      <totalsRowFormula>SUM(O47:O53)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이 표의 5월에 있는 각 평일과 모든 주에 대한 정규 근무 시간과 초과 근무 시간을 입력합니다. 총 주간 시간 및 총 정규 시간은 자동으로 계산됩니다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_6월" displayName="_6월" ref="E57:O65" totalsRowCount="1" headerRowDxfId="223" dataDxfId="221" totalsRowDxfId="219" headerRowBorderDxfId="222" tableBorderDxfId="220">
  <autoFilter ref="E57:O6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500-000001000000}" name="6월" totalsRowLabel="총 주간 시간" dataDxfId="218" totalsRowDxfId="217"/>
    <tableColumn id="2" xr3:uid="{00000000-0010-0000-0500-000002000000}" name="1주" totalsRowFunction="custom" dataDxfId="69" totalsRowDxfId="216">
      <totalsRowFormula>SUM(F58:F64)</totalsRowFormula>
    </tableColumn>
    <tableColumn id="3" xr3:uid="{00000000-0010-0000-0500-000003000000}" name="초과 근무 시간" totalsRowFunction="custom" dataDxfId="68" totalsRowDxfId="215">
      <totalsRowFormula>SUM(G58:G64)</totalsRowFormula>
    </tableColumn>
    <tableColumn id="4" xr3:uid="{00000000-0010-0000-0500-000004000000}" name="주 2" totalsRowFunction="custom" dataDxfId="67" totalsRowDxfId="214">
      <totalsRowFormula>SUM(H58:H64)</totalsRowFormula>
    </tableColumn>
    <tableColumn id="5" xr3:uid="{00000000-0010-0000-0500-000005000000}" name="초과 근무 시간  " totalsRowFunction="custom" dataDxfId="66" totalsRowDxfId="213">
      <totalsRowFormula>SUM(I58:I64)</totalsRowFormula>
    </tableColumn>
    <tableColumn id="6" xr3:uid="{00000000-0010-0000-0500-000006000000}" name="3주" totalsRowFunction="custom" dataDxfId="65" totalsRowDxfId="212">
      <totalsRowFormula>SUM(J58:J64)</totalsRowFormula>
    </tableColumn>
    <tableColumn id="7" xr3:uid="{00000000-0010-0000-0500-000007000000}" name="초과 근무 시간   " totalsRowFunction="custom" dataDxfId="64" totalsRowDxfId="211">
      <totalsRowFormula>SUM(K58:K64)</totalsRowFormula>
    </tableColumn>
    <tableColumn id="8" xr3:uid="{00000000-0010-0000-0500-000008000000}" name="4주" totalsRowFunction="custom" dataDxfId="63" totalsRowDxfId="210">
      <totalsRowFormula>SUM(L58:L64)</totalsRowFormula>
    </tableColumn>
    <tableColumn id="9" xr3:uid="{00000000-0010-0000-0500-000009000000}" name="초과 근무 시간    " totalsRowFunction="custom" dataDxfId="62" totalsRowDxfId="209">
      <totalsRowFormula>SUM(M58:M64)</totalsRowFormula>
    </tableColumn>
    <tableColumn id="10" xr3:uid="{00000000-0010-0000-0500-00000A000000}" name="5주" totalsRowFunction="custom" dataDxfId="61" totalsRowDxfId="208">
      <totalsRowFormula>SUM(N58:N64)</totalsRowFormula>
    </tableColumn>
    <tableColumn id="11" xr3:uid="{00000000-0010-0000-0500-00000B000000}" name="초과 근무 시간     " totalsRowFunction="custom" dataDxfId="60" totalsRowDxfId="207">
      <totalsRowFormula>SUM(O58:O64)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이 표의 6월에 있는 각 평일과 모든 주에 대한 정규 근무 시간과 초과 근무 시간을 입력합니다. 총 주간 시간 및 총 정규 시간은 자동으로 계산됩니다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_7월" displayName="_7월" ref="E68:O76" totalsRowCount="1" headerRowDxfId="206" dataDxfId="204" totalsRowDxfId="202" headerRowBorderDxfId="205" tableBorderDxfId="203">
  <autoFilter ref="E68:O7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600-000001000000}" name="7월" totalsRowLabel="총 주간 시간" dataDxfId="201" totalsRowDxfId="200"/>
    <tableColumn id="2" xr3:uid="{00000000-0010-0000-0600-000002000000}" name="1주" totalsRowFunction="custom" dataDxfId="59" totalsRowDxfId="199">
      <totalsRowFormula>SUM(F69:F75)</totalsRowFormula>
    </tableColumn>
    <tableColumn id="3" xr3:uid="{00000000-0010-0000-0600-000003000000}" name="초과 근무 시간" totalsRowFunction="custom" dataDxfId="58" totalsRowDxfId="198">
      <totalsRowFormula>SUM(G69:G75)</totalsRowFormula>
    </tableColumn>
    <tableColumn id="4" xr3:uid="{00000000-0010-0000-0600-000004000000}" name="주 2" totalsRowFunction="custom" dataDxfId="57" totalsRowDxfId="197">
      <totalsRowFormula>SUM(H69:H75)</totalsRowFormula>
    </tableColumn>
    <tableColumn id="5" xr3:uid="{00000000-0010-0000-0600-000005000000}" name="초과 근무 시간 " totalsRowFunction="custom" dataDxfId="56" totalsRowDxfId="196">
      <totalsRowFormula>SUM(I69:I75)</totalsRowFormula>
    </tableColumn>
    <tableColumn id="6" xr3:uid="{00000000-0010-0000-0600-000006000000}" name="3주" totalsRowFunction="custom" dataDxfId="55" totalsRowDxfId="195">
      <totalsRowFormula>SUM(J69:J75)</totalsRowFormula>
    </tableColumn>
    <tableColumn id="7" xr3:uid="{00000000-0010-0000-0600-000007000000}" name="초과 근무 시간  " totalsRowFunction="custom" dataDxfId="54" totalsRowDxfId="194">
      <totalsRowFormula>SUM(K69:K75)</totalsRowFormula>
    </tableColumn>
    <tableColumn id="8" xr3:uid="{00000000-0010-0000-0600-000008000000}" name="4주" totalsRowFunction="custom" dataDxfId="53" totalsRowDxfId="193">
      <totalsRowFormula>SUM(L69:L75)</totalsRowFormula>
    </tableColumn>
    <tableColumn id="9" xr3:uid="{00000000-0010-0000-0600-000009000000}" name="초과 근무 시간   " totalsRowFunction="custom" dataDxfId="52" totalsRowDxfId="192">
      <totalsRowFormula>SUM(M69:M75)</totalsRowFormula>
    </tableColumn>
    <tableColumn id="10" xr3:uid="{00000000-0010-0000-0600-00000A000000}" name="5주" totalsRowFunction="custom" dataDxfId="51" totalsRowDxfId="191">
      <totalsRowFormula>SUM(N69:N75)</totalsRowFormula>
    </tableColumn>
    <tableColumn id="11" xr3:uid="{00000000-0010-0000-0600-00000B000000}" name="초과 근무 시간     " totalsRowFunction="custom" dataDxfId="50" totalsRowDxfId="190">
      <totalsRowFormula>SUM(O69:O75)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이 표의 7월에 있는 각 평일과 모든 주에 대한 정규 근무 시간과 초과 근무 시간을 입력합니다. 총 주간 시간 및 총 정규 시간은 자동으로 계산됩니다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36DE58-F08D-41DE-B5C7-080CA996FFC3}" name="_10월" displayName="_10월" ref="E101:O109" totalsRowCount="1" headerRowDxfId="189" headerRowBorderDxfId="188" tableBorderDxfId="187">
  <autoFilter ref="E101:O108" xr:uid="{7738120B-AE60-464B-BBB2-E8244835185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26FBE38-62DA-48A4-BD13-30BC4141F5C3}" name="10월" totalsRowLabel="총 주간 시간" totalsRowDxfId="186"/>
    <tableColumn id="2" xr3:uid="{EAA6CD08-D237-4AB1-A3B7-0658489595A6}" name="1주" totalsRowFunction="sum" dataDxfId="29" totalsRowDxfId="185"/>
    <tableColumn id="3" xr3:uid="{E46C106C-D054-4212-90C2-B908BE72E608}" name="초과 근무 시간" totalsRowFunction="sum" dataDxfId="28" totalsRowDxfId="184"/>
    <tableColumn id="4" xr3:uid="{E669B4EB-D44F-428E-A64B-864E5538E354}" name="주 2" totalsRowFunction="sum" dataDxfId="27" totalsRowDxfId="183"/>
    <tableColumn id="5" xr3:uid="{943D887D-EB21-43FC-97A6-D2BAAE43958D}" name="초과 근무 시간 " totalsRowFunction="sum" dataDxfId="26" totalsRowDxfId="182"/>
    <tableColumn id="6" xr3:uid="{E0410AFF-9A81-4570-8336-C1C0B94AE31F}" name="3주" totalsRowFunction="sum" dataDxfId="25" totalsRowDxfId="181"/>
    <tableColumn id="7" xr3:uid="{0A2C7DCA-4487-4AE6-A45E-EF1989C96BDD}" name="초과 근무 시간  " totalsRowFunction="sum" dataDxfId="24" totalsRowDxfId="180"/>
    <tableColumn id="8" xr3:uid="{DE4CFC82-2A30-4F0A-8BCF-180B0B9203AE}" name="4주" totalsRowFunction="sum" dataDxfId="23" totalsRowDxfId="179"/>
    <tableColumn id="9" xr3:uid="{C83710AB-6715-448C-BFDD-C2ED42F8939A}" name="초과 근무 시간   " totalsRowFunction="sum" dataDxfId="22" totalsRowDxfId="178"/>
    <tableColumn id="10" xr3:uid="{24B905EA-2DE0-49F5-8CCB-53B703CC28CA}" name="5주" totalsRowFunction="sum" dataDxfId="21" totalsRowDxfId="177"/>
    <tableColumn id="11" xr3:uid="{A2553B1A-B036-4F0E-9A0D-E1CEA0EE0C11}" name="초과 근무 시간    " totalsRowFunction="sum" dataDxfId="20" totalsRowDxfId="176"/>
  </tableColumns>
  <tableStyleInfo name="TimeSheet" showFirstColumn="1" showLastColumn="0" showRowStripes="0" showColumnStripes="0"/>
  <extLst>
    <ext xmlns:x14="http://schemas.microsoft.com/office/spreadsheetml/2009/9/main" uri="{504A1905-F514-4f6f-8877-14C23A59335A}">
      <x14:table altTextSummary="이 표의 10월에 있는 각 평일과 모든 주에 대한 정규 근무 시간과 초과 근무 시간을 입력합니다. 총 주간 시간 및 총 정규 시간은 자동으로 계산됩니다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B9E75F0-9A12-46A1-B707-F17114423A31}" name="_11월" displayName="_11월" ref="E112:O120" totalsRowCount="1" headerRowDxfId="175" headerRowBorderDxfId="174" tableBorderDxfId="173">
  <autoFilter ref="E112:O119" xr:uid="{3A7E7495-FF0F-42C9-93ED-76669D55598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4A2CBF1-2B8D-43A2-81AC-170A2DF7CA68}" name="11월" totalsRowLabel="총 주간 시간" totalsRowDxfId="172"/>
    <tableColumn id="2" xr3:uid="{FA8DA2C8-8CCB-4717-AFAB-CC50B17D67DB}" name="1주" totalsRowFunction="sum" dataDxfId="19" totalsRowDxfId="171"/>
    <tableColumn id="3" xr3:uid="{31D5831C-6591-4745-A6CF-CA386A418AED}" name="초과 근무 시간" totalsRowFunction="sum" dataDxfId="18" totalsRowDxfId="170"/>
    <tableColumn id="4" xr3:uid="{B9E22EEC-B5FD-436F-9D89-51A4E36DEB3D}" name="주 2" totalsRowFunction="sum" dataDxfId="17" totalsRowDxfId="169"/>
    <tableColumn id="5" xr3:uid="{1EA92D92-F6A2-4810-8D27-385BA5004175}" name="초과 근무 시간 " totalsRowFunction="sum" dataDxfId="16" totalsRowDxfId="168"/>
    <tableColumn id="6" xr3:uid="{CCB4FB4F-B2CF-4855-B11E-7DBFD861A163}" name="3주" totalsRowFunction="sum" dataDxfId="15" totalsRowDxfId="167"/>
    <tableColumn id="7" xr3:uid="{B05D444E-57D6-4AE6-AB56-6D5206ABC9BA}" name="초과 근무 시간  " totalsRowFunction="sum" dataDxfId="14" totalsRowDxfId="166"/>
    <tableColumn id="8" xr3:uid="{098B34DD-5E46-4CCA-BCB7-03538BE8208A}" name="4주" totalsRowFunction="sum" dataDxfId="13" totalsRowDxfId="165"/>
    <tableColumn id="9" xr3:uid="{0D401A23-4B51-4DFF-81F1-F1B876D7BB9A}" name="초과 근무 시간    " totalsRowFunction="sum" dataDxfId="12" totalsRowDxfId="164"/>
    <tableColumn id="10" xr3:uid="{97C5530B-7280-44ED-9B49-6834DB3BE39C}" name="5주" totalsRowFunction="sum" dataDxfId="11" totalsRowDxfId="163"/>
    <tableColumn id="11" xr3:uid="{1D1AFEAB-2784-48F3-8CBD-E02B102AB5B9}" name="초과 근무 시간     " totalsRowFunction="sum" dataDxfId="10" totalsRowDxfId="162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이 표의 11월에 있는 각 평일과 모든 주에 대한 정규 근무 시간과 초과 근무 시간을 입력합니다. 총 주간 시간 및 총 정규 시간은 자동으로 계산됩니다."/>
    </ext>
  </extLst>
</table>
</file>

<file path=xl/theme/theme1.xml><?xml version="1.0" encoding="utf-8"?>
<a:theme xmlns:a="http://schemas.openxmlformats.org/drawingml/2006/main" name="QLS">
  <a:themeElements>
    <a:clrScheme name="Custom 238">
      <a:dk1>
        <a:sysClr val="windowText" lastClr="000000"/>
      </a:dk1>
      <a:lt1>
        <a:sysClr val="window" lastClr="FFFFFF"/>
      </a:lt1>
      <a:dk2>
        <a:srgbClr val="232351"/>
      </a:dk2>
      <a:lt2>
        <a:srgbClr val="82FFFF"/>
      </a:lt2>
      <a:accent1>
        <a:srgbClr val="9ACD4C"/>
      </a:accent1>
      <a:accent2>
        <a:srgbClr val="F15D5F"/>
      </a:accent2>
      <a:accent3>
        <a:srgbClr val="D35940"/>
      </a:accent3>
      <a:accent4>
        <a:srgbClr val="B258D3"/>
      </a:accent4>
      <a:accent5>
        <a:srgbClr val="63A0CC"/>
      </a:accent5>
      <a:accent6>
        <a:srgbClr val="1E1838"/>
      </a:accent6>
      <a:hlink>
        <a:srgbClr val="B8FA56"/>
      </a:hlink>
      <a:folHlink>
        <a:srgbClr val="7AF8CC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8"/>
  <sheetViews>
    <sheetView showGridLines="0" tabSelected="1" workbookViewId="0"/>
  </sheetViews>
  <sheetFormatPr defaultColWidth="8.7109375" defaultRowHeight="30" customHeight="1"/>
  <cols>
    <col min="1" max="1" width="2.7109375" style="35" customWidth="1"/>
    <col min="2" max="2" width="82.140625" style="35" customWidth="1"/>
    <col min="3" max="3" width="2.7109375" style="35" customWidth="1"/>
    <col min="4" max="16384" width="8.7109375" style="35"/>
  </cols>
  <sheetData>
    <row r="1" spans="2:2" ht="30" customHeight="1" thickBot="1">
      <c r="B1" s="34" t="s">
        <v>0</v>
      </c>
    </row>
    <row r="2" spans="2:2" ht="30" customHeight="1" thickTop="1">
      <c r="B2" s="35" t="s">
        <v>1</v>
      </c>
    </row>
    <row r="3" spans="2:2" ht="30" customHeight="1">
      <c r="B3" s="35" t="s">
        <v>2</v>
      </c>
    </row>
    <row r="4" spans="2:2" ht="30" customHeight="1">
      <c r="B4" s="35" t="s">
        <v>3</v>
      </c>
    </row>
    <row r="5" spans="2:2" ht="30" customHeight="1">
      <c r="B5" s="35" t="s">
        <v>4</v>
      </c>
    </row>
    <row r="6" spans="2:2" ht="45" customHeight="1">
      <c r="B6" s="49" t="s">
        <v>5</v>
      </c>
    </row>
    <row r="7" spans="2:2" ht="45" customHeight="1">
      <c r="B7" s="35" t="s">
        <v>6</v>
      </c>
    </row>
    <row r="8" spans="2:2" ht="30" customHeight="1">
      <c r="B8" t="s">
        <v>7</v>
      </c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autoPageBreaks="0" fitToPage="1"/>
  </sheetPr>
  <dimension ref="A1:P133"/>
  <sheetViews>
    <sheetView showGridLines="0" zoomScaleNormal="100" workbookViewId="0"/>
  </sheetViews>
  <sheetFormatPr defaultRowHeight="13.5"/>
  <cols>
    <col min="1" max="1" width="2.85546875" style="33" customWidth="1"/>
    <col min="2" max="2" width="14.140625" style="20" customWidth="1"/>
    <col min="3" max="3" width="32.140625" style="20" customWidth="1"/>
    <col min="4" max="4" width="2.5703125" style="20" customWidth="1"/>
    <col min="5" max="5" width="26.85546875" style="20" customWidth="1"/>
    <col min="6" max="6" width="12.5703125" style="20" customWidth="1"/>
    <col min="7" max="7" width="21.5703125" style="47" customWidth="1"/>
    <col min="8" max="8" width="12.5703125" style="47" customWidth="1"/>
    <col min="9" max="9" width="21.5703125" style="47" customWidth="1"/>
    <col min="10" max="10" width="12.5703125" style="47" customWidth="1"/>
    <col min="11" max="11" width="21.5703125" style="47" customWidth="1"/>
    <col min="12" max="12" width="12.5703125" style="47" customWidth="1"/>
    <col min="13" max="13" width="21.5703125" style="47" customWidth="1"/>
    <col min="14" max="14" width="12.5703125" style="47" customWidth="1"/>
    <col min="15" max="15" width="21.5703125" style="47" customWidth="1"/>
    <col min="16" max="16" width="2.5703125" style="20" customWidth="1"/>
  </cols>
  <sheetData>
    <row r="1" spans="1:16" ht="99.95" customHeight="1" thickBot="1">
      <c r="A1" s="50" t="s">
        <v>8</v>
      </c>
      <c r="B1" s="58" t="s">
        <v>41</v>
      </c>
      <c r="C1" s="58"/>
      <c r="D1" s="46"/>
      <c r="E1" s="59" t="s">
        <v>49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48"/>
    </row>
    <row r="2" spans="1:16" ht="30" customHeight="1" thickTop="1" thickBot="1">
      <c r="A2" s="51" t="s">
        <v>9</v>
      </c>
      <c r="B2" s="45" t="s">
        <v>42</v>
      </c>
      <c r="C2" s="14"/>
      <c r="D2" s="21"/>
      <c r="E2" s="18" t="s">
        <v>50</v>
      </c>
      <c r="F2" s="1" t="s">
        <v>73</v>
      </c>
      <c r="G2" s="1" t="s">
        <v>75</v>
      </c>
      <c r="H2" s="1" t="s">
        <v>76</v>
      </c>
      <c r="I2" s="1" t="s">
        <v>77</v>
      </c>
      <c r="J2" s="1" t="s">
        <v>79</v>
      </c>
      <c r="K2" s="1" t="s">
        <v>81</v>
      </c>
      <c r="L2" s="1" t="s">
        <v>82</v>
      </c>
      <c r="M2" s="1" t="s">
        <v>83</v>
      </c>
      <c r="N2" s="1" t="s">
        <v>84</v>
      </c>
      <c r="O2" s="1" t="s">
        <v>85</v>
      </c>
      <c r="P2" s="25"/>
    </row>
    <row r="3" spans="1:16" ht="14.25" thickBot="1">
      <c r="A3" s="52" t="s">
        <v>10</v>
      </c>
      <c r="B3" s="22" t="s">
        <v>43</v>
      </c>
      <c r="C3" s="14"/>
      <c r="D3" s="24"/>
      <c r="E3" s="19" t="s">
        <v>51</v>
      </c>
      <c r="F3" s="16">
        <v>8</v>
      </c>
      <c r="G3" s="17"/>
      <c r="H3" s="17"/>
      <c r="I3" s="17"/>
      <c r="J3" s="17"/>
      <c r="K3" s="17"/>
      <c r="L3" s="17"/>
      <c r="M3" s="17"/>
      <c r="N3" s="17"/>
      <c r="O3" s="17"/>
      <c r="P3" s="25"/>
    </row>
    <row r="4" spans="1:16" ht="14.25" thickBot="1">
      <c r="A4" s="52" t="s">
        <v>11</v>
      </c>
      <c r="B4" s="22" t="s">
        <v>44</v>
      </c>
      <c r="C4" s="23"/>
      <c r="D4" s="24"/>
      <c r="E4" s="19" t="s">
        <v>52</v>
      </c>
      <c r="F4" s="16">
        <v>8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25"/>
    </row>
    <row r="5" spans="1:16" ht="14.25" thickBot="1">
      <c r="A5" s="52" t="s">
        <v>12</v>
      </c>
      <c r="B5" s="22" t="s">
        <v>45</v>
      </c>
      <c r="C5" s="23"/>
      <c r="D5" s="25"/>
      <c r="E5" s="19" t="s">
        <v>53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25"/>
    </row>
    <row r="6" spans="1:16">
      <c r="A6" s="52"/>
      <c r="D6" s="25"/>
      <c r="E6" s="19" t="s">
        <v>54</v>
      </c>
      <c r="F6" s="16"/>
      <c r="G6" s="17"/>
      <c r="H6" s="17"/>
      <c r="I6" s="17"/>
      <c r="J6" s="17"/>
      <c r="K6" s="17"/>
      <c r="L6" s="17"/>
      <c r="M6" s="17"/>
      <c r="N6" s="17"/>
      <c r="O6" s="17"/>
      <c r="P6" s="25"/>
    </row>
    <row r="7" spans="1:16">
      <c r="A7" s="52"/>
      <c r="B7" s="22"/>
      <c r="D7" s="25"/>
      <c r="E7" s="19" t="s">
        <v>55</v>
      </c>
      <c r="F7" s="16"/>
      <c r="G7" s="17"/>
      <c r="H7" s="17"/>
      <c r="I7" s="17"/>
      <c r="J7" s="17"/>
      <c r="K7" s="17"/>
      <c r="L7" s="17"/>
      <c r="M7" s="17"/>
      <c r="N7" s="17"/>
      <c r="O7" s="17"/>
      <c r="P7" s="25"/>
    </row>
    <row r="8" spans="1:16">
      <c r="A8" s="52"/>
      <c r="D8" s="25"/>
      <c r="E8" s="19" t="s">
        <v>56</v>
      </c>
      <c r="F8" s="16"/>
      <c r="G8" s="17"/>
      <c r="H8" s="17"/>
      <c r="I8" s="17"/>
      <c r="J8" s="17"/>
      <c r="K8" s="17"/>
      <c r="L8" s="17"/>
      <c r="M8" s="17"/>
      <c r="N8" s="17"/>
      <c r="O8" s="17"/>
      <c r="P8" s="25"/>
    </row>
    <row r="9" spans="1:16" ht="14.25" thickBot="1">
      <c r="A9" s="52" t="s">
        <v>13</v>
      </c>
      <c r="B9" s="45" t="s">
        <v>46</v>
      </c>
      <c r="C9" s="26">
        <f>RegularHrs</f>
        <v>31</v>
      </c>
      <c r="D9" s="28"/>
      <c r="E9" s="19" t="s">
        <v>57</v>
      </c>
      <c r="F9" s="16"/>
      <c r="G9" s="17"/>
      <c r="H9" s="17"/>
      <c r="I9" s="17"/>
      <c r="J9" s="17"/>
      <c r="K9" s="17"/>
      <c r="L9" s="17"/>
      <c r="M9" s="17"/>
      <c r="N9" s="17"/>
      <c r="O9" s="17"/>
      <c r="P9" s="25"/>
    </row>
    <row r="10" spans="1:16" ht="14.25" thickBot="1">
      <c r="A10" s="52" t="s">
        <v>14</v>
      </c>
      <c r="B10" s="22" t="s">
        <v>47</v>
      </c>
      <c r="C10" s="27">
        <f>Overtime_hrs</f>
        <v>4</v>
      </c>
      <c r="D10" s="29"/>
      <c r="E10" s="53" t="s">
        <v>58</v>
      </c>
      <c r="F10" s="73">
        <f t="shared" ref="F10:O10" si="0">SUM(F3:F9)</f>
        <v>16</v>
      </c>
      <c r="G10" s="74">
        <f t="shared" si="0"/>
        <v>2</v>
      </c>
      <c r="H10" s="74">
        <f t="shared" si="0"/>
        <v>0</v>
      </c>
      <c r="I10" s="74">
        <f t="shared" si="0"/>
        <v>0</v>
      </c>
      <c r="J10" s="74">
        <f t="shared" si="0"/>
        <v>0</v>
      </c>
      <c r="K10" s="74">
        <f t="shared" si="0"/>
        <v>0</v>
      </c>
      <c r="L10" s="74">
        <f t="shared" si="0"/>
        <v>0</v>
      </c>
      <c r="M10" s="74">
        <f t="shared" si="0"/>
        <v>0</v>
      </c>
      <c r="N10" s="74">
        <f t="shared" si="0"/>
        <v>0</v>
      </c>
      <c r="O10" s="75">
        <f t="shared" si="0"/>
        <v>0</v>
      </c>
      <c r="P10" s="25"/>
    </row>
    <row r="11" spans="1:16" ht="23.1" customHeight="1" thickBot="1">
      <c r="A11" s="52" t="s">
        <v>15</v>
      </c>
      <c r="B11" s="31" t="s">
        <v>48</v>
      </c>
      <c r="C11" s="13">
        <f>RegularHrs+Overtime_hrs</f>
        <v>35</v>
      </c>
      <c r="D11" s="30"/>
      <c r="E11" s="6" t="str">
        <f>LEFT(_1월[[#Headers],[1월]],3)&amp;" 합계: 규정 근무 시간"</f>
        <v>1월 합계: 규정 근무 시간</v>
      </c>
      <c r="F11" s="66">
        <f>SUM(_1월[주 1],_1월[주 2],_1월[주 3],_1월[4주],_1월[5주])</f>
        <v>16</v>
      </c>
      <c r="G11" s="61" t="str">
        <f>LEFT(_1월[[#Headers],[1월]],3)&amp;" 합계: 초과 근무 시간"</f>
        <v>1월 합계: 초과 근무 시간</v>
      </c>
      <c r="H11" s="61"/>
      <c r="I11" s="67">
        <f>SUM(_1월[초과 근무 시간],_1월[[초과 근무 시간  ]],_1월[[초과 근무 시간   ]],_1월[[초과 근무 시간    ]],_1월[[초과 근무 시간     ]])</f>
        <v>2</v>
      </c>
      <c r="J11" s="10"/>
      <c r="K11" s="10"/>
      <c r="L11" s="10"/>
      <c r="M11" s="10"/>
      <c r="N11" s="10"/>
      <c r="O11" s="11"/>
      <c r="P11" s="25"/>
    </row>
    <row r="12" spans="1:16" ht="22.5" customHeight="1">
      <c r="A12" s="52"/>
      <c r="B12" s="31"/>
      <c r="D12" s="25"/>
      <c r="E12" s="25"/>
      <c r="F12" s="25"/>
      <c r="G12" s="43"/>
      <c r="H12" s="43"/>
      <c r="I12" s="43"/>
      <c r="J12" s="43"/>
      <c r="K12" s="43"/>
      <c r="L12" s="43"/>
      <c r="M12" s="43"/>
      <c r="N12" s="43"/>
      <c r="O12" s="44"/>
      <c r="P12" s="25"/>
    </row>
    <row r="13" spans="1:16" ht="30" customHeight="1" thickBot="1">
      <c r="A13" s="52" t="s">
        <v>16</v>
      </c>
      <c r="B13" s="54"/>
      <c r="D13" s="25"/>
      <c r="E13" s="18" t="s">
        <v>59</v>
      </c>
      <c r="F13" s="1" t="s">
        <v>74</v>
      </c>
      <c r="G13" s="8" t="s">
        <v>75</v>
      </c>
      <c r="H13" s="8" t="s">
        <v>76</v>
      </c>
      <c r="I13" s="8" t="s">
        <v>77</v>
      </c>
      <c r="J13" s="8" t="s">
        <v>80</v>
      </c>
      <c r="K13" s="8" t="s">
        <v>81</v>
      </c>
      <c r="L13" s="8" t="s">
        <v>82</v>
      </c>
      <c r="M13" s="8" t="s">
        <v>83</v>
      </c>
      <c r="N13" s="8" t="s">
        <v>84</v>
      </c>
      <c r="O13" s="15" t="s">
        <v>85</v>
      </c>
      <c r="P13" s="25"/>
    </row>
    <row r="14" spans="1:16">
      <c r="A14" s="52"/>
      <c r="D14" s="25"/>
      <c r="E14" s="4" t="s">
        <v>51</v>
      </c>
      <c r="F14" s="76">
        <v>8</v>
      </c>
      <c r="G14" s="77"/>
      <c r="H14" s="77"/>
      <c r="I14" s="77"/>
      <c r="J14" s="77"/>
      <c r="K14" s="77"/>
      <c r="L14" s="77"/>
      <c r="M14" s="77"/>
      <c r="N14" s="77"/>
      <c r="O14" s="78"/>
      <c r="P14" s="25"/>
    </row>
    <row r="15" spans="1:16">
      <c r="A15" s="52"/>
      <c r="B15" s="54"/>
      <c r="D15" s="28"/>
      <c r="E15" s="3" t="s">
        <v>52</v>
      </c>
      <c r="F15" s="79">
        <v>7</v>
      </c>
      <c r="G15" s="80">
        <v>2</v>
      </c>
      <c r="H15" s="80"/>
      <c r="I15" s="80"/>
      <c r="J15" s="80"/>
      <c r="K15" s="80"/>
      <c r="L15" s="80"/>
      <c r="M15" s="80"/>
      <c r="N15" s="80"/>
      <c r="O15" s="81"/>
      <c r="P15" s="25"/>
    </row>
    <row r="16" spans="1:16">
      <c r="A16" s="52"/>
      <c r="B16" s="54"/>
      <c r="D16" s="25"/>
      <c r="E16" s="4" t="s">
        <v>53</v>
      </c>
      <c r="F16" s="76"/>
      <c r="G16" s="77"/>
      <c r="H16" s="77"/>
      <c r="I16" s="77"/>
      <c r="J16" s="77"/>
      <c r="K16" s="77"/>
      <c r="L16" s="77"/>
      <c r="M16" s="77"/>
      <c r="N16" s="77"/>
      <c r="O16" s="78"/>
      <c r="P16" s="25"/>
    </row>
    <row r="17" spans="1:16">
      <c r="A17" s="52"/>
      <c r="D17" s="25"/>
      <c r="E17" s="3" t="s">
        <v>54</v>
      </c>
      <c r="F17" s="79"/>
      <c r="G17" s="80"/>
      <c r="H17" s="80"/>
      <c r="I17" s="80"/>
      <c r="J17" s="80"/>
      <c r="K17" s="80"/>
      <c r="L17" s="80"/>
      <c r="M17" s="80"/>
      <c r="N17" s="80"/>
      <c r="O17" s="81"/>
      <c r="P17" s="25"/>
    </row>
    <row r="18" spans="1:16">
      <c r="A18" s="52"/>
      <c r="D18" s="25"/>
      <c r="E18" s="4" t="s">
        <v>55</v>
      </c>
      <c r="F18" s="76"/>
      <c r="G18" s="77"/>
      <c r="H18" s="77"/>
      <c r="I18" s="77"/>
      <c r="J18" s="77"/>
      <c r="K18" s="77"/>
      <c r="L18" s="77"/>
      <c r="M18" s="77"/>
      <c r="N18" s="77"/>
      <c r="O18" s="78"/>
      <c r="P18" s="25"/>
    </row>
    <row r="19" spans="1:16">
      <c r="A19" s="52"/>
      <c r="D19" s="25"/>
      <c r="E19" s="3" t="s">
        <v>56</v>
      </c>
      <c r="F19" s="79"/>
      <c r="G19" s="80"/>
      <c r="H19" s="80"/>
      <c r="I19" s="80"/>
      <c r="J19" s="80"/>
      <c r="K19" s="80"/>
      <c r="L19" s="80"/>
      <c r="M19" s="80"/>
      <c r="N19" s="80"/>
      <c r="O19" s="81"/>
      <c r="P19" s="25"/>
    </row>
    <row r="20" spans="1:16">
      <c r="A20" s="52"/>
      <c r="D20" s="25"/>
      <c r="E20" s="5" t="s">
        <v>57</v>
      </c>
      <c r="F20" s="82"/>
      <c r="G20" s="78"/>
      <c r="H20" s="78"/>
      <c r="I20" s="78"/>
      <c r="J20" s="78"/>
      <c r="K20" s="78"/>
      <c r="L20" s="78"/>
      <c r="M20" s="78"/>
      <c r="N20" s="78"/>
      <c r="O20" s="78"/>
      <c r="P20" s="25"/>
    </row>
    <row r="21" spans="1:16" ht="14.25" thickBot="1">
      <c r="A21" s="52"/>
      <c r="D21" s="30"/>
      <c r="E21" s="53" t="s">
        <v>58</v>
      </c>
      <c r="F21" s="83">
        <f t="shared" ref="F21:O21" si="1">SUM(F14:F20)</f>
        <v>15</v>
      </c>
      <c r="G21" s="84">
        <f t="shared" si="1"/>
        <v>2</v>
      </c>
      <c r="H21" s="84">
        <f t="shared" si="1"/>
        <v>0</v>
      </c>
      <c r="I21" s="84">
        <f t="shared" si="1"/>
        <v>0</v>
      </c>
      <c r="J21" s="84">
        <f t="shared" si="1"/>
        <v>0</v>
      </c>
      <c r="K21" s="84">
        <f t="shared" si="1"/>
        <v>0</v>
      </c>
      <c r="L21" s="84">
        <f t="shared" si="1"/>
        <v>0</v>
      </c>
      <c r="M21" s="84">
        <f t="shared" si="1"/>
        <v>0</v>
      </c>
      <c r="N21" s="84">
        <f t="shared" si="1"/>
        <v>0</v>
      </c>
      <c r="O21" s="85">
        <f t="shared" si="1"/>
        <v>0</v>
      </c>
      <c r="P21" s="25"/>
    </row>
    <row r="22" spans="1:16" ht="23.1" customHeight="1">
      <c r="A22" s="52" t="s">
        <v>17</v>
      </c>
      <c r="D22" s="30"/>
      <c r="E22" s="42" t="str">
        <f>LEFT(_2월[[#Headers],[2월]],3)&amp;" 합계: 규정 근무 시간"</f>
        <v>2월 합계: 규정 근무 시간</v>
      </c>
      <c r="F22" s="68">
        <f>SUM(_2월[1주],_2월[주 2],_2월[3주],_2월[4주],_2월[5주])</f>
        <v>15</v>
      </c>
      <c r="G22" s="57" t="str">
        <f>LEFT(_2월[[#Headers],[2월]],3)&amp;" 합계: 초과 근무 시간"</f>
        <v>2월 합계: 초과 근무 시간</v>
      </c>
      <c r="H22" s="57"/>
      <c r="I22" s="69">
        <f>SUM(_2월[초과 근무 시간],_2월[[초과 근무 시간  ]],_2월[[초과 근무 시간   ]],_2월[[초과 근무 시간    ]],_2월[[초과 근무 시간     ]])</f>
        <v>2</v>
      </c>
      <c r="J22" s="9"/>
      <c r="K22" s="9"/>
      <c r="L22" s="9"/>
      <c r="M22" s="9"/>
      <c r="N22" s="9"/>
      <c r="O22" s="12"/>
      <c r="P22" s="25"/>
    </row>
    <row r="23" spans="1:16" s="2" customFormat="1">
      <c r="A23" s="52"/>
      <c r="B23" s="20"/>
      <c r="C23" s="20"/>
      <c r="D23" s="25"/>
      <c r="E23" s="25"/>
      <c r="F23" s="25"/>
      <c r="G23" s="43"/>
      <c r="H23" s="43"/>
      <c r="I23" s="43"/>
      <c r="J23" s="43"/>
      <c r="K23" s="43"/>
      <c r="L23" s="43"/>
      <c r="M23" s="43"/>
      <c r="N23" s="43"/>
      <c r="O23" s="44"/>
      <c r="P23" s="25"/>
    </row>
    <row r="24" spans="1:16" ht="30" customHeight="1" thickBot="1">
      <c r="A24" s="52" t="s">
        <v>18</v>
      </c>
      <c r="D24" s="25"/>
      <c r="E24" s="32" t="s">
        <v>60</v>
      </c>
      <c r="F24" s="1" t="s">
        <v>74</v>
      </c>
      <c r="G24" s="8" t="s">
        <v>75</v>
      </c>
      <c r="H24" s="8" t="s">
        <v>76</v>
      </c>
      <c r="I24" s="8" t="s">
        <v>78</v>
      </c>
      <c r="J24" s="8" t="s">
        <v>80</v>
      </c>
      <c r="K24" s="8" t="s">
        <v>77</v>
      </c>
      <c r="L24" s="8" t="s">
        <v>82</v>
      </c>
      <c r="M24" s="8" t="s">
        <v>83</v>
      </c>
      <c r="N24" s="8" t="s">
        <v>84</v>
      </c>
      <c r="O24" s="15" t="s">
        <v>85</v>
      </c>
      <c r="P24" s="25"/>
    </row>
    <row r="25" spans="1:16">
      <c r="A25" s="52"/>
      <c r="D25" s="25"/>
      <c r="E25" s="4" t="s">
        <v>51</v>
      </c>
      <c r="F25" s="76"/>
      <c r="G25" s="77"/>
      <c r="H25" s="77"/>
      <c r="I25" s="77"/>
      <c r="J25" s="77"/>
      <c r="K25" s="77"/>
      <c r="L25" s="77"/>
      <c r="M25" s="77"/>
      <c r="N25" s="77"/>
      <c r="O25" s="78"/>
      <c r="P25" s="25"/>
    </row>
    <row r="26" spans="1:16">
      <c r="A26" s="52"/>
      <c r="D26" s="25"/>
      <c r="E26" s="3" t="s">
        <v>52</v>
      </c>
      <c r="F26" s="79"/>
      <c r="G26" s="80"/>
      <c r="H26" s="80"/>
      <c r="I26" s="80"/>
      <c r="J26" s="80"/>
      <c r="K26" s="80"/>
      <c r="L26" s="80"/>
      <c r="M26" s="80"/>
      <c r="N26" s="80"/>
      <c r="O26" s="81"/>
      <c r="P26" s="25"/>
    </row>
    <row r="27" spans="1:16">
      <c r="A27" s="52"/>
      <c r="D27" s="25"/>
      <c r="E27" s="4" t="s">
        <v>53</v>
      </c>
      <c r="F27" s="76"/>
      <c r="G27" s="77"/>
      <c r="H27" s="77"/>
      <c r="I27" s="77"/>
      <c r="J27" s="77"/>
      <c r="K27" s="77"/>
      <c r="L27" s="77"/>
      <c r="M27" s="77"/>
      <c r="N27" s="77"/>
      <c r="O27" s="78"/>
      <c r="P27" s="25"/>
    </row>
    <row r="28" spans="1:16">
      <c r="A28" s="52"/>
      <c r="D28" s="25"/>
      <c r="E28" s="3" t="s">
        <v>54</v>
      </c>
      <c r="F28" s="79"/>
      <c r="G28" s="80"/>
      <c r="H28" s="80"/>
      <c r="I28" s="80"/>
      <c r="J28" s="80"/>
      <c r="K28" s="80"/>
      <c r="L28" s="80"/>
      <c r="M28" s="80"/>
      <c r="N28" s="80"/>
      <c r="O28" s="81"/>
      <c r="P28" s="25"/>
    </row>
    <row r="29" spans="1:16">
      <c r="A29" s="52"/>
      <c r="D29" s="25"/>
      <c r="E29" s="4" t="s">
        <v>55</v>
      </c>
      <c r="F29" s="76"/>
      <c r="G29" s="77"/>
      <c r="H29" s="77"/>
      <c r="I29" s="77"/>
      <c r="J29" s="77"/>
      <c r="K29" s="77"/>
      <c r="L29" s="77"/>
      <c r="M29" s="77"/>
      <c r="N29" s="77"/>
      <c r="O29" s="78"/>
      <c r="P29" s="25"/>
    </row>
    <row r="30" spans="1:16">
      <c r="A30" s="52"/>
      <c r="D30" s="25"/>
      <c r="E30" s="3" t="s">
        <v>56</v>
      </c>
      <c r="F30" s="79"/>
      <c r="G30" s="80"/>
      <c r="H30" s="80"/>
      <c r="I30" s="80"/>
      <c r="J30" s="80"/>
      <c r="K30" s="80"/>
      <c r="L30" s="80"/>
      <c r="M30" s="80"/>
      <c r="N30" s="80"/>
      <c r="O30" s="81"/>
      <c r="P30" s="25"/>
    </row>
    <row r="31" spans="1:16">
      <c r="A31" s="52"/>
      <c r="D31" s="25"/>
      <c r="E31" s="5" t="s">
        <v>57</v>
      </c>
      <c r="F31" s="82"/>
      <c r="G31" s="78"/>
      <c r="H31" s="78"/>
      <c r="I31" s="78"/>
      <c r="J31" s="78"/>
      <c r="K31" s="78"/>
      <c r="L31" s="78"/>
      <c r="M31" s="78"/>
      <c r="N31" s="78"/>
      <c r="O31" s="78"/>
      <c r="P31" s="25"/>
    </row>
    <row r="32" spans="1:16" ht="14.25" thickBot="1">
      <c r="A32" s="52"/>
      <c r="D32" s="25"/>
      <c r="E32" s="53" t="s">
        <v>58</v>
      </c>
      <c r="F32" s="83">
        <f t="shared" ref="F32:O32" si="2">SUM(F25:F31)</f>
        <v>0</v>
      </c>
      <c r="G32" s="84">
        <f t="shared" si="2"/>
        <v>0</v>
      </c>
      <c r="H32" s="84">
        <f t="shared" si="2"/>
        <v>0</v>
      </c>
      <c r="I32" s="84">
        <f t="shared" si="2"/>
        <v>0</v>
      </c>
      <c r="J32" s="84">
        <f t="shared" si="2"/>
        <v>0</v>
      </c>
      <c r="K32" s="84">
        <f t="shared" si="2"/>
        <v>0</v>
      </c>
      <c r="L32" s="84">
        <f t="shared" si="2"/>
        <v>0</v>
      </c>
      <c r="M32" s="84">
        <f t="shared" si="2"/>
        <v>0</v>
      </c>
      <c r="N32" s="84">
        <f t="shared" si="2"/>
        <v>0</v>
      </c>
      <c r="O32" s="85">
        <f t="shared" si="2"/>
        <v>0</v>
      </c>
      <c r="P32" s="25"/>
    </row>
    <row r="33" spans="1:16" ht="23.1" customHeight="1">
      <c r="A33" s="52" t="s">
        <v>19</v>
      </c>
      <c r="D33" s="30"/>
      <c r="E33" s="70" t="str">
        <f>LEFT(_3월[[#Headers],[3월]],3)&amp;" 합계: 규정 근무 시간"</f>
        <v>3월 합계: 규정 근무 시간</v>
      </c>
      <c r="F33" s="71">
        <f>SUM(_3월[1주],_3월[주 2],_3월[3주],_3월[4주],_3월[5주])</f>
        <v>0</v>
      </c>
      <c r="G33" s="57" t="str">
        <f>LEFT(_3월[[#Headers],[3월]],3)&amp;" 합계: 초과 근무 시간"</f>
        <v>3월 합계: 초과 근무 시간</v>
      </c>
      <c r="H33" s="57"/>
      <c r="I33" s="72">
        <f>SUM(_3월[초과 근무 시간],_3월[[초과 근무 시간 ]],_3월[[초과 근무 시간  ]],_3월[[초과 근무 시간    ]],_3월[[초과 근무 시간     ]])</f>
        <v>0</v>
      </c>
      <c r="J33" s="9"/>
      <c r="K33" s="9"/>
      <c r="L33" s="9"/>
      <c r="M33" s="9"/>
      <c r="N33" s="9"/>
      <c r="O33" s="12"/>
      <c r="P33" s="25"/>
    </row>
    <row r="34" spans="1:16" ht="42" customHeight="1" thickBot="1">
      <c r="A34" s="52" t="s">
        <v>20</v>
      </c>
      <c r="D34" s="30"/>
      <c r="E34" s="60" t="s">
        <v>61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25"/>
    </row>
    <row r="35" spans="1:16" ht="30" customHeight="1" thickTop="1" thickBot="1">
      <c r="A35" s="52" t="s">
        <v>21</v>
      </c>
      <c r="D35" s="25"/>
      <c r="E35" s="32" t="s">
        <v>62</v>
      </c>
      <c r="F35" s="1" t="s">
        <v>74</v>
      </c>
      <c r="G35" s="8" t="s">
        <v>75</v>
      </c>
      <c r="H35" s="8" t="s">
        <v>76</v>
      </c>
      <c r="I35" s="8" t="s">
        <v>77</v>
      </c>
      <c r="J35" s="8" t="s">
        <v>80</v>
      </c>
      <c r="K35" s="8" t="s">
        <v>81</v>
      </c>
      <c r="L35" s="8" t="s">
        <v>82</v>
      </c>
      <c r="M35" s="8" t="s">
        <v>83</v>
      </c>
      <c r="N35" s="8" t="s">
        <v>84</v>
      </c>
      <c r="O35" s="15" t="s">
        <v>85</v>
      </c>
      <c r="P35" s="25"/>
    </row>
    <row r="36" spans="1:16">
      <c r="A36" s="52"/>
      <c r="D36" s="25"/>
      <c r="E36" s="4" t="s">
        <v>51</v>
      </c>
      <c r="F36" s="76"/>
      <c r="G36" s="77"/>
      <c r="H36" s="77"/>
      <c r="I36" s="77"/>
      <c r="J36" s="77"/>
      <c r="K36" s="77"/>
      <c r="L36" s="77"/>
      <c r="M36" s="77"/>
      <c r="N36" s="77"/>
      <c r="O36" s="78"/>
      <c r="P36" s="25"/>
    </row>
    <row r="37" spans="1:16">
      <c r="A37" s="52"/>
      <c r="D37" s="25"/>
      <c r="E37" s="3" t="s">
        <v>52</v>
      </c>
      <c r="F37" s="79"/>
      <c r="G37" s="80"/>
      <c r="H37" s="80"/>
      <c r="I37" s="80"/>
      <c r="J37" s="80"/>
      <c r="K37" s="80"/>
      <c r="L37" s="80"/>
      <c r="M37" s="80"/>
      <c r="N37" s="80"/>
      <c r="O37" s="81"/>
      <c r="P37" s="25"/>
    </row>
    <row r="38" spans="1:16">
      <c r="A38" s="52"/>
      <c r="D38" s="25"/>
      <c r="E38" s="4" t="s">
        <v>53</v>
      </c>
      <c r="F38" s="76"/>
      <c r="G38" s="77"/>
      <c r="H38" s="77"/>
      <c r="I38" s="77"/>
      <c r="J38" s="77"/>
      <c r="K38" s="77"/>
      <c r="L38" s="77"/>
      <c r="M38" s="77"/>
      <c r="N38" s="77"/>
      <c r="O38" s="78"/>
      <c r="P38" s="25"/>
    </row>
    <row r="39" spans="1:16">
      <c r="A39" s="52"/>
      <c r="D39" s="25"/>
      <c r="E39" s="3" t="s">
        <v>54</v>
      </c>
      <c r="F39" s="79"/>
      <c r="G39" s="80"/>
      <c r="H39" s="80"/>
      <c r="I39" s="80"/>
      <c r="J39" s="80"/>
      <c r="K39" s="80"/>
      <c r="L39" s="80"/>
      <c r="M39" s="80"/>
      <c r="N39" s="80"/>
      <c r="O39" s="81"/>
      <c r="P39" s="25"/>
    </row>
    <row r="40" spans="1:16">
      <c r="A40" s="52"/>
      <c r="D40" s="25"/>
      <c r="E40" s="4" t="s">
        <v>55</v>
      </c>
      <c r="F40" s="76"/>
      <c r="G40" s="77"/>
      <c r="H40" s="77"/>
      <c r="I40" s="77"/>
      <c r="J40" s="77"/>
      <c r="K40" s="77"/>
      <c r="L40" s="77"/>
      <c r="M40" s="77"/>
      <c r="N40" s="77"/>
      <c r="O40" s="78"/>
      <c r="P40" s="25"/>
    </row>
    <row r="41" spans="1:16">
      <c r="A41" s="52"/>
      <c r="D41" s="25"/>
      <c r="E41" s="3" t="s">
        <v>56</v>
      </c>
      <c r="F41" s="79"/>
      <c r="G41" s="80"/>
      <c r="H41" s="80"/>
      <c r="I41" s="80"/>
      <c r="J41" s="80"/>
      <c r="K41" s="80"/>
      <c r="L41" s="80"/>
      <c r="M41" s="80"/>
      <c r="N41" s="80"/>
      <c r="O41" s="81"/>
      <c r="P41" s="25"/>
    </row>
    <row r="42" spans="1:16">
      <c r="A42" s="52"/>
      <c r="D42" s="25"/>
      <c r="E42" s="5" t="s">
        <v>57</v>
      </c>
      <c r="F42" s="82"/>
      <c r="G42" s="78"/>
      <c r="H42" s="78"/>
      <c r="I42" s="78"/>
      <c r="J42" s="78"/>
      <c r="K42" s="78"/>
      <c r="L42" s="78"/>
      <c r="M42" s="78"/>
      <c r="N42" s="78"/>
      <c r="O42" s="78"/>
      <c r="P42" s="25"/>
    </row>
    <row r="43" spans="1:16" ht="15" customHeight="1" thickBot="1">
      <c r="A43" s="52"/>
      <c r="D43" s="30"/>
      <c r="E43" s="53" t="s">
        <v>58</v>
      </c>
      <c r="F43" s="83">
        <f t="shared" ref="F43:O43" si="3">SUM(F36:F42)</f>
        <v>0</v>
      </c>
      <c r="G43" s="84">
        <f t="shared" si="3"/>
        <v>0</v>
      </c>
      <c r="H43" s="84">
        <f t="shared" si="3"/>
        <v>0</v>
      </c>
      <c r="I43" s="84">
        <f t="shared" si="3"/>
        <v>0</v>
      </c>
      <c r="J43" s="84">
        <f t="shared" si="3"/>
        <v>0</v>
      </c>
      <c r="K43" s="84">
        <f t="shared" si="3"/>
        <v>0</v>
      </c>
      <c r="L43" s="84">
        <f t="shared" si="3"/>
        <v>0</v>
      </c>
      <c r="M43" s="84">
        <f t="shared" si="3"/>
        <v>0</v>
      </c>
      <c r="N43" s="84">
        <f t="shared" si="3"/>
        <v>0</v>
      </c>
      <c r="O43" s="85">
        <f t="shared" si="3"/>
        <v>0</v>
      </c>
      <c r="P43" s="25"/>
    </row>
    <row r="44" spans="1:16" ht="21.95" customHeight="1">
      <c r="A44" s="52" t="s">
        <v>22</v>
      </c>
      <c r="D44" s="30"/>
      <c r="E44" s="7" t="str">
        <f>LEFT(_4월[[#Headers],[4월]],3)&amp;" 합계: 규정 근무 시간"</f>
        <v>4월 합계: 규정 근무 시간</v>
      </c>
      <c r="F44" s="71">
        <f>SUM(_4월[1주],_4월[주 2],_4월[3주],_4월[4주],_4월[5주])</f>
        <v>0</v>
      </c>
      <c r="G44" s="57" t="str">
        <f>LEFT(_4월[[#Headers],[4월]],3)&amp;" 합계: 초과 근무 시간"</f>
        <v>4월 합계: 초과 근무 시간</v>
      </c>
      <c r="H44" s="57"/>
      <c r="I44" s="72">
        <f>SUM(_4월[초과 근무 시간],_4월[[초과 근무 시간  ]],_4월[[초과 근무 시간   ]],_4월[[초과 근무 시간    ]],_4월[[초과 근무 시간     ]])</f>
        <v>0</v>
      </c>
      <c r="J44" s="9"/>
      <c r="K44" s="9"/>
      <c r="L44" s="9"/>
      <c r="M44" s="9"/>
      <c r="N44" s="9"/>
      <c r="O44" s="12"/>
      <c r="P44" s="25"/>
    </row>
    <row r="45" spans="1:16">
      <c r="A45" s="52"/>
      <c r="D45" s="25"/>
      <c r="E45" s="25"/>
      <c r="F45" s="25"/>
      <c r="G45" s="43"/>
      <c r="H45" s="43"/>
      <c r="I45" s="43"/>
      <c r="J45" s="43"/>
      <c r="K45" s="43"/>
      <c r="L45" s="43"/>
      <c r="M45" s="43"/>
      <c r="N45" s="43"/>
      <c r="O45" s="43"/>
      <c r="P45" s="25"/>
    </row>
    <row r="46" spans="1:16" ht="30" customHeight="1" thickBot="1">
      <c r="A46" s="52" t="s">
        <v>23</v>
      </c>
      <c r="D46" s="25"/>
      <c r="E46" s="32" t="s">
        <v>63</v>
      </c>
      <c r="F46" s="1" t="s">
        <v>74</v>
      </c>
      <c r="G46" s="8" t="s">
        <v>75</v>
      </c>
      <c r="H46" s="8" t="s">
        <v>76</v>
      </c>
      <c r="I46" s="8" t="s">
        <v>77</v>
      </c>
      <c r="J46" s="8" t="s">
        <v>80</v>
      </c>
      <c r="K46" s="8" t="s">
        <v>81</v>
      </c>
      <c r="L46" s="8" t="s">
        <v>82</v>
      </c>
      <c r="M46" s="8" t="s">
        <v>83</v>
      </c>
      <c r="N46" s="8" t="s">
        <v>84</v>
      </c>
      <c r="O46" s="15" t="s">
        <v>85</v>
      </c>
      <c r="P46" s="25"/>
    </row>
    <row r="47" spans="1:16">
      <c r="A47" s="52"/>
      <c r="D47" s="25"/>
      <c r="E47" s="4" t="s">
        <v>51</v>
      </c>
      <c r="F47" s="76"/>
      <c r="G47" s="77"/>
      <c r="H47" s="77"/>
      <c r="I47" s="77"/>
      <c r="J47" s="77"/>
      <c r="K47" s="77"/>
      <c r="L47" s="77"/>
      <c r="M47" s="77"/>
      <c r="N47" s="77"/>
      <c r="O47" s="78"/>
      <c r="P47" s="25"/>
    </row>
    <row r="48" spans="1:16">
      <c r="A48" s="52"/>
      <c r="D48" s="25"/>
      <c r="E48" s="3" t="s">
        <v>52</v>
      </c>
      <c r="F48" s="79"/>
      <c r="G48" s="80"/>
      <c r="H48" s="80"/>
      <c r="I48" s="80"/>
      <c r="J48" s="80"/>
      <c r="K48" s="80"/>
      <c r="L48" s="80"/>
      <c r="M48" s="80"/>
      <c r="N48" s="80"/>
      <c r="O48" s="81"/>
      <c r="P48" s="25"/>
    </row>
    <row r="49" spans="1:16">
      <c r="A49" s="52"/>
      <c r="D49" s="25"/>
      <c r="E49" s="4" t="s">
        <v>53</v>
      </c>
      <c r="F49" s="76"/>
      <c r="G49" s="77"/>
      <c r="H49" s="77"/>
      <c r="I49" s="77"/>
      <c r="J49" s="77"/>
      <c r="K49" s="77"/>
      <c r="L49" s="77"/>
      <c r="M49" s="77"/>
      <c r="N49" s="77"/>
      <c r="O49" s="78"/>
      <c r="P49" s="25"/>
    </row>
    <row r="50" spans="1:16">
      <c r="A50" s="52"/>
      <c r="D50" s="25"/>
      <c r="E50" s="3" t="s">
        <v>54</v>
      </c>
      <c r="F50" s="79"/>
      <c r="G50" s="80"/>
      <c r="H50" s="80"/>
      <c r="I50" s="80"/>
      <c r="J50" s="80"/>
      <c r="K50" s="80"/>
      <c r="L50" s="80"/>
      <c r="M50" s="80"/>
      <c r="N50" s="80"/>
      <c r="O50" s="81"/>
      <c r="P50" s="25"/>
    </row>
    <row r="51" spans="1:16">
      <c r="A51" s="52"/>
      <c r="D51" s="25"/>
      <c r="E51" s="4" t="s">
        <v>55</v>
      </c>
      <c r="F51" s="76"/>
      <c r="G51" s="77"/>
      <c r="H51" s="77"/>
      <c r="I51" s="77"/>
      <c r="J51" s="77"/>
      <c r="K51" s="77"/>
      <c r="L51" s="77"/>
      <c r="M51" s="77"/>
      <c r="N51" s="77"/>
      <c r="O51" s="78"/>
      <c r="P51" s="25"/>
    </row>
    <row r="52" spans="1:16">
      <c r="A52" s="52"/>
      <c r="D52" s="25"/>
      <c r="E52" s="3" t="s">
        <v>56</v>
      </c>
      <c r="F52" s="79"/>
      <c r="G52" s="80"/>
      <c r="H52" s="80"/>
      <c r="I52" s="80"/>
      <c r="J52" s="80"/>
      <c r="K52" s="80"/>
      <c r="L52" s="80"/>
      <c r="M52" s="80"/>
      <c r="N52" s="80"/>
      <c r="O52" s="81"/>
      <c r="P52" s="25"/>
    </row>
    <row r="53" spans="1:16" ht="15" customHeight="1">
      <c r="A53" s="52"/>
      <c r="D53" s="25"/>
      <c r="E53" s="5" t="s">
        <v>57</v>
      </c>
      <c r="F53" s="82"/>
      <c r="G53" s="78"/>
      <c r="H53" s="78"/>
      <c r="I53" s="78"/>
      <c r="J53" s="78"/>
      <c r="K53" s="78"/>
      <c r="L53" s="78"/>
      <c r="M53" s="78"/>
      <c r="N53" s="78"/>
      <c r="O53" s="78"/>
      <c r="P53" s="25"/>
    </row>
    <row r="54" spans="1:16" ht="14.25" thickBot="1">
      <c r="A54" s="52"/>
      <c r="D54" s="30"/>
      <c r="E54" s="53" t="s">
        <v>58</v>
      </c>
      <c r="F54" s="83">
        <f t="shared" ref="F54:O54" si="4">SUM(F47:F53)</f>
        <v>0</v>
      </c>
      <c r="G54" s="84">
        <f t="shared" si="4"/>
        <v>0</v>
      </c>
      <c r="H54" s="84">
        <f t="shared" si="4"/>
        <v>0</v>
      </c>
      <c r="I54" s="84">
        <f t="shared" si="4"/>
        <v>0</v>
      </c>
      <c r="J54" s="84">
        <f t="shared" si="4"/>
        <v>0</v>
      </c>
      <c r="K54" s="84">
        <f t="shared" si="4"/>
        <v>0</v>
      </c>
      <c r="L54" s="84">
        <f t="shared" si="4"/>
        <v>0</v>
      </c>
      <c r="M54" s="84">
        <f t="shared" si="4"/>
        <v>0</v>
      </c>
      <c r="N54" s="84">
        <f t="shared" si="4"/>
        <v>0</v>
      </c>
      <c r="O54" s="85">
        <f t="shared" si="4"/>
        <v>0</v>
      </c>
      <c r="P54" s="25"/>
    </row>
    <row r="55" spans="1:16" ht="21.95" customHeight="1">
      <c r="A55" s="52" t="s">
        <v>24</v>
      </c>
      <c r="D55" s="30"/>
      <c r="E55" s="7" t="str">
        <f>LEFT(_5월[[#Headers],[5월]],3)&amp;" 합계: 규정 근무 시간"</f>
        <v>5월 합계: 규정 근무 시간</v>
      </c>
      <c r="F55" s="71">
        <f>SUM(_5월[1주],_5월[주 2],_5월[3주],_5월[4주],_5월[5주])</f>
        <v>0</v>
      </c>
      <c r="G55" s="57" t="str">
        <f>LEFT(_5월[[#Headers],[5월]],3)&amp;" 합계: 초과 근무 시간"</f>
        <v>5월 합계: 초과 근무 시간</v>
      </c>
      <c r="H55" s="57"/>
      <c r="I55" s="72">
        <f>SUM(_5월[초과 근무 시간],_5월[[초과 근무 시간  ]],_5월[[초과 근무 시간   ]],_5월[[초과 근무 시간    ]],_5월[[초과 근무 시간     ]])</f>
        <v>0</v>
      </c>
      <c r="J55" s="9"/>
      <c r="K55" s="9"/>
      <c r="L55" s="9"/>
      <c r="M55" s="9"/>
      <c r="N55" s="9"/>
      <c r="O55" s="12"/>
      <c r="P55" s="25"/>
    </row>
    <row r="56" spans="1:16">
      <c r="A56" s="52"/>
      <c r="D56" s="25"/>
      <c r="E56" s="25"/>
      <c r="F56" s="25"/>
      <c r="G56" s="43"/>
      <c r="H56" s="43"/>
      <c r="I56" s="43"/>
      <c r="J56" s="43"/>
      <c r="K56" s="43"/>
      <c r="L56" s="43"/>
      <c r="M56" s="43"/>
      <c r="N56" s="43"/>
      <c r="O56" s="43"/>
      <c r="P56" s="25"/>
    </row>
    <row r="57" spans="1:16" ht="30" customHeight="1" thickBot="1">
      <c r="A57" s="52" t="s">
        <v>25</v>
      </c>
      <c r="D57" s="25"/>
      <c r="E57" s="32" t="s">
        <v>64</v>
      </c>
      <c r="F57" s="1" t="s">
        <v>74</v>
      </c>
      <c r="G57" s="8" t="s">
        <v>75</v>
      </c>
      <c r="H57" s="8" t="s">
        <v>76</v>
      </c>
      <c r="I57" s="8" t="s">
        <v>77</v>
      </c>
      <c r="J57" s="8" t="s">
        <v>80</v>
      </c>
      <c r="K57" s="8" t="s">
        <v>81</v>
      </c>
      <c r="L57" s="8" t="s">
        <v>82</v>
      </c>
      <c r="M57" s="8" t="s">
        <v>83</v>
      </c>
      <c r="N57" s="8" t="s">
        <v>84</v>
      </c>
      <c r="O57" s="15" t="s">
        <v>85</v>
      </c>
      <c r="P57" s="25"/>
    </row>
    <row r="58" spans="1:16">
      <c r="A58" s="52"/>
      <c r="D58" s="25"/>
      <c r="E58" s="4" t="s">
        <v>51</v>
      </c>
      <c r="F58" s="76"/>
      <c r="G58" s="77"/>
      <c r="H58" s="77"/>
      <c r="I58" s="77"/>
      <c r="J58" s="77"/>
      <c r="K58" s="77"/>
      <c r="L58" s="77"/>
      <c r="M58" s="77"/>
      <c r="N58" s="77"/>
      <c r="O58" s="78"/>
      <c r="P58" s="25"/>
    </row>
    <row r="59" spans="1:16">
      <c r="A59" s="52"/>
      <c r="D59" s="25"/>
      <c r="E59" s="3" t="s">
        <v>52</v>
      </c>
      <c r="F59" s="79"/>
      <c r="G59" s="80"/>
      <c r="H59" s="80"/>
      <c r="I59" s="80"/>
      <c r="J59" s="80"/>
      <c r="K59" s="80"/>
      <c r="L59" s="80"/>
      <c r="M59" s="80"/>
      <c r="N59" s="80"/>
      <c r="O59" s="81"/>
      <c r="P59" s="25"/>
    </row>
    <row r="60" spans="1:16">
      <c r="A60" s="52"/>
      <c r="D60" s="25"/>
      <c r="E60" s="4" t="s">
        <v>53</v>
      </c>
      <c r="F60" s="76"/>
      <c r="G60" s="77"/>
      <c r="H60" s="77"/>
      <c r="I60" s="77"/>
      <c r="J60" s="77"/>
      <c r="K60" s="77"/>
      <c r="L60" s="77"/>
      <c r="M60" s="77"/>
      <c r="N60" s="77"/>
      <c r="O60" s="78"/>
      <c r="P60" s="25"/>
    </row>
    <row r="61" spans="1:16">
      <c r="A61" s="52"/>
      <c r="D61" s="25"/>
      <c r="E61" s="3" t="s">
        <v>54</v>
      </c>
      <c r="F61" s="79"/>
      <c r="G61" s="80"/>
      <c r="H61" s="80"/>
      <c r="I61" s="80"/>
      <c r="J61" s="80"/>
      <c r="K61" s="80"/>
      <c r="L61" s="80"/>
      <c r="M61" s="80"/>
      <c r="N61" s="80"/>
      <c r="O61" s="81"/>
      <c r="P61" s="25"/>
    </row>
    <row r="62" spans="1:16">
      <c r="A62" s="52"/>
      <c r="D62" s="25"/>
      <c r="E62" s="4" t="s">
        <v>55</v>
      </c>
      <c r="F62" s="76"/>
      <c r="G62" s="77"/>
      <c r="H62" s="77"/>
      <c r="I62" s="77"/>
      <c r="J62" s="77"/>
      <c r="K62" s="77"/>
      <c r="L62" s="77"/>
      <c r="M62" s="77"/>
      <c r="N62" s="77"/>
      <c r="O62" s="78"/>
      <c r="P62" s="25"/>
    </row>
    <row r="63" spans="1:16" ht="15" customHeight="1">
      <c r="A63" s="52"/>
      <c r="D63" s="25"/>
      <c r="E63" s="3" t="s">
        <v>56</v>
      </c>
      <c r="F63" s="79"/>
      <c r="G63" s="80"/>
      <c r="H63" s="80"/>
      <c r="I63" s="80"/>
      <c r="J63" s="80"/>
      <c r="K63" s="80"/>
      <c r="L63" s="80"/>
      <c r="M63" s="80"/>
      <c r="N63" s="80"/>
      <c r="O63" s="81"/>
      <c r="P63" s="25"/>
    </row>
    <row r="64" spans="1:16" ht="15" customHeight="1">
      <c r="A64" s="52"/>
      <c r="D64" s="25"/>
      <c r="E64" s="5" t="s">
        <v>57</v>
      </c>
      <c r="F64" s="82"/>
      <c r="G64" s="78"/>
      <c r="H64" s="78"/>
      <c r="I64" s="78"/>
      <c r="J64" s="78"/>
      <c r="K64" s="78"/>
      <c r="L64" s="78"/>
      <c r="M64" s="78"/>
      <c r="N64" s="78"/>
      <c r="O64" s="78"/>
      <c r="P64" s="25"/>
    </row>
    <row r="65" spans="1:16" ht="15" customHeight="1" thickBot="1">
      <c r="A65" s="52"/>
      <c r="D65" s="30"/>
      <c r="E65" s="53" t="s">
        <v>58</v>
      </c>
      <c r="F65" s="83">
        <f t="shared" ref="F65:O65" si="5">SUM(F58:F64)</f>
        <v>0</v>
      </c>
      <c r="G65" s="84">
        <f t="shared" si="5"/>
        <v>0</v>
      </c>
      <c r="H65" s="84">
        <f t="shared" si="5"/>
        <v>0</v>
      </c>
      <c r="I65" s="84">
        <f t="shared" si="5"/>
        <v>0</v>
      </c>
      <c r="J65" s="84">
        <f t="shared" si="5"/>
        <v>0</v>
      </c>
      <c r="K65" s="84">
        <f t="shared" si="5"/>
        <v>0</v>
      </c>
      <c r="L65" s="84">
        <f t="shared" si="5"/>
        <v>0</v>
      </c>
      <c r="M65" s="84">
        <f t="shared" si="5"/>
        <v>0</v>
      </c>
      <c r="N65" s="84">
        <f t="shared" si="5"/>
        <v>0</v>
      </c>
      <c r="O65" s="85">
        <f t="shared" si="5"/>
        <v>0</v>
      </c>
      <c r="P65" s="25"/>
    </row>
    <row r="66" spans="1:16" ht="21.95" customHeight="1">
      <c r="A66" s="52" t="s">
        <v>26</v>
      </c>
      <c r="D66" s="30"/>
      <c r="E66" s="7" t="str">
        <f>LEFT(_6월[[#Headers],[6월]],3)&amp;" 합계: 규정 근무 시간"</f>
        <v>6월 합계: 규정 근무 시간</v>
      </c>
      <c r="F66" s="71">
        <f>SUM(_6월[1주],_6월[주 2],_6월[3주],_6월[4주],_6월[5주])</f>
        <v>0</v>
      </c>
      <c r="G66" s="57" t="str">
        <f>LEFT(_6월[[#Headers],[6월]],3)&amp;" 합계: 초과 근무 시간"</f>
        <v>6월 합계: 초과 근무 시간</v>
      </c>
      <c r="H66" s="57"/>
      <c r="I66" s="72">
        <f>SUM(_6월[초과 근무 시간],_6월[[초과 근무 시간  ]],_6월[[초과 근무 시간   ]],_6월[[초과 근무 시간    ]],_6월[[초과 근무 시간     ]])</f>
        <v>0</v>
      </c>
      <c r="J66" s="9"/>
      <c r="K66" s="9"/>
      <c r="L66" s="9"/>
      <c r="M66" s="9"/>
      <c r="N66" s="9"/>
      <c r="O66" s="12"/>
      <c r="P66" s="25"/>
    </row>
    <row r="67" spans="1:16" ht="42" customHeight="1">
      <c r="A67" s="52" t="s">
        <v>27</v>
      </c>
      <c r="D67" s="30"/>
      <c r="E67" s="65" t="s">
        <v>65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25"/>
    </row>
    <row r="68" spans="1:16" ht="30" customHeight="1" thickBot="1">
      <c r="A68" s="52" t="s">
        <v>28</v>
      </c>
      <c r="D68" s="25"/>
      <c r="E68" s="32" t="s">
        <v>66</v>
      </c>
      <c r="F68" s="1" t="s">
        <v>74</v>
      </c>
      <c r="G68" s="8" t="s">
        <v>75</v>
      </c>
      <c r="H68" s="8" t="s">
        <v>76</v>
      </c>
      <c r="I68" s="8" t="s">
        <v>78</v>
      </c>
      <c r="J68" s="8" t="s">
        <v>80</v>
      </c>
      <c r="K68" s="8" t="s">
        <v>77</v>
      </c>
      <c r="L68" s="8" t="s">
        <v>82</v>
      </c>
      <c r="M68" s="8" t="s">
        <v>81</v>
      </c>
      <c r="N68" s="8" t="s">
        <v>84</v>
      </c>
      <c r="O68" s="15" t="s">
        <v>85</v>
      </c>
      <c r="P68" s="25"/>
    </row>
    <row r="69" spans="1:16" ht="14.25" customHeight="1">
      <c r="A69" s="52"/>
      <c r="D69" s="25"/>
      <c r="E69" s="4" t="s">
        <v>51</v>
      </c>
      <c r="F69" s="76"/>
      <c r="G69" s="77"/>
      <c r="H69" s="77"/>
      <c r="I69" s="77"/>
      <c r="J69" s="77"/>
      <c r="K69" s="77"/>
      <c r="L69" s="77"/>
      <c r="M69" s="77"/>
      <c r="N69" s="77"/>
      <c r="O69" s="78"/>
      <c r="P69" s="25"/>
    </row>
    <row r="70" spans="1:16" ht="14.25" customHeight="1">
      <c r="A70" s="52"/>
      <c r="D70" s="25"/>
      <c r="E70" s="3" t="s">
        <v>52</v>
      </c>
      <c r="F70" s="79"/>
      <c r="G70" s="80"/>
      <c r="H70" s="80"/>
      <c r="I70" s="80"/>
      <c r="J70" s="80"/>
      <c r="K70" s="80"/>
      <c r="L70" s="80"/>
      <c r="M70" s="80"/>
      <c r="N70" s="80"/>
      <c r="O70" s="81"/>
      <c r="P70" s="25"/>
    </row>
    <row r="71" spans="1:16" ht="14.25" customHeight="1">
      <c r="A71" s="52"/>
      <c r="D71" s="25"/>
      <c r="E71" s="4" t="s">
        <v>53</v>
      </c>
      <c r="F71" s="76"/>
      <c r="G71" s="77"/>
      <c r="H71" s="77"/>
      <c r="I71" s="77"/>
      <c r="J71" s="77"/>
      <c r="K71" s="77"/>
      <c r="L71" s="77"/>
      <c r="M71" s="77"/>
      <c r="N71" s="77"/>
      <c r="O71" s="78"/>
      <c r="P71" s="25"/>
    </row>
    <row r="72" spans="1:16" ht="14.25" customHeight="1">
      <c r="A72" s="52"/>
      <c r="D72" s="25"/>
      <c r="E72" s="3" t="s">
        <v>54</v>
      </c>
      <c r="F72" s="79"/>
      <c r="G72" s="80"/>
      <c r="H72" s="80"/>
      <c r="I72" s="80"/>
      <c r="J72" s="80"/>
      <c r="K72" s="80"/>
      <c r="L72" s="80"/>
      <c r="M72" s="80"/>
      <c r="N72" s="80"/>
      <c r="O72" s="81"/>
      <c r="P72" s="25"/>
    </row>
    <row r="73" spans="1:16" ht="14.25" customHeight="1">
      <c r="A73" s="52"/>
      <c r="D73" s="25"/>
      <c r="E73" s="4" t="s">
        <v>55</v>
      </c>
      <c r="F73" s="76"/>
      <c r="G73" s="77"/>
      <c r="H73" s="77"/>
      <c r="I73" s="77"/>
      <c r="J73" s="77"/>
      <c r="K73" s="77"/>
      <c r="L73" s="77"/>
      <c r="M73" s="77"/>
      <c r="N73" s="77"/>
      <c r="O73" s="78"/>
      <c r="P73" s="25"/>
    </row>
    <row r="74" spans="1:16" ht="14.25" customHeight="1">
      <c r="A74" s="52"/>
      <c r="D74" s="25"/>
      <c r="E74" s="3" t="s">
        <v>56</v>
      </c>
      <c r="F74" s="79"/>
      <c r="G74" s="80"/>
      <c r="H74" s="80"/>
      <c r="I74" s="80"/>
      <c r="J74" s="80"/>
      <c r="K74" s="80"/>
      <c r="L74" s="80"/>
      <c r="M74" s="80"/>
      <c r="N74" s="80"/>
      <c r="O74" s="81"/>
      <c r="P74" s="25"/>
    </row>
    <row r="75" spans="1:16" ht="14.25" customHeight="1">
      <c r="A75" s="52"/>
      <c r="D75" s="25"/>
      <c r="E75" s="5" t="s">
        <v>57</v>
      </c>
      <c r="F75" s="82"/>
      <c r="G75" s="78"/>
      <c r="H75" s="78"/>
      <c r="I75" s="78"/>
      <c r="J75" s="78"/>
      <c r="K75" s="78"/>
      <c r="L75" s="78"/>
      <c r="M75" s="78"/>
      <c r="N75" s="78"/>
      <c r="O75" s="78"/>
      <c r="P75" s="25"/>
    </row>
    <row r="76" spans="1:16" ht="14.25" thickBot="1">
      <c r="A76" s="52"/>
      <c r="D76" s="30"/>
      <c r="E76" s="53" t="s">
        <v>58</v>
      </c>
      <c r="F76" s="83">
        <f t="shared" ref="F76:O76" si="6">SUM(F69:F75)</f>
        <v>0</v>
      </c>
      <c r="G76" s="84">
        <f t="shared" si="6"/>
        <v>0</v>
      </c>
      <c r="H76" s="84">
        <f t="shared" si="6"/>
        <v>0</v>
      </c>
      <c r="I76" s="84">
        <f t="shared" si="6"/>
        <v>0</v>
      </c>
      <c r="J76" s="84">
        <f t="shared" si="6"/>
        <v>0</v>
      </c>
      <c r="K76" s="84">
        <f t="shared" si="6"/>
        <v>0</v>
      </c>
      <c r="L76" s="84">
        <f t="shared" si="6"/>
        <v>0</v>
      </c>
      <c r="M76" s="84">
        <f t="shared" si="6"/>
        <v>0</v>
      </c>
      <c r="N76" s="84">
        <f t="shared" si="6"/>
        <v>0</v>
      </c>
      <c r="O76" s="85">
        <f t="shared" si="6"/>
        <v>0</v>
      </c>
      <c r="P76" s="25"/>
    </row>
    <row r="77" spans="1:16" ht="21.95" customHeight="1">
      <c r="A77" s="52" t="s">
        <v>29</v>
      </c>
      <c r="D77" s="30"/>
      <c r="E77" s="7" t="str">
        <f>LEFT(_7월[[#Headers],[7월]],3)&amp;" 합계: 규정 근무 시간"</f>
        <v>7월 합계: 규정 근무 시간</v>
      </c>
      <c r="F77" s="71">
        <f>SUM(_7월[1주],_7월[주 2],_7월[3주],_7월[4주],_7월[5주])</f>
        <v>0</v>
      </c>
      <c r="G77" s="57" t="str">
        <f>LEFT(_7월[[#Headers],[7월]],3)&amp;" 합계: 초과 근무 시간"</f>
        <v>7월 합계: 초과 근무 시간</v>
      </c>
      <c r="H77" s="57"/>
      <c r="I77" s="72">
        <f>SUM(_7월[초과 근무 시간],_7월[[초과 근무 시간 ]],_7월[[초과 근무 시간  ]],_7월[[초과 근무 시간   ]],_7월[[초과 근무 시간     ]])</f>
        <v>0</v>
      </c>
      <c r="J77" s="9"/>
      <c r="K77" s="9"/>
      <c r="L77" s="9"/>
      <c r="M77" s="9"/>
      <c r="N77" s="9"/>
      <c r="O77" s="12"/>
      <c r="P77" s="25"/>
    </row>
    <row r="78" spans="1:16">
      <c r="A78" s="52"/>
      <c r="D78" s="25"/>
      <c r="E78" s="25"/>
      <c r="F78" s="25"/>
      <c r="G78" s="43"/>
      <c r="H78" s="43"/>
      <c r="I78" s="43"/>
      <c r="J78" s="43"/>
      <c r="K78" s="43"/>
      <c r="L78" s="43"/>
      <c r="M78" s="43"/>
      <c r="N78" s="43"/>
      <c r="O78" s="43"/>
      <c r="P78" s="25"/>
    </row>
    <row r="79" spans="1:16" s="38" customFormat="1" ht="30" customHeight="1" thickBot="1">
      <c r="A79" s="55" t="s">
        <v>30</v>
      </c>
      <c r="B79" s="36"/>
      <c r="C79" s="36"/>
      <c r="D79" s="37"/>
      <c r="E79" s="32" t="s">
        <v>67</v>
      </c>
      <c r="F79" s="8" t="s">
        <v>74</v>
      </c>
      <c r="G79" s="8" t="s">
        <v>75</v>
      </c>
      <c r="H79" s="8" t="s">
        <v>76</v>
      </c>
      <c r="I79" s="8" t="s">
        <v>78</v>
      </c>
      <c r="J79" s="8" t="s">
        <v>80</v>
      </c>
      <c r="K79" s="8" t="s">
        <v>81</v>
      </c>
      <c r="L79" s="8" t="s">
        <v>82</v>
      </c>
      <c r="M79" s="8" t="s">
        <v>77</v>
      </c>
      <c r="N79" s="8" t="s">
        <v>84</v>
      </c>
      <c r="O79" s="15" t="s">
        <v>83</v>
      </c>
      <c r="P79" s="37"/>
    </row>
    <row r="80" spans="1:16" ht="14.25" customHeight="1">
      <c r="A80" s="52"/>
      <c r="D80" s="25"/>
      <c r="E80" s="4" t="s">
        <v>51</v>
      </c>
      <c r="F80" s="76"/>
      <c r="G80" s="77"/>
      <c r="H80" s="77"/>
      <c r="I80" s="77"/>
      <c r="J80" s="77"/>
      <c r="K80" s="77"/>
      <c r="L80" s="77"/>
      <c r="M80" s="77"/>
      <c r="N80" s="77"/>
      <c r="O80" s="78"/>
      <c r="P80" s="25"/>
    </row>
    <row r="81" spans="1:16" ht="14.25" customHeight="1">
      <c r="A81" s="52"/>
      <c r="D81" s="25"/>
      <c r="E81" s="3" t="s">
        <v>52</v>
      </c>
      <c r="F81" s="79"/>
      <c r="G81" s="80"/>
      <c r="H81" s="80"/>
      <c r="I81" s="80"/>
      <c r="J81" s="80"/>
      <c r="K81" s="80"/>
      <c r="L81" s="80"/>
      <c r="M81" s="80"/>
      <c r="N81" s="80"/>
      <c r="O81" s="81"/>
      <c r="P81" s="25"/>
    </row>
    <row r="82" spans="1:16" ht="14.25" customHeight="1">
      <c r="A82" s="52"/>
      <c r="D82" s="25"/>
      <c r="E82" s="4" t="s">
        <v>53</v>
      </c>
      <c r="F82" s="76"/>
      <c r="G82" s="77"/>
      <c r="H82" s="77"/>
      <c r="I82" s="77"/>
      <c r="J82" s="77"/>
      <c r="K82" s="77"/>
      <c r="L82" s="77"/>
      <c r="M82" s="77"/>
      <c r="N82" s="77"/>
      <c r="O82" s="78"/>
      <c r="P82" s="25"/>
    </row>
    <row r="83" spans="1:16" ht="14.25" customHeight="1">
      <c r="A83" s="52"/>
      <c r="D83" s="25"/>
      <c r="E83" s="3" t="s">
        <v>54</v>
      </c>
      <c r="F83" s="79"/>
      <c r="G83" s="80"/>
      <c r="H83" s="80"/>
      <c r="I83" s="80"/>
      <c r="J83" s="80"/>
      <c r="K83" s="80"/>
      <c r="L83" s="80"/>
      <c r="M83" s="80"/>
      <c r="N83" s="80"/>
      <c r="O83" s="81"/>
      <c r="P83" s="25"/>
    </row>
    <row r="84" spans="1:16" ht="14.25" customHeight="1">
      <c r="A84" s="52"/>
      <c r="D84" s="25"/>
      <c r="E84" s="4" t="s">
        <v>55</v>
      </c>
      <c r="F84" s="76"/>
      <c r="G84" s="77"/>
      <c r="H84" s="77"/>
      <c r="I84" s="77"/>
      <c r="J84" s="77"/>
      <c r="K84" s="77"/>
      <c r="L84" s="77"/>
      <c r="M84" s="77"/>
      <c r="N84" s="77"/>
      <c r="O84" s="78"/>
      <c r="P84" s="25"/>
    </row>
    <row r="85" spans="1:16" ht="14.25" customHeight="1">
      <c r="A85" s="52"/>
      <c r="D85" s="25"/>
      <c r="E85" s="3" t="s">
        <v>56</v>
      </c>
      <c r="F85" s="79"/>
      <c r="G85" s="80"/>
      <c r="H85" s="80"/>
      <c r="I85" s="80"/>
      <c r="J85" s="80"/>
      <c r="K85" s="80"/>
      <c r="L85" s="80"/>
      <c r="M85" s="80"/>
      <c r="N85" s="80"/>
      <c r="O85" s="81"/>
      <c r="P85" s="25"/>
    </row>
    <row r="86" spans="1:16" ht="14.25" customHeight="1" thickBot="1">
      <c r="A86" s="52"/>
      <c r="D86" s="25"/>
      <c r="E86" s="5" t="s">
        <v>57</v>
      </c>
      <c r="F86" s="82"/>
      <c r="G86" s="78"/>
      <c r="H86" s="78"/>
      <c r="I86" s="78"/>
      <c r="J86" s="78"/>
      <c r="K86" s="78"/>
      <c r="L86" s="78"/>
      <c r="M86" s="78"/>
      <c r="N86" s="78"/>
      <c r="O86" s="78"/>
      <c r="P86" s="25"/>
    </row>
    <row r="87" spans="1:16" ht="14.25" thickBot="1">
      <c r="A87" s="52"/>
      <c r="D87" s="25"/>
      <c r="E87" s="56" t="s">
        <v>58</v>
      </c>
      <c r="F87" s="79">
        <f>SUBTOTAL(109,_8월[1주])</f>
        <v>0</v>
      </c>
      <c r="G87" s="79">
        <f>SUBTOTAL(109,_8월[초과 근무 시간])</f>
        <v>0</v>
      </c>
      <c r="H87" s="79">
        <f>SUBTOTAL(109,_8월[주 2])</f>
        <v>0</v>
      </c>
      <c r="I87" s="79">
        <f>SUBTOTAL(109,_8월[[초과 근무 시간 ]])</f>
        <v>0</v>
      </c>
      <c r="J87" s="79">
        <f>SUBTOTAL(109,_8월[3주])</f>
        <v>0</v>
      </c>
      <c r="K87" s="79">
        <f>SUBTOTAL(109,_8월[[초과 근무 시간   ]])</f>
        <v>0</v>
      </c>
      <c r="L87" s="79">
        <f>SUBTOTAL(109,_8월[4주])</f>
        <v>0</v>
      </c>
      <c r="M87" s="79">
        <f>SUBTOTAL(109,_8월[[초과 근무 시간  ]])</f>
        <v>0</v>
      </c>
      <c r="N87" s="79">
        <f>SUBTOTAL(109,_8월[5주])</f>
        <v>0</v>
      </c>
      <c r="O87" s="79">
        <f>SUBTOTAL(109,_8월[[초과 근무 시간    ]])</f>
        <v>0</v>
      </c>
      <c r="P87" s="25"/>
    </row>
    <row r="88" spans="1:16" ht="21.95" customHeight="1">
      <c r="A88" s="52" t="s">
        <v>31</v>
      </c>
      <c r="D88" s="30"/>
      <c r="E88" s="7" t="str">
        <f>LEFT(_8월[[#Headers],[8월]],3)&amp;" 합계: 규정 근무 시간"</f>
        <v>8월 합계: 규정 근무 시간</v>
      </c>
      <c r="F88" s="40">
        <f>SUM(_8월[1주],_8월[주 2],_8월[3주],_8월[4주],_8월[5주])</f>
        <v>0</v>
      </c>
      <c r="G88" s="57" t="str">
        <f>LEFT(_8월[[#Headers],[8월]],3)&amp;" 합계: 초과 근무 시간"</f>
        <v>8월 합계: 초과 근무 시간</v>
      </c>
      <c r="H88" s="57"/>
      <c r="I88" s="41">
        <f>SUM(_8월[초과 근무 시간],_8월[[초과 근무 시간 ]],_8월[[초과 근무 시간   ]],_8월[[초과 근무 시간  ]],_8월[[초과 근무 시간    ]])</f>
        <v>0</v>
      </c>
      <c r="J88" s="9"/>
      <c r="K88" s="9"/>
      <c r="L88" s="9"/>
      <c r="M88" s="9"/>
      <c r="N88" s="9"/>
      <c r="O88" s="12"/>
      <c r="P88" s="25"/>
    </row>
    <row r="89" spans="1:16">
      <c r="A89" s="52"/>
      <c r="D89" s="25"/>
      <c r="E89" s="25"/>
      <c r="F89" s="25"/>
      <c r="G89" s="43"/>
      <c r="H89" s="43"/>
      <c r="I89" s="43"/>
      <c r="J89" s="43"/>
      <c r="K89" s="43"/>
      <c r="L89" s="43"/>
      <c r="M89" s="43"/>
      <c r="N89" s="43"/>
      <c r="O89" s="43"/>
      <c r="P89" s="25"/>
    </row>
    <row r="90" spans="1:16" s="38" customFormat="1" ht="30" customHeight="1" thickBot="1">
      <c r="A90" s="55" t="s">
        <v>32</v>
      </c>
      <c r="B90" s="36"/>
      <c r="C90" s="36"/>
      <c r="D90" s="37"/>
      <c r="E90" s="32" t="s">
        <v>68</v>
      </c>
      <c r="F90" s="8" t="s">
        <v>74</v>
      </c>
      <c r="G90" s="8" t="s">
        <v>75</v>
      </c>
      <c r="H90" s="8" t="s">
        <v>76</v>
      </c>
      <c r="I90" s="8" t="s">
        <v>78</v>
      </c>
      <c r="J90" s="8" t="s">
        <v>80</v>
      </c>
      <c r="K90" s="8" t="s">
        <v>77</v>
      </c>
      <c r="L90" s="8" t="s">
        <v>82</v>
      </c>
      <c r="M90" s="8" t="s">
        <v>81</v>
      </c>
      <c r="N90" s="8" t="s">
        <v>84</v>
      </c>
      <c r="O90" s="15" t="s">
        <v>83</v>
      </c>
      <c r="P90" s="37"/>
    </row>
    <row r="91" spans="1:16" ht="14.25" customHeight="1">
      <c r="A91" s="52"/>
      <c r="D91" s="25"/>
      <c r="E91" s="4" t="s">
        <v>51</v>
      </c>
      <c r="F91" s="76"/>
      <c r="G91" s="77"/>
      <c r="H91" s="77"/>
      <c r="I91" s="77"/>
      <c r="J91" s="77"/>
      <c r="K91" s="77"/>
      <c r="L91" s="77"/>
      <c r="M91" s="77"/>
      <c r="N91" s="77"/>
      <c r="O91" s="78"/>
      <c r="P91" s="25"/>
    </row>
    <row r="92" spans="1:16" ht="14.25" customHeight="1">
      <c r="A92" s="52"/>
      <c r="D92" s="25"/>
      <c r="E92" s="3" t="s">
        <v>52</v>
      </c>
      <c r="F92" s="79"/>
      <c r="G92" s="80"/>
      <c r="H92" s="80"/>
      <c r="I92" s="80"/>
      <c r="J92" s="80"/>
      <c r="K92" s="80"/>
      <c r="L92" s="80"/>
      <c r="M92" s="80"/>
      <c r="N92" s="80"/>
      <c r="O92" s="81"/>
      <c r="P92" s="25"/>
    </row>
    <row r="93" spans="1:16" ht="14.25" customHeight="1">
      <c r="A93" s="52"/>
      <c r="D93" s="25"/>
      <c r="E93" s="4" t="s">
        <v>53</v>
      </c>
      <c r="F93" s="76"/>
      <c r="G93" s="77"/>
      <c r="H93" s="77"/>
      <c r="I93" s="77"/>
      <c r="J93" s="77"/>
      <c r="K93" s="77"/>
      <c r="L93" s="77"/>
      <c r="M93" s="77"/>
      <c r="N93" s="77"/>
      <c r="O93" s="78"/>
      <c r="P93" s="25"/>
    </row>
    <row r="94" spans="1:16" ht="14.25" customHeight="1">
      <c r="A94" s="52"/>
      <c r="D94" s="25"/>
      <c r="E94" s="3" t="s">
        <v>54</v>
      </c>
      <c r="F94" s="79"/>
      <c r="G94" s="80"/>
      <c r="H94" s="80"/>
      <c r="I94" s="80"/>
      <c r="J94" s="80"/>
      <c r="K94" s="80"/>
      <c r="L94" s="80"/>
      <c r="M94" s="80"/>
      <c r="N94" s="80"/>
      <c r="O94" s="81"/>
      <c r="P94" s="25"/>
    </row>
    <row r="95" spans="1:16" ht="14.25" customHeight="1">
      <c r="A95" s="52"/>
      <c r="D95" s="25"/>
      <c r="E95" s="4" t="s">
        <v>55</v>
      </c>
      <c r="F95" s="76"/>
      <c r="G95" s="77"/>
      <c r="H95" s="77"/>
      <c r="I95" s="77"/>
      <c r="J95" s="77"/>
      <c r="K95" s="77"/>
      <c r="L95" s="77"/>
      <c r="M95" s="77"/>
      <c r="N95" s="77"/>
      <c r="O95" s="78"/>
      <c r="P95" s="25"/>
    </row>
    <row r="96" spans="1:16" ht="14.25" customHeight="1">
      <c r="A96" s="52"/>
      <c r="D96" s="25"/>
      <c r="E96" s="3" t="s">
        <v>56</v>
      </c>
      <c r="F96" s="79"/>
      <c r="G96" s="80"/>
      <c r="H96" s="80"/>
      <c r="I96" s="80"/>
      <c r="J96" s="80"/>
      <c r="K96" s="80"/>
      <c r="L96" s="80"/>
      <c r="M96" s="80"/>
      <c r="N96" s="80"/>
      <c r="O96" s="81"/>
      <c r="P96" s="25"/>
    </row>
    <row r="97" spans="1:16" ht="14.25" customHeight="1" thickBot="1">
      <c r="A97" s="52"/>
      <c r="D97" s="25"/>
      <c r="E97" s="5" t="s">
        <v>57</v>
      </c>
      <c r="F97" s="82"/>
      <c r="G97" s="78"/>
      <c r="H97" s="78"/>
      <c r="I97" s="78"/>
      <c r="J97" s="78"/>
      <c r="K97" s="78"/>
      <c r="L97" s="78"/>
      <c r="M97" s="78"/>
      <c r="N97" s="78"/>
      <c r="O97" s="78"/>
      <c r="P97" s="25"/>
    </row>
    <row r="98" spans="1:16" ht="14.25" thickBot="1">
      <c r="A98" s="52"/>
      <c r="D98" s="25"/>
      <c r="E98" s="56" t="s">
        <v>58</v>
      </c>
      <c r="F98" s="79">
        <f>SUBTOTAL(109,_9월[1주])</f>
        <v>0</v>
      </c>
      <c r="G98" s="79">
        <f>SUBTOTAL(109,_9월[초과 근무 시간])</f>
        <v>0</v>
      </c>
      <c r="H98" s="79">
        <f>SUBTOTAL(109,_9월[주 2])</f>
        <v>0</v>
      </c>
      <c r="I98" s="79">
        <f>SUBTOTAL(109,_9월[[초과 근무 시간 ]])</f>
        <v>0</v>
      </c>
      <c r="J98" s="79">
        <f>SUBTOTAL(109,_9월[3주])</f>
        <v>0</v>
      </c>
      <c r="K98" s="79">
        <f>SUBTOTAL(109,_9월[[초과 근무 시간  ]])</f>
        <v>0</v>
      </c>
      <c r="L98" s="79">
        <f>SUBTOTAL(109,_9월[4주])</f>
        <v>0</v>
      </c>
      <c r="M98" s="79">
        <f>SUBTOTAL(109,_9월[[초과 근무 시간   ]])</f>
        <v>0</v>
      </c>
      <c r="N98" s="79">
        <f>SUBTOTAL(109,_9월[5주])</f>
        <v>0</v>
      </c>
      <c r="O98" s="79">
        <f>SUBTOTAL(109,_9월[[초과 근무 시간    ]])</f>
        <v>0</v>
      </c>
      <c r="P98" s="25"/>
    </row>
    <row r="99" spans="1:16" ht="21.95" customHeight="1">
      <c r="A99" s="52" t="s">
        <v>33</v>
      </c>
      <c r="D99" s="30"/>
      <c r="E99" s="7" t="str">
        <f>LEFT(_9월[[#Headers],[9월]],3)&amp;" 합계: 규정 근무 시간"</f>
        <v>9월 합계: 규정 근무 시간</v>
      </c>
      <c r="F99" s="40">
        <f>SUM(_9월[1주],_9월[주 2],_9월[3주],_9월[4주],_9월[5주])</f>
        <v>0</v>
      </c>
      <c r="G99" s="57" t="str">
        <f>LEFT(_9월[[#Headers],[9월]],3)&amp;" 합계: 초과 근무 시간"</f>
        <v>9월 합계: 초과 근무 시간</v>
      </c>
      <c r="H99" s="57"/>
      <c r="I99" s="41">
        <f>SUM(_9월[초과 근무 시간],_9월[[초과 근무 시간 ]],_9월[[초과 근무 시간  ]],_9월[[초과 근무 시간   ]],_9월[[초과 근무 시간    ]])</f>
        <v>0</v>
      </c>
      <c r="J99" s="9"/>
      <c r="K99" s="9"/>
      <c r="L99" s="9"/>
      <c r="M99" s="9"/>
      <c r="N99" s="9"/>
      <c r="O99" s="12"/>
      <c r="P99" s="25"/>
    </row>
    <row r="100" spans="1:16" ht="42" customHeight="1" thickBot="1">
      <c r="A100" s="52" t="s">
        <v>34</v>
      </c>
      <c r="D100" s="25"/>
      <c r="E100" s="62" t="s">
        <v>69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4"/>
      <c r="P100" s="25"/>
    </row>
    <row r="101" spans="1:16" ht="30" customHeight="1" thickTop="1" thickBot="1">
      <c r="A101" s="52" t="s">
        <v>35</v>
      </c>
      <c r="D101" s="25"/>
      <c r="E101" s="32" t="s">
        <v>70</v>
      </c>
      <c r="F101" s="1" t="s">
        <v>74</v>
      </c>
      <c r="G101" s="8" t="s">
        <v>75</v>
      </c>
      <c r="H101" s="8" t="s">
        <v>76</v>
      </c>
      <c r="I101" s="8" t="s">
        <v>78</v>
      </c>
      <c r="J101" s="8" t="s">
        <v>80</v>
      </c>
      <c r="K101" s="8" t="s">
        <v>77</v>
      </c>
      <c r="L101" s="8" t="s">
        <v>82</v>
      </c>
      <c r="M101" s="8" t="s">
        <v>81</v>
      </c>
      <c r="N101" s="8" t="s">
        <v>84</v>
      </c>
      <c r="O101" s="15" t="s">
        <v>83</v>
      </c>
      <c r="P101" s="25"/>
    </row>
    <row r="102" spans="1:16" ht="14.25" customHeight="1">
      <c r="A102" s="52"/>
      <c r="D102" s="25"/>
      <c r="E102" s="4" t="s">
        <v>51</v>
      </c>
      <c r="F102" s="76"/>
      <c r="G102" s="77"/>
      <c r="H102" s="77"/>
      <c r="I102" s="77"/>
      <c r="J102" s="77"/>
      <c r="K102" s="77"/>
      <c r="L102" s="77"/>
      <c r="M102" s="77"/>
      <c r="N102" s="77"/>
      <c r="O102" s="78"/>
      <c r="P102" s="25"/>
    </row>
    <row r="103" spans="1:16" ht="14.25" customHeight="1">
      <c r="A103" s="52"/>
      <c r="D103" s="25"/>
      <c r="E103" s="3" t="s">
        <v>52</v>
      </c>
      <c r="F103" s="79"/>
      <c r="G103" s="80"/>
      <c r="H103" s="80"/>
      <c r="I103" s="80"/>
      <c r="J103" s="80"/>
      <c r="K103" s="80"/>
      <c r="L103" s="80"/>
      <c r="M103" s="80"/>
      <c r="N103" s="80"/>
      <c r="O103" s="81"/>
      <c r="P103" s="25"/>
    </row>
    <row r="104" spans="1:16" ht="14.25" customHeight="1">
      <c r="A104" s="52"/>
      <c r="D104" s="25"/>
      <c r="E104" s="4" t="s">
        <v>53</v>
      </c>
      <c r="F104" s="76"/>
      <c r="G104" s="77"/>
      <c r="H104" s="77"/>
      <c r="I104" s="77"/>
      <c r="J104" s="77"/>
      <c r="K104" s="77"/>
      <c r="L104" s="77"/>
      <c r="M104" s="77"/>
      <c r="N104" s="77"/>
      <c r="O104" s="78"/>
      <c r="P104" s="25"/>
    </row>
    <row r="105" spans="1:16" ht="14.25" customHeight="1">
      <c r="A105" s="52"/>
      <c r="D105" s="25"/>
      <c r="E105" s="3" t="s">
        <v>54</v>
      </c>
      <c r="F105" s="79"/>
      <c r="G105" s="80"/>
      <c r="H105" s="80"/>
      <c r="I105" s="80"/>
      <c r="J105" s="80"/>
      <c r="K105" s="80"/>
      <c r="L105" s="80"/>
      <c r="M105" s="80"/>
      <c r="N105" s="80"/>
      <c r="O105" s="81"/>
      <c r="P105" s="25"/>
    </row>
    <row r="106" spans="1:16" ht="14.25" customHeight="1">
      <c r="A106" s="52"/>
      <c r="D106" s="25"/>
      <c r="E106" s="4" t="s">
        <v>55</v>
      </c>
      <c r="F106" s="76"/>
      <c r="G106" s="77"/>
      <c r="H106" s="77"/>
      <c r="I106" s="77"/>
      <c r="J106" s="77"/>
      <c r="K106" s="77"/>
      <c r="L106" s="77"/>
      <c r="M106" s="77"/>
      <c r="N106" s="77"/>
      <c r="O106" s="78"/>
      <c r="P106" s="25"/>
    </row>
    <row r="107" spans="1:16" ht="14.25" customHeight="1">
      <c r="A107" s="52"/>
      <c r="D107" s="25"/>
      <c r="E107" s="3" t="s">
        <v>56</v>
      </c>
      <c r="F107" s="79"/>
      <c r="G107" s="80"/>
      <c r="H107" s="80"/>
      <c r="I107" s="80"/>
      <c r="J107" s="80"/>
      <c r="K107" s="80"/>
      <c r="L107" s="80"/>
      <c r="M107" s="80"/>
      <c r="N107" s="80"/>
      <c r="O107" s="81"/>
      <c r="P107" s="25"/>
    </row>
    <row r="108" spans="1:16" ht="14.25" customHeight="1" thickBot="1">
      <c r="A108" s="52"/>
      <c r="D108" s="25"/>
      <c r="E108" s="5" t="s">
        <v>57</v>
      </c>
      <c r="F108" s="82"/>
      <c r="G108" s="78"/>
      <c r="H108" s="78"/>
      <c r="I108" s="78"/>
      <c r="J108" s="78"/>
      <c r="K108" s="78"/>
      <c r="L108" s="78"/>
      <c r="M108" s="78"/>
      <c r="N108" s="78"/>
      <c r="O108" s="78"/>
      <c r="P108" s="25"/>
    </row>
    <row r="109" spans="1:16" ht="14.25" thickBot="1">
      <c r="A109" s="52"/>
      <c r="D109" s="25"/>
      <c r="E109" s="56" t="s">
        <v>58</v>
      </c>
      <c r="F109" s="79">
        <f>SUBTOTAL(109,_10월[1주])</f>
        <v>0</v>
      </c>
      <c r="G109" s="79">
        <f>SUBTOTAL(109,_10월[초과 근무 시간])</f>
        <v>0</v>
      </c>
      <c r="H109" s="79">
        <f>SUBTOTAL(109,_10월[주 2])</f>
        <v>0</v>
      </c>
      <c r="I109" s="79">
        <f>SUBTOTAL(109,_10월[[초과 근무 시간 ]])</f>
        <v>0</v>
      </c>
      <c r="J109" s="79">
        <f>SUBTOTAL(109,_10월[3주])</f>
        <v>0</v>
      </c>
      <c r="K109" s="79">
        <f>SUBTOTAL(109,_10월[[초과 근무 시간  ]])</f>
        <v>0</v>
      </c>
      <c r="L109" s="79">
        <f>SUBTOTAL(109,_10월[4주])</f>
        <v>0</v>
      </c>
      <c r="M109" s="79">
        <f>SUBTOTAL(109,_10월[[초과 근무 시간   ]])</f>
        <v>0</v>
      </c>
      <c r="N109" s="79">
        <f>SUBTOTAL(109,_10월[5주])</f>
        <v>0</v>
      </c>
      <c r="O109" s="79">
        <f>SUBTOTAL(109,_10월[[초과 근무 시간    ]])</f>
        <v>0</v>
      </c>
      <c r="P109" s="25"/>
    </row>
    <row r="110" spans="1:16" ht="21.95" customHeight="1">
      <c r="A110" s="52" t="s">
        <v>36</v>
      </c>
      <c r="D110" s="30"/>
      <c r="E110" s="7" t="str">
        <f>LEFT(_10월[[#Headers],[10월]],3)&amp;" 합계: 규정 근무 시간"</f>
        <v>10월 합계: 규정 근무 시간</v>
      </c>
      <c r="F110" s="40">
        <f>SUM(_10월[1주],_10월[주 2],_10월[3주],_10월[4주],_10월[5주])</f>
        <v>0</v>
      </c>
      <c r="G110" s="57" t="str">
        <f>LEFT(_10월[[#Headers],[10월]],3)&amp;" 합계: 초과 근무 시간"</f>
        <v>10월 합계: 초과 근무 시간</v>
      </c>
      <c r="H110" s="57"/>
      <c r="I110" s="41">
        <f>SUM(_10월[초과 근무 시간],_10월[[초과 근무 시간 ]],_10월[[초과 근무 시간  ]],_10월[[초과 근무 시간   ]],_10월[[초과 근무 시간    ]])</f>
        <v>0</v>
      </c>
      <c r="J110" s="9"/>
      <c r="K110" s="9"/>
      <c r="L110" s="9"/>
      <c r="M110" s="9"/>
      <c r="N110" s="9"/>
      <c r="O110" s="12"/>
      <c r="P110" s="25"/>
    </row>
    <row r="111" spans="1:16">
      <c r="A111" s="52"/>
      <c r="D111" s="25"/>
      <c r="E111" s="25"/>
      <c r="F111" s="25"/>
      <c r="G111" s="43"/>
      <c r="H111" s="43"/>
      <c r="I111" s="43"/>
      <c r="J111" s="43"/>
      <c r="K111" s="43"/>
      <c r="L111" s="43"/>
      <c r="M111" s="43"/>
      <c r="N111" s="43"/>
      <c r="O111" s="43"/>
      <c r="P111" s="25"/>
    </row>
    <row r="112" spans="1:16" s="38" customFormat="1" ht="30" customHeight="1" thickBot="1">
      <c r="A112" s="55" t="s">
        <v>37</v>
      </c>
      <c r="B112" s="36"/>
      <c r="C112" s="36"/>
      <c r="D112" s="37"/>
      <c r="E112" s="32" t="s">
        <v>71</v>
      </c>
      <c r="F112" s="8" t="s">
        <v>74</v>
      </c>
      <c r="G112" s="8" t="s">
        <v>75</v>
      </c>
      <c r="H112" s="8" t="s">
        <v>76</v>
      </c>
      <c r="I112" s="8" t="s">
        <v>78</v>
      </c>
      <c r="J112" s="8" t="s">
        <v>80</v>
      </c>
      <c r="K112" s="8" t="s">
        <v>77</v>
      </c>
      <c r="L112" s="8" t="s">
        <v>82</v>
      </c>
      <c r="M112" s="8" t="s">
        <v>83</v>
      </c>
      <c r="N112" s="8" t="s">
        <v>84</v>
      </c>
      <c r="O112" s="15" t="s">
        <v>85</v>
      </c>
      <c r="P112" s="37"/>
    </row>
    <row r="113" spans="1:16" ht="14.25" customHeight="1">
      <c r="A113" s="52"/>
      <c r="D113" s="25"/>
      <c r="E113" s="4" t="s">
        <v>51</v>
      </c>
      <c r="F113" s="76"/>
      <c r="G113" s="77"/>
      <c r="H113" s="77"/>
      <c r="I113" s="77"/>
      <c r="J113" s="77"/>
      <c r="K113" s="77"/>
      <c r="L113" s="77"/>
      <c r="M113" s="77"/>
      <c r="N113" s="77"/>
      <c r="O113" s="78"/>
      <c r="P113" s="25"/>
    </row>
    <row r="114" spans="1:16" ht="14.25" customHeight="1">
      <c r="A114" s="52"/>
      <c r="D114" s="25"/>
      <c r="E114" s="3" t="s">
        <v>52</v>
      </c>
      <c r="F114" s="79"/>
      <c r="G114" s="80"/>
      <c r="H114" s="80"/>
      <c r="I114" s="80"/>
      <c r="J114" s="80"/>
      <c r="K114" s="80"/>
      <c r="L114" s="80"/>
      <c r="M114" s="80"/>
      <c r="N114" s="80"/>
      <c r="O114" s="81"/>
      <c r="P114" s="25"/>
    </row>
    <row r="115" spans="1:16" ht="14.25" customHeight="1">
      <c r="A115" s="52"/>
      <c r="D115" s="25"/>
      <c r="E115" s="4" t="s">
        <v>53</v>
      </c>
      <c r="F115" s="76"/>
      <c r="G115" s="77"/>
      <c r="H115" s="77"/>
      <c r="I115" s="77"/>
      <c r="J115" s="77"/>
      <c r="K115" s="77"/>
      <c r="L115" s="77"/>
      <c r="M115" s="77"/>
      <c r="N115" s="77"/>
      <c r="O115" s="78"/>
      <c r="P115" s="25"/>
    </row>
    <row r="116" spans="1:16" ht="14.25" customHeight="1">
      <c r="A116" s="52"/>
      <c r="D116" s="25"/>
      <c r="E116" s="3" t="s">
        <v>54</v>
      </c>
      <c r="F116" s="86"/>
      <c r="G116" s="87"/>
      <c r="H116" s="87"/>
      <c r="I116" s="87"/>
      <c r="J116" s="87"/>
      <c r="K116" s="87"/>
      <c r="L116" s="87"/>
      <c r="M116" s="87"/>
      <c r="N116" s="87"/>
      <c r="O116" s="88"/>
      <c r="P116" s="25"/>
    </row>
    <row r="117" spans="1:16" ht="14.25" customHeight="1">
      <c r="A117" s="52"/>
      <c r="D117" s="25"/>
      <c r="E117" s="4" t="s">
        <v>55</v>
      </c>
      <c r="F117" s="76"/>
      <c r="G117" s="77"/>
      <c r="H117" s="77"/>
      <c r="I117" s="77"/>
      <c r="J117" s="77"/>
      <c r="K117" s="77"/>
      <c r="L117" s="77"/>
      <c r="M117" s="77"/>
      <c r="N117" s="77"/>
      <c r="O117" s="78"/>
      <c r="P117" s="25"/>
    </row>
    <row r="118" spans="1:16" ht="14.25" customHeight="1">
      <c r="A118" s="52"/>
      <c r="D118" s="25"/>
      <c r="E118" s="3" t="s">
        <v>56</v>
      </c>
      <c r="F118" s="86"/>
      <c r="G118" s="87"/>
      <c r="H118" s="87"/>
      <c r="I118" s="87"/>
      <c r="J118" s="87"/>
      <c r="K118" s="87"/>
      <c r="L118" s="87"/>
      <c r="M118" s="87"/>
      <c r="N118" s="87"/>
      <c r="O118" s="88"/>
      <c r="P118" s="25"/>
    </row>
    <row r="119" spans="1:16" ht="14.25" customHeight="1" thickBot="1">
      <c r="A119" s="52"/>
      <c r="D119" s="25"/>
      <c r="E119" s="5" t="s">
        <v>57</v>
      </c>
      <c r="F119" s="82"/>
      <c r="G119" s="78"/>
      <c r="H119" s="78"/>
      <c r="I119" s="78"/>
      <c r="J119" s="78"/>
      <c r="K119" s="78"/>
      <c r="L119" s="78"/>
      <c r="M119" s="78"/>
      <c r="N119" s="78"/>
      <c r="O119" s="78"/>
      <c r="P119" s="25"/>
    </row>
    <row r="120" spans="1:16" ht="14.25" thickBot="1">
      <c r="A120" s="52"/>
      <c r="D120" s="25"/>
      <c r="E120" s="56" t="s">
        <v>58</v>
      </c>
      <c r="F120" s="79">
        <f>SUBTOTAL(109,_11월[1주])</f>
        <v>0</v>
      </c>
      <c r="G120" s="79">
        <f>SUBTOTAL(109,_11월[초과 근무 시간])</f>
        <v>0</v>
      </c>
      <c r="H120" s="79">
        <f>SUBTOTAL(109,_11월[주 2])</f>
        <v>0</v>
      </c>
      <c r="I120" s="79">
        <f>SUBTOTAL(109,_11월[[초과 근무 시간 ]])</f>
        <v>0</v>
      </c>
      <c r="J120" s="79">
        <f>SUBTOTAL(109,_11월[3주])</f>
        <v>0</v>
      </c>
      <c r="K120" s="79">
        <f>SUBTOTAL(109,_11월[[초과 근무 시간  ]])</f>
        <v>0</v>
      </c>
      <c r="L120" s="79">
        <f>SUBTOTAL(109,_11월[4주])</f>
        <v>0</v>
      </c>
      <c r="M120" s="79">
        <f>SUBTOTAL(109,_11월[[초과 근무 시간    ]])</f>
        <v>0</v>
      </c>
      <c r="N120" s="79">
        <f>SUBTOTAL(109,_11월[5주])</f>
        <v>0</v>
      </c>
      <c r="O120" s="79">
        <f>SUBTOTAL(109,_11월[[초과 근무 시간     ]])</f>
        <v>0</v>
      </c>
      <c r="P120" s="25"/>
    </row>
    <row r="121" spans="1:16" ht="21.95" customHeight="1">
      <c r="A121" s="52" t="s">
        <v>38</v>
      </c>
      <c r="D121" s="30"/>
      <c r="E121" s="7" t="str">
        <f>LEFT(_11월[[#Headers],[11월]],3)&amp;" 합계: 규정 근무 시간"</f>
        <v>11월 합계: 규정 근무 시간</v>
      </c>
      <c r="F121" s="40">
        <f>SUM(_11월[1주],_11월[주 2],_11월[3주],_11월[4주],_11월[5주])</f>
        <v>0</v>
      </c>
      <c r="G121" s="57" t="str">
        <f>LEFT(_11월[[#Headers],[11월]],3)&amp;" 합계: 초과 근무 시간"</f>
        <v>11월 합계: 초과 근무 시간</v>
      </c>
      <c r="H121" s="57"/>
      <c r="I121" s="41">
        <f>SUM(_11월[초과 근무 시간],_11월[[초과 근무 시간 ]],_11월[[초과 근무 시간  ]],_11월[[초과 근무 시간    ]],_11월[[초과 근무 시간     ]])</f>
        <v>0</v>
      </c>
      <c r="J121" s="9"/>
      <c r="K121" s="9"/>
      <c r="L121" s="9"/>
      <c r="M121" s="9"/>
      <c r="N121" s="9"/>
      <c r="O121" s="12"/>
      <c r="P121" s="25"/>
    </row>
    <row r="122" spans="1:16">
      <c r="A122" s="52"/>
      <c r="D122" s="25"/>
      <c r="E122" s="25"/>
      <c r="F122" s="25"/>
      <c r="G122" s="43"/>
      <c r="H122" s="43"/>
      <c r="I122" s="43"/>
      <c r="J122" s="43"/>
      <c r="K122" s="43"/>
      <c r="L122" s="43"/>
      <c r="M122" s="43"/>
      <c r="N122" s="43"/>
      <c r="O122" s="43"/>
      <c r="P122" s="25"/>
    </row>
    <row r="123" spans="1:16" s="38" customFormat="1" ht="30" customHeight="1" thickBot="1">
      <c r="A123" s="55" t="s">
        <v>39</v>
      </c>
      <c r="B123" s="36"/>
      <c r="C123" s="36"/>
      <c r="D123" s="39"/>
      <c r="E123" s="32" t="s">
        <v>72</v>
      </c>
      <c r="F123" s="8" t="s">
        <v>73</v>
      </c>
      <c r="G123" s="8" t="s">
        <v>75</v>
      </c>
      <c r="H123" s="8" t="s">
        <v>76</v>
      </c>
      <c r="I123" s="8" t="s">
        <v>78</v>
      </c>
      <c r="J123" s="8" t="s">
        <v>79</v>
      </c>
      <c r="K123" s="8" t="s">
        <v>77</v>
      </c>
      <c r="L123" s="8" t="s">
        <v>82</v>
      </c>
      <c r="M123" s="8" t="s">
        <v>81</v>
      </c>
      <c r="N123" s="8" t="s">
        <v>84</v>
      </c>
      <c r="O123" s="15" t="s">
        <v>83</v>
      </c>
      <c r="P123" s="37"/>
    </row>
    <row r="124" spans="1:16" ht="14.25" customHeight="1">
      <c r="A124" s="52"/>
      <c r="D124" s="30"/>
      <c r="E124" s="4" t="s">
        <v>51</v>
      </c>
      <c r="F124" s="76"/>
      <c r="G124" s="77"/>
      <c r="H124" s="77"/>
      <c r="I124" s="77"/>
      <c r="J124" s="77"/>
      <c r="K124" s="77"/>
      <c r="L124" s="77"/>
      <c r="M124" s="77"/>
      <c r="N124" s="77"/>
      <c r="O124" s="78"/>
      <c r="P124" s="25"/>
    </row>
    <row r="125" spans="1:16" ht="14.25" customHeight="1">
      <c r="A125" s="52"/>
      <c r="D125" s="30"/>
      <c r="E125" s="3" t="s">
        <v>52</v>
      </c>
      <c r="F125" s="79"/>
      <c r="G125" s="80"/>
      <c r="H125" s="80"/>
      <c r="I125" s="80"/>
      <c r="J125" s="80"/>
      <c r="K125" s="80"/>
      <c r="L125" s="80"/>
      <c r="M125" s="80"/>
      <c r="N125" s="80"/>
      <c r="O125" s="81"/>
      <c r="P125" s="25"/>
    </row>
    <row r="126" spans="1:16" ht="14.25" customHeight="1">
      <c r="A126" s="52"/>
      <c r="D126" s="30"/>
      <c r="E126" s="4" t="s">
        <v>53</v>
      </c>
      <c r="F126" s="76"/>
      <c r="G126" s="77"/>
      <c r="H126" s="77"/>
      <c r="I126" s="77"/>
      <c r="J126" s="77"/>
      <c r="K126" s="77"/>
      <c r="L126" s="77"/>
      <c r="M126" s="77"/>
      <c r="N126" s="77"/>
      <c r="O126" s="78"/>
      <c r="P126" s="25"/>
    </row>
    <row r="127" spans="1:16" ht="14.25" customHeight="1">
      <c r="A127" s="52"/>
      <c r="E127" s="3" t="s">
        <v>54</v>
      </c>
      <c r="F127" s="79"/>
      <c r="G127" s="80"/>
      <c r="H127" s="80"/>
      <c r="I127" s="80"/>
      <c r="J127" s="80"/>
      <c r="K127" s="80"/>
      <c r="L127" s="80"/>
      <c r="M127" s="80"/>
      <c r="N127" s="80"/>
      <c r="O127" s="81"/>
    </row>
    <row r="128" spans="1:16" ht="14.25" customHeight="1">
      <c r="A128" s="52"/>
      <c r="E128" s="4" t="s">
        <v>55</v>
      </c>
      <c r="F128" s="76"/>
      <c r="G128" s="77"/>
      <c r="H128" s="77"/>
      <c r="I128" s="77"/>
      <c r="J128" s="77"/>
      <c r="K128" s="77"/>
      <c r="L128" s="77"/>
      <c r="M128" s="77"/>
      <c r="N128" s="77"/>
      <c r="O128" s="78"/>
    </row>
    <row r="129" spans="1:15" ht="14.25" customHeight="1">
      <c r="A129" s="52"/>
      <c r="E129" s="3" t="s">
        <v>56</v>
      </c>
      <c r="F129" s="79"/>
      <c r="G129" s="80"/>
      <c r="H129" s="80"/>
      <c r="I129" s="80"/>
      <c r="J129" s="80"/>
      <c r="K129" s="80"/>
      <c r="L129" s="80"/>
      <c r="M129" s="80"/>
      <c r="N129" s="80"/>
      <c r="O129" s="81"/>
    </row>
    <row r="130" spans="1:15" ht="14.25" customHeight="1" thickBot="1">
      <c r="A130" s="52"/>
      <c r="E130" s="5" t="s">
        <v>57</v>
      </c>
      <c r="F130" s="82"/>
      <c r="G130" s="78"/>
      <c r="H130" s="78"/>
      <c r="I130" s="78"/>
      <c r="J130" s="78"/>
      <c r="K130" s="78"/>
      <c r="L130" s="78"/>
      <c r="M130" s="78"/>
      <c r="N130" s="78"/>
      <c r="O130" s="78"/>
    </row>
    <row r="131" spans="1:15" ht="14.25" thickBot="1">
      <c r="A131" s="52"/>
      <c r="E131" s="56" t="s">
        <v>58</v>
      </c>
      <c r="F131" s="79">
        <f>SUBTOTAL(109,_12월[주 1])</f>
        <v>0</v>
      </c>
      <c r="G131" s="79">
        <f>SUBTOTAL(109,_12월[초과 근무 시간])</f>
        <v>0</v>
      </c>
      <c r="H131" s="79">
        <f>SUBTOTAL(109,_12월[주 2])</f>
        <v>0</v>
      </c>
      <c r="I131" s="79">
        <f>SUBTOTAL(109,_12월[[초과 근무 시간 ]])</f>
        <v>0</v>
      </c>
      <c r="J131" s="79">
        <f>SUBTOTAL(109,_12월[주 3])</f>
        <v>0</v>
      </c>
      <c r="K131" s="79">
        <f>SUBTOTAL(109,_12월[[초과 근무 시간  ]])</f>
        <v>0</v>
      </c>
      <c r="L131" s="79">
        <f>SUBTOTAL(109,_12월[4주])</f>
        <v>0</v>
      </c>
      <c r="M131" s="79">
        <f>SUBTOTAL(109,_12월[[초과 근무 시간   ]])</f>
        <v>0</v>
      </c>
      <c r="N131" s="79">
        <f>SUBTOTAL(109,_12월[5주])</f>
        <v>0</v>
      </c>
      <c r="O131" s="79">
        <f>SUBTOTAL(109,_12월[[초과 근무 시간    ]])</f>
        <v>0</v>
      </c>
    </row>
    <row r="132" spans="1:15" ht="21.95" customHeight="1">
      <c r="A132" s="52" t="s">
        <v>40</v>
      </c>
      <c r="E132" s="7" t="str">
        <f>LEFT(_12월[[#Headers],[12월]],3)&amp;" 합계: 규정 근무 시간"</f>
        <v>12월 합계: 규정 근무 시간</v>
      </c>
      <c r="F132" s="40">
        <f>SUM(_12월[주 1],_12월[주 2],_12월[주 3],_12월[4주],_12월[5주])</f>
        <v>0</v>
      </c>
      <c r="G132" s="57" t="str">
        <f>LEFT(_12월[[#Headers],[12월]],3)&amp;" 합계: 초과 근무 시간"</f>
        <v>12월 합계: 초과 근무 시간</v>
      </c>
      <c r="H132" s="57"/>
      <c r="I132" s="41">
        <f>SUM(G124:G130,I124:I130,K124:K130,M124:M130,O124:O130)</f>
        <v>0</v>
      </c>
      <c r="J132" s="9"/>
      <c r="K132" s="9"/>
      <c r="L132" s="9"/>
      <c r="M132" s="9"/>
      <c r="N132" s="9"/>
      <c r="O132" s="12"/>
    </row>
    <row r="133" spans="1:15">
      <c r="A133" s="52"/>
      <c r="E133" s="25"/>
      <c r="F133" s="25"/>
      <c r="G133" s="43"/>
      <c r="H133" s="43"/>
      <c r="I133" s="43"/>
      <c r="J133" s="43"/>
      <c r="K133" s="43"/>
      <c r="L133" s="43"/>
      <c r="M133" s="43"/>
      <c r="N133" s="43"/>
      <c r="O133" s="43"/>
    </row>
  </sheetData>
  <mergeCells count="17">
    <mergeCell ref="G132:H132"/>
    <mergeCell ref="G66:H66"/>
    <mergeCell ref="G77:H77"/>
    <mergeCell ref="G88:H88"/>
    <mergeCell ref="G99:H99"/>
    <mergeCell ref="G110:H110"/>
    <mergeCell ref="E100:O100"/>
    <mergeCell ref="E67:O67"/>
    <mergeCell ref="G33:H33"/>
    <mergeCell ref="G44:H44"/>
    <mergeCell ref="B1:C1"/>
    <mergeCell ref="G55:H55"/>
    <mergeCell ref="G121:H121"/>
    <mergeCell ref="E1:O1"/>
    <mergeCell ref="E34:O34"/>
    <mergeCell ref="G11:H11"/>
    <mergeCell ref="G22:H22"/>
  </mergeCells>
  <phoneticPr fontId="26" type="noConversion"/>
  <printOptions horizontalCentered="1"/>
  <pageMargins left="0.4" right="0.4" top="0.4" bottom="0.5" header="0.3" footer="0.3"/>
  <pageSetup paperSize="9" fitToHeight="0" orientation="landscape" horizontalDpi="4294967293" verticalDpi="200" r:id="rId1"/>
  <headerFooter differentFirst="1">
    <oddFooter>Page &amp;P of &amp;N</oddFooter>
  </headerFooter>
  <ignoredErrors>
    <ignoredError sqref="C11 F132 I132 F121 I121 F11 I11 F22 I22 F33 I33 F44 I44 F55 I55 F66 I66 F77 I77 F88 I88 F99 I99 F110 I110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시작</vt:lpstr>
      <vt:lpstr>연간 근무 시간 기록표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2018-05-25T08:57:01Z</dcterms:created>
  <dcterms:modified xsi:type="dcterms:W3CDTF">2018-09-25T03:33:33Z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