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0" yWindow="0" windowWidth="21600" windowHeight="9615" xr2:uid="{00000000-000D-0000-FFFF-FFFF00000000}"/>
  </bookViews>
  <sheets>
    <sheet name="เริ่มต้น" sheetId="2" r:id="rId1"/>
    <sheet name="แผ่นเวลารายปี" sheetId="1" r:id="rId2"/>
  </sheets>
  <definedNames>
    <definedName name="ชั่วโมงปกติ">SUM(แผ่นเวลารายปี!$F$11,แผ่นเวลารายปี!$F$22,แผ่นเวลารายปี!$F$33,แผ่นเวลารายปี!$F$44,แผ่นเวลารายปี!$F$55,แผ่นเวลารายปี!$F$66,แผ่นเวลารายปี!$F$77,แผ่นเวลารายปี!$F$88,แผ่นเวลารายปี!$F$99,แผ่นเวลารายปี!$F$110,แผ่นเวลารายปี!$F$121,แผ่นเวลารายปี!$F$132)</definedName>
    <definedName name="ชั่วโมงล่วงเวลา">SUM(แผ่นเวลารายปี!$I$11,แผ่นเวลารายปี!$I$22,แผ่นเวลารายปี!$I$33,แผ่นเวลารายปี!$I$44,แผ่นเวลารายปี!$I$55,แผ่นเวลารายปี!$I$66,แผ่นเวลารายปี!$I$77,แผ่นเวลารายปี!$I$88,แผ่นเวลารายปี!$I$99,แผ่นเวลารายปี!$I$110,แผ่นเวลารายปี!$I$121,แผ่นเวลารายปี!$I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G11" i="1"/>
  <c r="E132" i="1"/>
  <c r="E121" i="1"/>
  <c r="E110" i="1"/>
  <c r="E99" i="1"/>
  <c r="E88" i="1"/>
  <c r="E77" i="1"/>
  <c r="E66" i="1"/>
  <c r="E55" i="1"/>
  <c r="E44" i="1"/>
  <c r="E33" i="1"/>
  <c r="E22" i="1"/>
  <c r="E11" i="1"/>
  <c r="C10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C11" i="1" l="1"/>
  <c r="C9" i="1"/>
  <c r="N98" i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<sst xmlns="http://schemas.openxmlformats.org/spreadsheetml/2006/main" count="281" uniqueCount="84">
  <si>
    <t>เกี่ยวกับเทมเพลตนี้</t>
  </si>
  <si>
    <t>ติดตามเวลาทำงานของคุณเป็นรายวัน รายสัปดาห์ รายเดือน และรายปีในบัตรลงเวลาพนักงานนี้</t>
  </si>
  <si>
    <t xml:space="preserve">กรอกข้อมูลพื้นฐาน เช่น ชื่อพนักงาน ชื่อผู้จัดการ ที่อยู่อีเมล และหมายเลขโทรศัพท์ </t>
  </si>
  <si>
    <t xml:space="preserve">เพิ่มเวลาของคุณลงในตารางของแต่ละเดือน บันทึกชั่วโมงทำงานปกติและชั่วโมงทำงานล่วงเวลาในคอลัมน์แยกต่างหากสำหรับแต่ละวันทำงานของแต่ละสัปดาห์ </t>
  </si>
  <si>
    <t xml:space="preserve">ชั่วโมงทำงานทั้งหมด ชั่วโมงทำงานปกติ และชั่วโมงทำงานล่วงเวลาจะถูกคำนวณโดยอัตโนมัติ </t>
  </si>
  <si>
    <t>หมายเหตุ:</t>
  </si>
  <si>
    <t xml:space="preserve">คำแนะนำเพิ่มเติมจะอยู่ในคอลัมน์ A ในเวิร์กชีต แผ่นเวลารายปี ข้อความนี้ได้ถูกซ่อนไว้โดยตั้งใจ เมื่อต้องการเอาข้อความออก ให้เลือกคอลัมน์ A แล้วเลือก ลบ เมื่อต้องการยกเลิกการซ่อนข้อความ ให้เลือกคอลัมน์ A แล้วเปลี่ยนสีฟอนต์ </t>
  </si>
  <si>
    <t>สร้างแผ่นเวลาพนักงานแบบรายวัน รายสัปดาห์ รายเดือน หรือรายปีในเวิร์กชีตนี้ 
คำแนะนำที่เป็นประโยชน์เกี่ยวกับวิธีใช้เวิร์กบุ๊กนี้อยู่ในเซลล์ในคอลัมน์นี้ ใช้ลูกศรลงเพื่อเริ่มต้นใช้งาน
ชื่อของเวิร์กชีตนี้อยู่ในเซลล์ที่ด้านขวา และส่วนหัวของไตรมาสที่มีเดือนมกราคม กุมภาพันธ์ มีนาคมอยู่ในเซลล์ E1</t>
  </si>
  <si>
    <t>ใส่ชื่อพนักงานในเซลล์ C2 และทั่วไป และชั่วโมงทำงานล่วงเวลาในตารางเดือนมกราคมที่เริ่มต้นในเซลล์ E2</t>
  </si>
  <si>
    <t>ใส่ชื่อผู้จัดการในเซลล์ C3</t>
  </si>
  <si>
    <t>ใส่ที่อยู่อีเมลในเซลล์ C4</t>
  </si>
  <si>
    <t>ใส่หมายเลขโทรศัพท์ในเซลล์ C5 คำแนะนำถัดไปอยู่ในเซลล์ A9</t>
  </si>
  <si>
    <t>ผลรวมชั่วโมงทำงานปกติแบบรายปีจะถูกคำนวณในเซลล์ C9 โดยอัตโนมัติ</t>
  </si>
  <si>
    <t>ผลรวมชั่วโมงทำงานล่วงเวลาแบบรายปีจะถูกคำนวณในเซลล์ C10 โดยอัตโนมัติ</t>
  </si>
  <si>
    <t>ยอดรวมชั่วโมงทำงานทั้งหมดแบบรายปีจะถูกคำนวณในเซลล์ C11 โดยอัตโนมัติ ผลรวมชั่วโมงทำงานปกติของเดือนมกราคมในเซลล์ F11 และผลรวมชั่วโมงทำงานล่วงเวลาของเดือนมกราคมในเซลล์ I11 จะถูกคำนวนโดยอัตโนมัติ คำแนะนำถัดไปอยู่ในเซลล์ A13</t>
  </si>
  <si>
    <t>ใส่ชั่วโมงทำงานปกติและแบบล่วงเวลาในตารางเดือนกุมภาพันธ์ที่เริ่มต้นในเซลล์ E13 คำแนะนำถัดไปอยู่ในเซลล์ A22</t>
  </si>
  <si>
    <t>ผลรวมชั่วโมงทำงานปกติของเดือนกุมภาพันธ์ในเซลล์ F22 และผลรวมชั่วโมงทำงานล่วงเวลาของเดือนกุมภาพันธ์ในเซลล์ I22 จะถูกคำนวนโดยอัตโนมัติ คำแนะนำถัดไปอยู่ในเซลล์ A24</t>
  </si>
  <si>
    <t>ใส่ชั่วโมงทำงานปกติและแบบล่วงเวลาในตารางเดือนมีนาคมที่เริ่มต้นในเซลล์ E24 คำแนะนำถัดไปอยู่ในเซลล์ A33</t>
  </si>
  <si>
    <t>ผลรวมชั่วโมงทำงานปกติของเดือนมีนาคมในเซลล์ F33 และผลรวมชั่วโมงทำงานล่วงเวลาของเดือนมีนาคมในเซลล์ I33 จะถูกคำนวนโดยอัตโนมัติ</t>
  </si>
  <si>
    <t xml:space="preserve">ส่วนหัวของไตรมาสที่สองที่มีเดือนเมษายน พฤษภาคม มิถุนายนอยู่ในเซลล์ E34 </t>
  </si>
  <si>
    <t>ใส่ชั่วโมงทำงานปกติและแบบล่วงเวลาในตารางเดือนกุมภาพันธ์ที่เริ่มต้นในเซลล์ E35 คำแนะนำถัดไปอยู่ในเซลล์ A44</t>
  </si>
  <si>
    <t>ผลรวมชั่วโมงทำงานปกติของเดือนในเซลล์ F44 และผลรวมชั่วโมงทำงานล่วงเวลาของเมษายนในเซลล์ I44 จะถูกคำนวนโดยอัตโนมัติ คำแนะนำถัดไปอยู่ในเซลล์ A46</t>
  </si>
  <si>
    <t>ใส่ชั่วโมงทำงานปกติและแบบล่วงเวลาในตารางเดือนพฤษภาคมที่เริ่มต้นในเซลล์ E46 คำแนะนำถัดไปอยู่ในเซลล์ A55</t>
  </si>
  <si>
    <t>ผลรวมชั่วโมงทำงานปกติของเดือนพฤษภาคมในเซลล์ F55 และผลรวมชั่วโมงทำงานล่วงเวลาของเดือนพฤษภาคมในเซลล์ I55 จะถูกคำนวนโดยอัตโนมัติ คำแนะนำถัดไปอยู่ในเซลล์ A57</t>
  </si>
  <si>
    <t>ใส่ชั่วโมงทำงานปกติและแบบล่วงเวลาในตารางเดือนมิถุนายนที่เริ่มต้นในเซลล์ E57 คำแนะนำถัดไปอยู่ในเซลล์ A66</t>
  </si>
  <si>
    <t>ผลรวมชั่วโมงทำงานปกติของเดือนมิถุนายนในเซลล์ F66 และผลรวมชั่วโมงทำงานล่วงเวลาของเดือนมิถุนายนในเซลล์ I66 จะถูกคำนวนโดยอัตโนมัติ</t>
  </si>
  <si>
    <t xml:space="preserve">ส่วนหัวของไตรมาสที่สามที่มีเดือนกรกฎาคม สิงหาคม กันยายนจะอยู่ในเซลล์ E67 </t>
  </si>
  <si>
    <t>ใส่ชั่วโมงทำงานปกติและแบบล่วงเวลาในตารางเดือนกรกฎาคมที่เริ่มต้นในเซลล์ E68 คำแนะนำถัดไปอยู่ในเซลล์ A77</t>
  </si>
  <si>
    <t>ผลรวมชั่วโมงทำงานปกติของเดือนกรกฎาคมในเซลล์ F77 และผลรวมชั่วโมงทำงานล่วงเวลาของเดือนกรกฎาคมในเซลล์ I77 จะถูกคำนวนโดยอัตโนมัติ คำแนะนำถัดไปอยู่ในเซลล์ A79</t>
  </si>
  <si>
    <t>ใส่ชั่วโมงทำงานปกติและแบบล่วงเวลาในตารางเดือนสิงหาคมที่เริ่มต้นในเซลล์ E79 คำแนะนำถัดไปอยู่ในเซลล์ A88</t>
  </si>
  <si>
    <t>ผลรวมชั่วโมงทำงานปกติของเดือนสิงหาคมในเซลล์ F88 และผลรวมชั่วโมงทำงานล่วงเวลาของเดือนสิงหาคมในเซลล์ I88 จะถูกคำนวนโดยอัตโนมัติ คำแนะนำถัดไปอยู่ในเซลล์ A90</t>
  </si>
  <si>
    <t>ใส่ชั่วโมงทำงานปกติและแบบล่วงเวลาในตารางเดือนกันยายนที่เริ่มต้นในเซลล์ E90 คำแนะนำถัดไปอยู่ในเซลล์ A99</t>
  </si>
  <si>
    <t>ผลรวมชั่วโมงทำงานปกติของเดือนกันยายนในเซลล์ F99 และผลรวมชั่วโมงทำงานล่วงเวลาของเดือนกันยายนในเซลล์ I99 จะถูกคำนวนโดยอัตโนมัติ</t>
  </si>
  <si>
    <t xml:space="preserve">ส่วนหัวของไตรมาสที่สองที่มีเดือนตุลาคม พฤศจิกายน ธันวาคมจะอยู่ในเซลล์ E100 </t>
  </si>
  <si>
    <t>ใส่ชั่วโมงทำงานปกติและแบบล่วงเวลาในตารางเดือนตุลาคมที่เริ่มต้นในเซลล์ E101 คำแนะนำถัดไปอยู่ในเซลล์ A110</t>
  </si>
  <si>
    <t>ผลรวมชั่วโมงทำงานปกติของเดือนตุลาคมอยู่ในเซลล์ F110 และผลรวมชั่วโมงทำงานล่วงเวลาของเดือนตุลาคมอยู่ในเซลล์ I110 จะถูกคำนวนโดยอัตโนมัติ คำแนะนำถัดไปอยู่ในเซลล์ A112</t>
  </si>
  <si>
    <t>ใส่ชั่วโมงทำงานปกติและแบบล่วงเวลาในตารางเดือนพฤศจิกายนที่เริ่มต้นในเซลล์ E112 คำแนะนำถัดไปอยู่ในเซลล์ A121</t>
  </si>
  <si>
    <t>ผลรวมชั่วโมงทำงานปกติของเดือนพฤศจิกายนในเซลล์ F121 และผลรวมชั่วโมงทำงานล่วงเวลาของเดือนพฤศจิกายนในเซลล์ I121 จะถูกคำนวนโดยอัตโนมัติ คำแนะนำถัดไปอยู่ในเซลล์ A123</t>
  </si>
  <si>
    <t>ใส่ชั่วโมงทำงานปกติและแบบล่วงเวลาในตารางเดือนธันวาคมที่เริ่มต้นในเซลล์ E123 คำแนะนำถัดไปอยู่ในเซลล์ A132</t>
  </si>
  <si>
    <t>ผลรวมชั่วโมงทำงานปกติของเดือนธันวาคมในเซลล์ F132 และผลรวมชั่วโมงทำงานล่วงเวลาของเดือนธันวาคมในเซลล์ I132 จะถูกคำนวนโดยอัตโนมัติ</t>
  </si>
  <si>
    <t>พนักงาน 
บัตรลงเวลา</t>
  </si>
  <si>
    <t>ชื่อพนักงาน:</t>
  </si>
  <si>
    <t>ผู้จัดการ:</t>
  </si>
  <si>
    <t>อีเมล:</t>
  </si>
  <si>
    <t>หมายเลขโทรศัพท์:</t>
  </si>
  <si>
    <t>ชม. ทำงานปกติ:</t>
  </si>
  <si>
    <t>ชม. ทำงานล่วงเวลา:</t>
  </si>
  <si>
    <t>ผลรวม</t>
  </si>
  <si>
    <t>มกราคม</t>
  </si>
  <si>
    <t>วันจันทร์</t>
  </si>
  <si>
    <t>วันอังคาร</t>
  </si>
  <si>
    <t>วันพุธ</t>
  </si>
  <si>
    <t>วันพฤหัสบดี</t>
  </si>
  <si>
    <t>วันศุกร์</t>
  </si>
  <si>
    <t>วันเสาร์</t>
  </si>
  <si>
    <t>วันอาทิตย์</t>
  </si>
  <si>
    <t>ผลรวมชั่วโมงทำงานรายสัปดาห์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</si>
  <si>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</si>
  <si>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</si>
  <si>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</si>
  <si>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</si>
  <si>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</si>
  <si>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</si>
  <si>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</si>
  <si>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</si>
  <si>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</si>
  <si>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</si>
  <si>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</si>
  <si>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สัปดาห์ 1</t>
  </si>
  <si>
    <t>งานล่วงเวลา</t>
  </si>
  <si>
    <t>สัปดาห์ 2</t>
  </si>
  <si>
    <t xml:space="preserve">งานล่วงเวลา  </t>
  </si>
  <si>
    <t xml:space="preserve">งานล่วงเวลา </t>
  </si>
  <si>
    <t>สัปดาห์ 3</t>
  </si>
  <si>
    <t xml:space="preserve">งานล่วงเวลา   </t>
  </si>
  <si>
    <t>สัปดาห์ 4</t>
  </si>
  <si>
    <t xml:space="preserve">งานล่วงเวลา    </t>
  </si>
  <si>
    <t>สัปดาห์ 5</t>
  </si>
  <si>
    <t xml:space="preserve">งานล่วงเวลา     </t>
  </si>
  <si>
    <t>เมื่อต้องการเรียนรู้เพิ่มเติมเกี่ยวกับตาราง ให้กด SHIFT แล้วตามด้วย F10 ภายในตาราง แล้วเลือกตัวเลือก ตาราง จากนั้นเลือก ข้อความแสดงแทน</t>
  </si>
  <si>
    <t>มกราคม กุมภาพันธ์ มีนาคม      พนักงาน บัตรลงเวลา: รายวัน รายสัปดาห์ รายเดือน รายปี</t>
  </si>
  <si>
    <t>เมษายน พฤษภาคม มิถุนายน      พนักงาน บัตรลงเวลา: รายวัน รายสัปดาห์ รายเดือน รายปี</t>
  </si>
  <si>
    <t>กรกฎาคม สิงหาคม กันยายน      พนักงาน บัตรลงเวลา: รายวัน รายสัปดาห์ รายเดือน รายปี</t>
  </si>
  <si>
    <t>ตุลาคม พฤศจิกายน ธันวาคม      พนักงาน บัตรลงเวลา: รายวัน รายสัปดาห์ รายเดือน รายปี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</si>
</sst>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#,##0.0"/>
    <numFmt numFmtId="190" formatCode="#,##0.0_ ;\-#,##0.0\ "/>
  </numFmts>
  <fonts count="26" x14ac:knownFonts="1">
    <font>
      <sz val="10"/>
      <color theme="1" tint="0.1499679555650502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0"/>
      <color theme="1" tint="0.1499679555650502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30"/>
      <color theme="5"/>
      <name val="Leelawadee"/>
      <family val="2"/>
    </font>
    <font>
      <b/>
      <sz val="12"/>
      <color theme="0"/>
      <name val="Leelawadee"/>
      <family val="2"/>
    </font>
    <font>
      <sz val="10"/>
      <color theme="3"/>
      <name val="Leelawadee"/>
      <family val="2"/>
    </font>
    <font>
      <sz val="9"/>
      <color theme="3" tint="-0.24994659260841701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sz val="10"/>
      <color theme="1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9"/>
      <color theme="5"/>
      <name val="Leelawadee"/>
      <family val="2"/>
    </font>
    <font>
      <sz val="9"/>
      <color theme="5"/>
      <name val="Leelawadee"/>
      <family val="2"/>
    </font>
    <font>
      <b/>
      <sz val="10"/>
      <color theme="1" tint="0.14996795556505021"/>
      <name val="Leelawadee"/>
      <family val="2"/>
    </font>
    <font>
      <sz val="10"/>
      <color theme="3" tint="-0.249977111117893"/>
      <name val="Leelawadee"/>
      <family val="2"/>
    </font>
    <font>
      <sz val="9"/>
      <color theme="3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9" fillId="7" borderId="10" applyNumberFormat="0" applyAlignment="0" applyProtection="0"/>
    <xf numFmtId="0" fontId="10" fillId="7" borderId="12" applyNumberFormat="0" applyProtection="0">
      <alignment horizontal="center"/>
    </xf>
    <xf numFmtId="0" fontId="11" fillId="0" borderId="1" applyNumberFormat="0" applyProtection="0">
      <alignment horizontal="right"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7" borderId="1"/>
    <xf numFmtId="0" fontId="22" fillId="7" borderId="0" applyBorder="0" applyProtection="0"/>
    <xf numFmtId="190" fontId="6" fillId="0" borderId="0" applyFont="0" applyFill="0" applyBorder="0" applyAlignment="0" applyProtection="0"/>
    <xf numFmtId="0" fontId="2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12" fillId="0" borderId="0" applyFill="0" applyBorder="0"/>
    <xf numFmtId="18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" fillId="10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18" applyNumberFormat="0" applyAlignment="0" applyProtection="0"/>
    <xf numFmtId="0" fontId="17" fillId="13" borderId="19" applyNumberFormat="0" applyAlignment="0" applyProtection="0"/>
    <xf numFmtId="0" fontId="4" fillId="13" borderId="18" applyNumberFormat="0" applyAlignment="0" applyProtection="0"/>
    <xf numFmtId="0" fontId="14" fillId="0" borderId="20" applyNumberFormat="0" applyFill="0" applyAlignment="0" applyProtection="0"/>
    <xf numFmtId="0" fontId="5" fillId="14" borderId="21" applyNumberFormat="0" applyAlignment="0" applyProtection="0"/>
    <xf numFmtId="0" fontId="20" fillId="0" borderId="0" applyNumberFormat="0" applyFill="0" applyBorder="0" applyAlignment="0" applyProtection="0"/>
    <xf numFmtId="0" fontId="6" fillId="15" borderId="22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9">
    <xf numFmtId="0" fontId="0" fillId="0" borderId="0" xfId="0">
      <alignment wrapText="1"/>
    </xf>
    <xf numFmtId="190" fontId="0" fillId="0" borderId="0" xfId="8" applyFont="1" applyFill="1" applyBorder="1"/>
    <xf numFmtId="190" fontId="0" fillId="0" borderId="0" xfId="8" applyFont="1" applyFill="1" applyBorder="1" applyAlignment="1">
      <alignment horizontal="right"/>
    </xf>
    <xf numFmtId="0" fontId="0" fillId="8" borderId="0" xfId="9" applyFont="1" applyFill="1"/>
    <xf numFmtId="0" fontId="23" fillId="0" borderId="0" xfId="0" applyFont="1">
      <alignment wrapText="1"/>
    </xf>
    <xf numFmtId="0" fontId="24" fillId="8" borderId="0" xfId="0" applyFont="1" applyFill="1" applyAlignment="1">
      <alignment wrapText="1"/>
    </xf>
    <xf numFmtId="0" fontId="24" fillId="8" borderId="0" xfId="0" applyFont="1" applyFill="1" applyAlignment="1">
      <alignment horizontal="center"/>
    </xf>
    <xf numFmtId="0" fontId="24" fillId="8" borderId="0" xfId="0" applyFont="1" applyFill="1" applyAlignment="1"/>
    <xf numFmtId="0" fontId="12" fillId="0" borderId="11" xfId="0" applyFont="1" applyFill="1" applyBorder="1">
      <alignment wrapText="1"/>
    </xf>
    <xf numFmtId="190" fontId="25" fillId="3" borderId="2" xfId="8" applyFont="1" applyFill="1" applyBorder="1"/>
    <xf numFmtId="190" fontId="25" fillId="3" borderId="2" xfId="8" applyFont="1" applyFill="1" applyBorder="1" applyAlignment="1">
      <alignment horizontal="center"/>
    </xf>
    <xf numFmtId="0" fontId="16" fillId="8" borderId="0" xfId="0" applyFont="1" applyFill="1">
      <alignment wrapText="1"/>
    </xf>
    <xf numFmtId="190" fontId="25" fillId="3" borderId="0" xfId="8" applyFont="1" applyFill="1" applyBorder="1"/>
    <xf numFmtId="190" fontId="25" fillId="3" borderId="0" xfId="8" applyFont="1" applyFill="1" applyBorder="1" applyAlignment="1">
      <alignment horizontal="center"/>
    </xf>
    <xf numFmtId="0" fontId="12" fillId="3" borderId="9" xfId="5" applyFont="1" applyBorder="1"/>
    <xf numFmtId="190" fontId="12" fillId="3" borderId="0" xfId="8" applyFont="1" applyFill="1" applyBorder="1"/>
    <xf numFmtId="190" fontId="12" fillId="3" borderId="0" xfId="8" applyFont="1" applyFill="1" applyBorder="1" applyAlignment="1">
      <alignment horizontal="center"/>
    </xf>
    <xf numFmtId="0" fontId="24" fillId="8" borderId="0" xfId="0" applyFont="1" applyFill="1" applyAlignment="1">
      <alignment vertical="center"/>
    </xf>
    <xf numFmtId="0" fontId="12" fillId="0" borderId="14" xfId="0" applyFont="1" applyFill="1" applyBorder="1">
      <alignment wrapText="1"/>
    </xf>
    <xf numFmtId="0" fontId="10" fillId="7" borderId="12" xfId="2" applyFont="1">
      <alignment horizontal="center"/>
    </xf>
    <xf numFmtId="0" fontId="0" fillId="0" borderId="0" xfId="0" applyFont="1">
      <alignment wrapText="1"/>
    </xf>
    <xf numFmtId="0" fontId="9" fillId="8" borderId="16" xfId="1" applyFont="1" applyFill="1" applyBorder="1" applyAlignment="1">
      <alignment horizontal="center" wrapText="1"/>
    </xf>
    <xf numFmtId="0" fontId="10" fillId="8" borderId="17" xfId="2" applyFont="1" applyFill="1" applyBorder="1">
      <alignment horizontal="center"/>
    </xf>
    <xf numFmtId="0" fontId="10" fillId="7" borderId="17" xfId="2" applyFont="1" applyBorder="1">
      <alignment horizontal="center"/>
    </xf>
    <xf numFmtId="0" fontId="22" fillId="8" borderId="0" xfId="7" applyFont="1" applyFill="1" applyBorder="1"/>
    <xf numFmtId="0" fontId="0" fillId="8" borderId="1" xfId="0" applyFont="1" applyFill="1" applyBorder="1" applyAlignment="1">
      <alignment wrapText="1"/>
    </xf>
    <xf numFmtId="0" fontId="12" fillId="8" borderId="0" xfId="4" applyFont="1" applyFill="1" applyBorder="1"/>
    <xf numFmtId="0" fontId="11" fillId="0" borderId="1" xfId="3" applyFont="1" applyAlignment="1">
      <alignment horizontal="left" vertical="center"/>
    </xf>
    <xf numFmtId="0" fontId="11" fillId="0" borderId="1" xfId="3" applyFont="1">
      <alignment horizontal="right" vertical="center"/>
    </xf>
    <xf numFmtId="0" fontId="0" fillId="8" borderId="0" xfId="0" applyFont="1" applyFill="1" applyBorder="1">
      <alignment wrapText="1"/>
    </xf>
    <xf numFmtId="0" fontId="22" fillId="8" borderId="0" xfId="7" applyFont="1" applyFill="1"/>
    <xf numFmtId="0" fontId="21" fillId="7" borderId="1" xfId="6" applyFont="1"/>
    <xf numFmtId="0" fontId="12" fillId="8" borderId="0" xfId="4" applyFont="1" applyFill="1" applyBorder="1" applyAlignment="1">
      <alignment horizontal="left"/>
    </xf>
    <xf numFmtId="0" fontId="12" fillId="0" borderId="0" xfId="12" applyFont="1" applyFill="1" applyBorder="1"/>
    <xf numFmtId="0" fontId="21" fillId="8" borderId="1" xfId="6" applyFont="1" applyFill="1"/>
    <xf numFmtId="0" fontId="0" fillId="8" borderId="0" xfId="0" applyFont="1" applyFill="1">
      <alignment wrapText="1"/>
    </xf>
    <xf numFmtId="0" fontId="21" fillId="8" borderId="1" xfId="6" applyFont="1" applyFill="1" applyAlignment="1">
      <alignment horizontal="right"/>
    </xf>
    <xf numFmtId="0" fontId="0" fillId="8" borderId="0" xfId="0" applyFont="1" applyFill="1" applyBorder="1" applyAlignment="1">
      <alignment horizontal="left"/>
    </xf>
    <xf numFmtId="0" fontId="21" fillId="8" borderId="8" xfId="6" applyFont="1" applyFill="1" applyBorder="1" applyAlignment="1">
      <alignment horizontal="right"/>
    </xf>
    <xf numFmtId="0" fontId="0" fillId="8" borderId="6" xfId="0" applyFont="1" applyFill="1" applyBorder="1" applyAlignment="1">
      <alignment horizontal="left"/>
    </xf>
    <xf numFmtId="188" fontId="0" fillId="0" borderId="3" xfId="0" applyNumberFormat="1" applyFont="1" applyFill="1" applyBorder="1">
      <alignment wrapText="1"/>
    </xf>
    <xf numFmtId="188" fontId="0" fillId="0" borderId="3" xfId="0" applyNumberFormat="1" applyFont="1" applyFill="1" applyBorder="1" applyAlignment="1">
      <alignment horizontal="right"/>
    </xf>
    <xf numFmtId="188" fontId="0" fillId="0" borderId="5" xfId="0" applyNumberFormat="1" applyFont="1" applyFill="1" applyBorder="1" applyAlignment="1">
      <alignment horizontal="right"/>
    </xf>
    <xf numFmtId="0" fontId="22" fillId="8" borderId="0" xfId="7" applyFont="1" applyFill="1" applyAlignment="1">
      <alignment horizontal="left"/>
    </xf>
    <xf numFmtId="0" fontId="21" fillId="7" borderId="1" xfId="6" applyFont="1" applyAlignment="1">
      <alignment horizontal="right"/>
    </xf>
    <xf numFmtId="0" fontId="0" fillId="8" borderId="6" xfId="0" applyFont="1" applyFill="1" applyBorder="1">
      <alignment wrapText="1"/>
    </xf>
    <xf numFmtId="0" fontId="12" fillId="3" borderId="2" xfId="4" applyFont="1" applyFill="1" applyBorder="1"/>
    <xf numFmtId="0" fontId="12" fillId="3" borderId="7" xfId="4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0" fontId="0" fillId="8" borderId="6" xfId="0" applyFont="1" applyFill="1" applyBorder="1" applyAlignment="1">
      <alignment horizontal="right"/>
    </xf>
    <xf numFmtId="0" fontId="11" fillId="0" borderId="1" xfId="3" applyFont="1" applyAlignment="1">
      <alignment horizontal="right" vertical="center"/>
    </xf>
    <xf numFmtId="0" fontId="11" fillId="0" borderId="1" xfId="3" applyFont="1" applyBorder="1" applyAlignment="1">
      <alignment horizontal="right" vertical="center"/>
    </xf>
    <xf numFmtId="0" fontId="12" fillId="2" borderId="0" xfId="4" applyFont="1" applyFill="1"/>
    <xf numFmtId="188" fontId="0" fillId="2" borderId="0" xfId="0" applyNumberFormat="1" applyFont="1" applyFill="1">
      <alignment wrapText="1"/>
    </xf>
    <xf numFmtId="188" fontId="0" fillId="2" borderId="0" xfId="0" applyNumberFormat="1" applyFont="1" applyFill="1" applyAlignment="1">
      <alignment horizontal="right"/>
    </xf>
    <xf numFmtId="188" fontId="0" fillId="2" borderId="0" xfId="0" applyNumberFormat="1" applyFont="1" applyFill="1" applyBorder="1" applyAlignment="1">
      <alignment horizontal="right"/>
    </xf>
    <xf numFmtId="0" fontId="12" fillId="0" borderId="0" xfId="4" applyFont="1" applyFill="1"/>
    <xf numFmtId="188" fontId="0" fillId="0" borderId="0" xfId="0" applyNumberFormat="1" applyFont="1">
      <alignment wrapText="1"/>
    </xf>
    <xf numFmtId="188" fontId="0" fillId="0" borderId="0" xfId="0" applyNumberFormat="1" applyFont="1" applyAlignment="1">
      <alignment horizontal="right"/>
    </xf>
    <xf numFmtId="188" fontId="0" fillId="0" borderId="0" xfId="0" applyNumberFormat="1" applyFont="1" applyBorder="1" applyAlignment="1">
      <alignment horizontal="right"/>
    </xf>
    <xf numFmtId="0" fontId="12" fillId="2" borderId="0" xfId="4" applyFont="1" applyFill="1" applyBorder="1"/>
    <xf numFmtId="188" fontId="0" fillId="2" borderId="0" xfId="0" applyNumberFormat="1" applyFont="1" applyFill="1" applyBorder="1">
      <alignment wrapText="1"/>
    </xf>
    <xf numFmtId="188" fontId="0" fillId="0" borderId="3" xfId="0" applyNumberFormat="1" applyFont="1" applyBorder="1">
      <alignment wrapText="1"/>
    </xf>
    <xf numFmtId="188" fontId="0" fillId="0" borderId="3" xfId="0" applyNumberFormat="1" applyFont="1" applyBorder="1" applyAlignment="1">
      <alignment horizontal="right"/>
    </xf>
    <xf numFmtId="188" fontId="0" fillId="0" borderId="5" xfId="0" applyNumberFormat="1" applyFont="1" applyBorder="1" applyAlignment="1">
      <alignment horizontal="right"/>
    </xf>
    <xf numFmtId="0" fontId="12" fillId="3" borderId="0" xfId="5" applyFont="1" applyBorder="1" applyAlignment="1">
      <alignment wrapText="1"/>
    </xf>
    <xf numFmtId="0" fontId="12" fillId="3" borderId="7" xfId="5" applyFont="1" applyBorder="1" applyAlignment="1">
      <alignment horizontal="right"/>
    </xf>
    <xf numFmtId="0" fontId="12" fillId="3" borderId="0" xfId="5" applyFont="1" applyBorder="1" applyAlignment="1">
      <alignment horizontal="right"/>
    </xf>
    <xf numFmtId="0" fontId="12" fillId="3" borderId="6" xfId="5" applyFont="1" applyBorder="1" applyAlignment="1">
      <alignment horizontal="right"/>
    </xf>
    <xf numFmtId="0" fontId="0" fillId="0" borderId="0" xfId="0" applyFont="1" applyFill="1">
      <alignment wrapText="1"/>
    </xf>
    <xf numFmtId="0" fontId="11" fillId="0" borderId="1" xfId="3" applyFont="1" applyFill="1" applyAlignment="1">
      <alignment horizontal="left" vertical="center"/>
    </xf>
    <xf numFmtId="0" fontId="10" fillId="7" borderId="12" xfId="2" applyFont="1">
      <alignment horizontal="center"/>
    </xf>
    <xf numFmtId="0" fontId="12" fillId="3" borderId="0" xfId="5" applyFont="1" applyBorder="1"/>
    <xf numFmtId="0" fontId="10" fillId="7" borderId="13" xfId="2" applyFont="1" applyBorder="1">
      <alignment horizontal="center"/>
    </xf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8" borderId="12" xfId="2" applyFont="1" applyFill="1" applyBorder="1" applyAlignment="1">
      <alignment horizontal="center" vertical="center"/>
    </xf>
    <xf numFmtId="0" fontId="10" fillId="8" borderId="10" xfId="2" applyFont="1" applyFill="1" applyBorder="1" applyAlignment="1">
      <alignment horizontal="center" vertical="center"/>
    </xf>
    <xf numFmtId="0" fontId="10" fillId="8" borderId="15" xfId="2" applyFont="1" applyFill="1" applyBorder="1" applyAlignment="1">
      <alignment horizontal="center" vertical="center"/>
    </xf>
    <xf numFmtId="188" fontId="0" fillId="0" borderId="0" xfId="0" applyNumberFormat="1" applyFont="1" applyFill="1">
      <alignment wrapText="1"/>
    </xf>
    <xf numFmtId="188" fontId="0" fillId="0" borderId="0" xfId="0" applyNumberFormat="1" applyFont="1" applyFill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0" fontId="0" fillId="8" borderId="6" xfId="0" applyFont="1" applyFill="1" applyBorder="1" applyAlignment="1">
      <alignment vertical="center" wrapText="1"/>
    </xf>
    <xf numFmtId="0" fontId="0" fillId="8" borderId="0" xfId="0" applyFont="1" applyFill="1" applyAlignment="1">
      <alignment horizontal="right"/>
    </xf>
    <xf numFmtId="190" fontId="12" fillId="3" borderId="0" xfId="5" applyNumberFormat="1" applyFont="1" applyBorder="1"/>
    <xf numFmtId="190" fontId="12" fillId="3" borderId="0" xfId="5" applyNumberFormat="1" applyFont="1" applyBorder="1" applyAlignment="1">
      <alignment horizontal="center"/>
    </xf>
  </cellXfs>
  <cellStyles count="51">
    <cellStyle name="20% - ส่วนที่ถูกเน้น1" xfId="31" builtinId="30" customBuiltin="1"/>
    <cellStyle name="20% - ส่วนที่ถูกเน้น2" xfId="35" builtinId="34" customBuiltin="1"/>
    <cellStyle name="20% - ส่วนที่ถูกเน้น3" xfId="39" builtinId="38" customBuiltin="1"/>
    <cellStyle name="20% - ส่วนที่ถูกเน้น4" xfId="43" builtinId="42" customBuiltin="1"/>
    <cellStyle name="20% - ส่วนที่ถูกเน้น5" xfId="47" builtinId="46" customBuiltin="1"/>
    <cellStyle name="20% - ส่วนที่ถูกเน้น6" xfId="10" builtinId="50" customBuiltin="1"/>
    <cellStyle name="40% - ส่วนที่ถูกเน้น1" xfId="32" builtinId="31" customBuiltin="1"/>
    <cellStyle name="40% - ส่วนที่ถูกเน้น2" xfId="36" builtinId="35" customBuiltin="1"/>
    <cellStyle name="40% - ส่วนที่ถูกเน้น3" xfId="40" builtinId="39" customBuiltin="1"/>
    <cellStyle name="40% - ส่วนที่ถูกเน้น4" xfId="44" builtinId="43" customBuiltin="1"/>
    <cellStyle name="40% - ส่วนที่ถูกเน้น5" xfId="48" builtinId="47" customBuiltin="1"/>
    <cellStyle name="40% - ส่วนที่ถูกเน้น6" xfId="50" builtinId="51" customBuiltin="1"/>
    <cellStyle name="60% - ส่วนที่ถูกเน้น1" xfId="33" builtinId="32" customBuiltin="1"/>
    <cellStyle name="60% - ส่วนที่ถูกเน้น2" xfId="37" builtinId="36" customBuiltin="1"/>
    <cellStyle name="60% - ส่วนที่ถูกเน้น3" xfId="41" builtinId="40" customBuiltin="1"/>
    <cellStyle name="60% - ส่วนที่ถูกเน้น4" xfId="45" builtinId="44" customBuiltin="1"/>
    <cellStyle name="60% - ส่วนที่ถูกเน้น5" xfId="49" builtinId="48" customBuiltin="1"/>
    <cellStyle name="60% - ส่วนที่ถูกเน้น6" xfId="11" builtinId="52" customBuiltin="1"/>
    <cellStyle name="การคำนวณ" xfId="23" builtinId="22" customBuiltin="1"/>
    <cellStyle name="ข้อความเตือน" xfId="26" builtinId="11" customBuiltin="1"/>
    <cellStyle name="ข้อความอธิบาย" xfId="28" builtinId="53" customBuiltin="1"/>
    <cellStyle name="ข้อมูลพนักงาน" xfId="6" xr:uid="{00000000-0005-0000-0000-000004000000}"/>
    <cellStyle name="คอลัมน์ในตาราง 1" xfId="12" xr:uid="{00000000-0005-0000-0000-00000C000000}"/>
    <cellStyle name="จุลภาค" xfId="8" builtinId="3" customBuiltin="1"/>
    <cellStyle name="จุลภาค [0]" xfId="13" builtinId="6" customBuiltin="1"/>
    <cellStyle name="ชื่อเรื่อง" xfId="17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8" builtinId="26" customBuiltin="1"/>
    <cellStyle name="ปกติ" xfId="0" builtinId="0" customBuiltin="1"/>
    <cellStyle name="ป้อนค่า" xfId="21" builtinId="20" customBuiltin="1"/>
    <cellStyle name="ปานกลาง" xfId="20" builtinId="28" customBuiltin="1"/>
    <cellStyle name="ป้ายข้อมูลพนักงาน" xfId="7" xr:uid="{00000000-0005-0000-0000-000005000000}"/>
    <cellStyle name="เปอร์เซ็นต์" xfId="16" builtinId="5" customBuiltin="1"/>
    <cellStyle name="ผลรวม" xfId="29" builtinId="25" customBuiltin="1"/>
    <cellStyle name="ผลรวมต่อเดือน" xfId="5" xr:uid="{00000000-0005-0000-0000-00000A000000}"/>
    <cellStyle name="แย่" xfId="19" builtinId="27" customBuiltin="1"/>
    <cellStyle name="สกุลเงิน" xfId="14" builtinId="4" customBuiltin="1"/>
    <cellStyle name="สกุลเงิน [0]" xfId="15" builtinId="7" customBuiltin="1"/>
    <cellStyle name="ส่วนที่ถูกเน้น1" xfId="30" builtinId="29" customBuiltin="1"/>
    <cellStyle name="ส่วนที่ถูกเน้น2" xfId="34" builtinId="33" customBuiltin="1"/>
    <cellStyle name="ส่วนที่ถูกเน้น3" xfId="38" builtinId="37" customBuiltin="1"/>
    <cellStyle name="ส่วนที่ถูกเน้น4" xfId="42" builtinId="41" customBuiltin="1"/>
    <cellStyle name="ส่วนที่ถูกเน้น5" xfId="46" builtinId="45" customBuiltin="1"/>
    <cellStyle name="ส่วนที่ถูกเน้น6" xfId="9" builtinId="49" customBuiltin="1"/>
    <cellStyle name="แสดงผล" xfId="22" builtinId="21" customBuiltin="1"/>
    <cellStyle name="หมายเหตุ" xfId="27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4" builtinId="19" customBuiltin="1"/>
  </cellStyles>
  <dxfs count="318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border diagonalUp="0" diagonalDown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border outline="0">
        <bottom style="medium">
          <color theme="5"/>
        </bottom>
      </border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border outline="0">
        <bottom style="medium">
          <color theme="5"/>
        </bottom>
      </border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317"/>
      <tableStyleElement type="headerRow" dxfId="316"/>
      <tableStyleElement type="totalRow" dxfId="315"/>
      <tableStyleElement type="firstColumn" dxfId="314"/>
      <tableStyleElement type="firstRowStripe" dxfId="313"/>
      <tableStyleElement type="secondRowStripe" dxfId="3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มกราคม" displayName="มกราคม" ref="E2:O10" totalsRowCount="1" headerRowDxfId="289" dataDxfId="287" totalsRowDxfId="288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มกราคม" totalsRowLabel="ผลรวมชั่วโมงทำงานรายสัปดาห์" dataDxfId="121" totalsRowDxfId="120" dataCellStyle="คอลัมน์ในตาราง 1"/>
    <tableColumn id="2" xr3:uid="{00000000-0010-0000-0000-000002000000}" name="สัปดาห์ 1" totalsRowFunction="custom" dataDxfId="131" dataCellStyle="จุลภาค">
      <totalsRowFormula>SUM(F3:F9)</totalsRowFormula>
    </tableColumn>
    <tableColumn id="3" xr3:uid="{00000000-0010-0000-0000-000003000000}" name="งานล่วงเวลา" totalsRowFunction="custom" dataDxfId="130" dataCellStyle="จุลภาค">
      <totalsRowFormula>SUM(G3:G9)</totalsRowFormula>
    </tableColumn>
    <tableColumn id="4" xr3:uid="{00000000-0010-0000-0000-000004000000}" name="สัปดาห์ 2" totalsRowFunction="custom" dataDxfId="129" dataCellStyle="จุลภาค">
      <totalsRowFormula>SUM(H3:H9)</totalsRowFormula>
    </tableColumn>
    <tableColumn id="5" xr3:uid="{00000000-0010-0000-0000-000005000000}" name="งานล่วงเวลา  " totalsRowFunction="custom" dataDxfId="128" dataCellStyle="จุลภาค">
      <totalsRowFormula>SUM(I3:I9)</totalsRowFormula>
    </tableColumn>
    <tableColumn id="6" xr3:uid="{00000000-0010-0000-0000-000006000000}" name="สัปดาห์ 3" totalsRowFunction="custom" dataDxfId="127" dataCellStyle="จุลภาค">
      <totalsRowFormula>SUM(J3:J9)</totalsRowFormula>
    </tableColumn>
    <tableColumn id="7" xr3:uid="{00000000-0010-0000-0000-000007000000}" name="งานล่วงเวลา   " totalsRowFunction="custom" dataDxfId="126" dataCellStyle="จุลภาค">
      <totalsRowFormula>SUM(K3:K9)</totalsRowFormula>
    </tableColumn>
    <tableColumn id="8" xr3:uid="{00000000-0010-0000-0000-000008000000}" name="สัปดาห์ 4" totalsRowFunction="custom" dataDxfId="125" dataCellStyle="จุลภาค">
      <totalsRowFormula>SUM(L3:L9)</totalsRowFormula>
    </tableColumn>
    <tableColumn id="9" xr3:uid="{00000000-0010-0000-0000-000009000000}" name="งานล่วงเวลา    " totalsRowFunction="custom" dataDxfId="124" dataCellStyle="จุลภาค">
      <totalsRowFormula>SUM(M3:M9)</totalsRowFormula>
    </tableColumn>
    <tableColumn id="10" xr3:uid="{00000000-0010-0000-0000-00000A000000}" name="สัปดาห์ 5" totalsRowFunction="custom" dataDxfId="123" dataCellStyle="จุลภาค">
      <totalsRowFormula>SUM(N3:N9)</totalsRowFormula>
    </tableColumn>
    <tableColumn id="11" xr3:uid="{00000000-0010-0000-0000-00000B000000}" name="งานล่วงเวลา     " totalsRowFunction="custom" dataDxfId="122" dataCellStyle="จุลภาค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มกร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ธันวาคม" displayName="ธันวาคม" ref="E123:O131" totalsRowCount="1" headerRowDxfId="164" dataDxfId="162" totalsRowDxfId="163" headerRowBorderDxfId="295" tableBorderDxfId="294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ธันวาคม" totalsRowLabel="ผลรวมชั่วโมงทำงานรายสัปดาห์" dataDxfId="176" totalsRowDxfId="175"/>
    <tableColumn id="2" xr3:uid="{46FDD981-9A2A-41C5-B071-9329463B09E2}" name="สัปดาห์ 1" totalsRowFunction="sum" dataDxfId="9" totalsRowDxfId="174"/>
    <tableColumn id="3" xr3:uid="{94FA7549-011B-481A-94CB-92374AB4423C}" name="งานล่วงเวลา" totalsRowFunction="sum" dataDxfId="8" totalsRowDxfId="173"/>
    <tableColumn id="4" xr3:uid="{21B28A6D-6DF9-49ED-9110-7281329FC686}" name="สัปดาห์ 2" totalsRowFunction="sum" dataDxfId="7" totalsRowDxfId="172"/>
    <tableColumn id="5" xr3:uid="{CF2B9E96-284B-405D-A27B-6DEA5ACA178B}" name="งานล่วงเวลา " totalsRowFunction="sum" dataDxfId="6" totalsRowDxfId="171"/>
    <tableColumn id="6" xr3:uid="{D0D55320-5750-4F57-8833-14AB50C97F20}" name="สัปดาห์ 3" totalsRowFunction="sum" dataDxfId="5" totalsRowDxfId="170"/>
    <tableColumn id="7" xr3:uid="{F884829D-FFF1-40C7-9BD1-6FB531BC87C2}" name="งานล่วงเวลา  " totalsRowFunction="sum" dataDxfId="4" totalsRowDxfId="169"/>
    <tableColumn id="8" xr3:uid="{C13AE63F-4AD3-476D-A80F-3D69CD85B38A}" name="สัปดาห์ 4" totalsRowFunction="sum" dataDxfId="3" totalsRowDxfId="168"/>
    <tableColumn id="9" xr3:uid="{79358422-D6EA-4A6B-A1A3-D9D22A0CA054}" name="งานล่วงเวลา   " totalsRowFunction="sum" dataDxfId="2" totalsRowDxfId="167"/>
    <tableColumn id="10" xr3:uid="{63813DB3-9F04-4FE0-9D0A-A3A6BC5888EB}" name="สัปดาห์ 5" totalsRowFunction="sum" dataDxfId="1" totalsRowDxfId="166"/>
    <tableColumn id="11" xr3:uid="{955F9A6D-2FFD-4B13-9856-1C6F0552C54D}" name="งานล่วงเวลา    " totalsRowFunction="sum" dataDxfId="0" totalsRowDxfId="165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ธันว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สิงหาคม" displayName="สิงหาคม" ref="E79:O87" totalsRowCount="1" headerRowDxfId="149" dataDxfId="147" totalsRowDxfId="148" headerRowBorderDxfId="293" tableBorderDxfId="292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สิงหาคม" totalsRowLabel="ผลรวมชั่วโมงทำงานรายสัปดาห์" dataDxfId="161" totalsRowDxfId="160"/>
    <tableColumn id="2" xr3:uid="{1C914B24-E1FD-4DEB-94D2-0C467CD11DE5}" name="สัปดาห์ 1" totalsRowFunction="sum" dataDxfId="49" totalsRowDxfId="159"/>
    <tableColumn id="3" xr3:uid="{D17C5906-B380-4CDC-9DC1-F2D9F35093F5}" name="งานล่วงเวลา" totalsRowFunction="sum" dataDxfId="48" totalsRowDxfId="158"/>
    <tableColumn id="4" xr3:uid="{1C2BDC75-AB02-4B73-B126-C5255C550485}" name="สัปดาห์ 2" totalsRowFunction="sum" dataDxfId="47" totalsRowDxfId="157"/>
    <tableColumn id="5" xr3:uid="{6096744F-0D6A-42A8-BA7B-9749A03095E0}" name="งานล่วงเวลา " totalsRowFunction="sum" dataDxfId="46" totalsRowDxfId="156"/>
    <tableColumn id="6" xr3:uid="{25DF1197-C8CF-4637-A7E0-5B3D8CB909A1}" name="สัปดาห์ 3" totalsRowFunction="sum" dataDxfId="45" totalsRowDxfId="155"/>
    <tableColumn id="7" xr3:uid="{4C4255BC-815F-434A-A77D-053E7F9D73E4}" name="งานล่วงเวลา   " totalsRowFunction="sum" dataDxfId="44" totalsRowDxfId="154"/>
    <tableColumn id="8" xr3:uid="{94B70225-CACF-4D68-A670-597ED29A359C}" name="สัปดาห์ 4" totalsRowFunction="sum" dataDxfId="43" totalsRowDxfId="153"/>
    <tableColumn id="9" xr3:uid="{C6C9908B-8844-485C-A393-19F9CE9C22CF}" name="งานล่วงเวลา  " totalsRowFunction="sum" dataDxfId="42" totalsRowDxfId="152"/>
    <tableColumn id="10" xr3:uid="{D3C1C13D-72D9-444B-99CF-FB089C9362E3}" name="สัปดาห์ 5" totalsRowFunction="sum" dataDxfId="41" totalsRowDxfId="151"/>
    <tableColumn id="11" xr3:uid="{E17E5EB3-A03D-4229-9270-97D10F7DA9EA}" name="งานล่วงเวลา    " totalsRowFunction="sum" dataDxfId="40" totalsRowDxfId="150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สิงห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กันยายน" displayName="กันยายน" ref="E90:O98" totalsRowCount="1" headerRowDxfId="134" dataDxfId="132" totalsRowDxfId="133" headerRowBorderDxfId="291" tableBorderDxfId="290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กันยายน" totalsRowLabel="ผลรวมชั่วโมงทำงานรายสัปดาห์" dataDxfId="146" totalsRowDxfId="145"/>
    <tableColumn id="2" xr3:uid="{EFDAF7A7-16A3-4C8F-BB2F-DCBF0F411E39}" name="สัปดาห์ 1" totalsRowFunction="sum" dataDxfId="39" totalsRowDxfId="144"/>
    <tableColumn id="3" xr3:uid="{07C6DFEE-E3EE-4903-8DF4-EE7F15C5384D}" name="งานล่วงเวลา" totalsRowFunction="sum" dataDxfId="38" totalsRowDxfId="143"/>
    <tableColumn id="4" xr3:uid="{33472FC3-F10B-43A3-A51D-D1CBB54C1991}" name="สัปดาห์ 2" totalsRowFunction="sum" dataDxfId="37" totalsRowDxfId="142"/>
    <tableColumn id="5" xr3:uid="{7D293F0F-7CEF-4B1B-9E08-AC796C052F32}" name="งานล่วงเวลา " totalsRowFunction="sum" dataDxfId="36" totalsRowDxfId="141"/>
    <tableColumn id="6" xr3:uid="{99836FC3-C537-4FA8-B123-AB245031CB30}" name="สัปดาห์ 3" totalsRowFunction="sum" dataDxfId="35" totalsRowDxfId="140"/>
    <tableColumn id="7" xr3:uid="{DBA906A3-5161-40C1-BC7E-4B0254409ACB}" name="งานล่วงเวลา  " totalsRowFunction="sum" dataDxfId="34" totalsRowDxfId="139"/>
    <tableColumn id="8" xr3:uid="{16C65E8B-8226-4168-BAFE-1D09C8D0E48B}" name="สัปดาห์ 4" totalsRowFunction="sum" dataDxfId="33" totalsRowDxfId="138"/>
    <tableColumn id="9" xr3:uid="{061B0373-DA72-4837-82EC-26762FAE1568}" name="งานล่วงเวลา   " totalsRowFunction="sum" dataDxfId="32" totalsRowDxfId="137"/>
    <tableColumn id="10" xr3:uid="{03A9AF67-4D05-4D99-A303-0B12733FA8CB}" name="สัปดาห์ 5" totalsRowFunction="sum" dataDxfId="31" totalsRowDxfId="136"/>
    <tableColumn id="11" xr3:uid="{44053E3B-AE2A-4D1B-8517-1468E37F401D}" name="งานล่วงเวลา    " totalsRowFunction="sum" dataDxfId="30" totalsRowDxfId="135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กันยายน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กุมภาพันธ์" displayName="กุมภาพันธ์" ref="E13:O21" totalsRowCount="1" headerRowDxfId="284" dataDxfId="282" totalsRowDxfId="283" headerRowBorderDxfId="311" tableBorderDxfId="310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กุมภาพันธ์" totalsRowLabel="ผลรวมชั่วโมงทำงานรายสัปดาห์" dataDxfId="286" totalsRowDxfId="285"/>
    <tableColumn id="2" xr3:uid="{00000000-0010-0000-0100-000002000000}" name="สัปดาห์ 1" totalsRowFunction="custom" dataDxfId="119" totalsRowDxfId="109">
      <totalsRowFormula>SUM(F14:F20)</totalsRowFormula>
    </tableColumn>
    <tableColumn id="3" xr3:uid="{00000000-0010-0000-0100-000003000000}" name="งานล่วงเวลา" totalsRowFunction="custom" dataDxfId="118" totalsRowDxfId="108">
      <totalsRowFormula>SUM(G14:G20)</totalsRowFormula>
    </tableColumn>
    <tableColumn id="4" xr3:uid="{00000000-0010-0000-0100-000004000000}" name="สัปดาห์ 2" totalsRowFunction="custom" dataDxfId="117" totalsRowDxfId="107">
      <totalsRowFormula>SUM(H14:H20)</totalsRowFormula>
    </tableColumn>
    <tableColumn id="5" xr3:uid="{00000000-0010-0000-0100-000005000000}" name="งานล่วงเวลา  " totalsRowFunction="custom" dataDxfId="116" totalsRowDxfId="106">
      <totalsRowFormula>SUM(I14:I20)</totalsRowFormula>
    </tableColumn>
    <tableColumn id="6" xr3:uid="{00000000-0010-0000-0100-000006000000}" name="สัปดาห์ 3" totalsRowFunction="custom" dataDxfId="115" totalsRowDxfId="105">
      <totalsRowFormula>SUM(J14:J20)</totalsRowFormula>
    </tableColumn>
    <tableColumn id="7" xr3:uid="{00000000-0010-0000-0100-000007000000}" name="งานล่วงเวลา   " totalsRowFunction="custom" dataDxfId="114" totalsRowDxfId="104">
      <totalsRowFormula>SUM(K14:K20)</totalsRowFormula>
    </tableColumn>
    <tableColumn id="8" xr3:uid="{00000000-0010-0000-0100-000008000000}" name="สัปดาห์ 4" totalsRowFunction="custom" dataDxfId="113" totalsRowDxfId="103">
      <totalsRowFormula>SUM(L14:L20)</totalsRowFormula>
    </tableColumn>
    <tableColumn id="9" xr3:uid="{00000000-0010-0000-0100-000009000000}" name="งานล่วงเวลา    " totalsRowFunction="custom" dataDxfId="112" totalsRowDxfId="102">
      <totalsRowFormula>SUM(M14:M20)</totalsRowFormula>
    </tableColumn>
    <tableColumn id="10" xr3:uid="{00000000-0010-0000-0100-00000A000000}" name="สัปดาห์ 5" totalsRowFunction="custom" dataDxfId="111" totalsRowDxfId="101">
      <totalsRowFormula>SUM(N14:N20)</totalsRowFormula>
    </tableColumn>
    <tableColumn id="11" xr3:uid="{00000000-0010-0000-0100-00000B000000}" name="งานล่วงเวลา     " totalsRowFunction="custom" dataDxfId="110" totalsRowDxfId="100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กุมภาพันธ์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มีนาคม" displayName="มีนาคม" ref="E24:O32" totalsRowCount="1" headerRowDxfId="269" dataDxfId="267" totalsRowDxfId="268" headerRowBorderDxfId="309" tableBorderDxfId="308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มีนาคม" totalsRowLabel="ผลรวมชั่วโมงทำงานรายสัปดาห์" dataDxfId="281" totalsRowDxfId="280"/>
    <tableColumn id="2" xr3:uid="{00000000-0010-0000-0200-000002000000}" name="สัปดาห์ 1" totalsRowFunction="custom" dataDxfId="99" totalsRowDxfId="279">
      <totalsRowFormula>SUM(F25:F31)</totalsRowFormula>
    </tableColumn>
    <tableColumn id="3" xr3:uid="{00000000-0010-0000-0200-000003000000}" name="งานล่วงเวลา" totalsRowFunction="custom" dataDxfId="98" totalsRowDxfId="278">
      <totalsRowFormula>SUM(G25:G31)</totalsRowFormula>
    </tableColumn>
    <tableColumn id="4" xr3:uid="{00000000-0010-0000-0200-000004000000}" name="สัปดาห์ 2" totalsRowFunction="custom" dataDxfId="97" totalsRowDxfId="277">
      <totalsRowFormula>SUM(H25:H31)</totalsRowFormula>
    </tableColumn>
    <tableColumn id="5" xr3:uid="{00000000-0010-0000-0200-000005000000}" name="งานล่วงเวลา " totalsRowFunction="custom" dataDxfId="96" totalsRowDxfId="276">
      <totalsRowFormula>SUM(I25:I31)</totalsRowFormula>
    </tableColumn>
    <tableColumn id="6" xr3:uid="{00000000-0010-0000-0200-000006000000}" name="สัปดาห์ 3" totalsRowFunction="custom" dataDxfId="95" totalsRowDxfId="275">
      <totalsRowFormula>SUM(J25:J31)</totalsRowFormula>
    </tableColumn>
    <tableColumn id="7" xr3:uid="{00000000-0010-0000-0200-000007000000}" name="งานล่วงเวลา  " totalsRowFunction="custom" dataDxfId="94" totalsRowDxfId="274">
      <totalsRowFormula>SUM(K25:K31)</totalsRowFormula>
    </tableColumn>
    <tableColumn id="8" xr3:uid="{00000000-0010-0000-0200-000008000000}" name="สัปดาห์ 4" totalsRowFunction="custom" dataDxfId="93" totalsRowDxfId="273">
      <totalsRowFormula>SUM(L25:L31)</totalsRowFormula>
    </tableColumn>
    <tableColumn id="9" xr3:uid="{00000000-0010-0000-0200-000009000000}" name="งานล่วงเวลา    " totalsRowFunction="custom" dataDxfId="92" totalsRowDxfId="272">
      <totalsRowFormula>SUM(M25:M31)</totalsRowFormula>
    </tableColumn>
    <tableColumn id="10" xr3:uid="{00000000-0010-0000-0200-00000A000000}" name="สัปดาห์ 5" totalsRowFunction="custom" dataDxfId="91" totalsRowDxfId="271">
      <totalsRowFormula>SUM(N25:N31)</totalsRowFormula>
    </tableColumn>
    <tableColumn id="11" xr3:uid="{00000000-0010-0000-0200-00000B000000}" name="งานล่วงเวลา     " totalsRowFunction="custom" dataDxfId="90" totalsRowDxfId="270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มีน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เมษายน" displayName="เมษายน" ref="E35:O43" totalsRowCount="1" headerRowDxfId="254" dataDxfId="252" totalsRowDxfId="253" headerRowBorderDxfId="307" tableBorderDxfId="306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เมษายน" totalsRowLabel="ผลรวมชั่วโมงทำงานรายสัปดาห์" dataDxfId="266" totalsRowDxfId="265"/>
    <tableColumn id="2" xr3:uid="{00000000-0010-0000-0300-000002000000}" name="สัปดาห์ 1" totalsRowFunction="custom" dataDxfId="89" totalsRowDxfId="264">
      <totalsRowFormula>SUM(F36:F42)</totalsRowFormula>
    </tableColumn>
    <tableColumn id="3" xr3:uid="{00000000-0010-0000-0300-000003000000}" name="งานล่วงเวลา" totalsRowFunction="custom" dataDxfId="88" totalsRowDxfId="263">
      <totalsRowFormula>SUM(G36:G42)</totalsRowFormula>
    </tableColumn>
    <tableColumn id="4" xr3:uid="{00000000-0010-0000-0300-000004000000}" name="สัปดาห์ 2" totalsRowFunction="custom" dataDxfId="87" totalsRowDxfId="262">
      <totalsRowFormula>SUM(H36:H42)</totalsRowFormula>
    </tableColumn>
    <tableColumn id="5" xr3:uid="{00000000-0010-0000-0300-000005000000}" name="งานล่วงเวลา  " totalsRowFunction="custom" dataDxfId="86" totalsRowDxfId="261">
      <totalsRowFormula>SUM(I36:I42)</totalsRowFormula>
    </tableColumn>
    <tableColumn id="6" xr3:uid="{00000000-0010-0000-0300-000006000000}" name="สัปดาห์ 3" totalsRowFunction="custom" dataDxfId="85" totalsRowDxfId="260">
      <totalsRowFormula>SUM(J36:J42)</totalsRowFormula>
    </tableColumn>
    <tableColumn id="7" xr3:uid="{00000000-0010-0000-0300-000007000000}" name="งานล่วงเวลา   " totalsRowFunction="custom" dataDxfId="84" totalsRowDxfId="259">
      <totalsRowFormula>SUM(K36:K42)</totalsRowFormula>
    </tableColumn>
    <tableColumn id="8" xr3:uid="{00000000-0010-0000-0300-000008000000}" name="สัปดาห์ 4" totalsRowFunction="custom" dataDxfId="83" totalsRowDxfId="258">
      <totalsRowFormula>SUM(L36:L42)</totalsRowFormula>
    </tableColumn>
    <tableColumn id="9" xr3:uid="{00000000-0010-0000-0300-000009000000}" name="งานล่วงเวลา    " totalsRowFunction="custom" dataDxfId="82" totalsRowDxfId="257">
      <totalsRowFormula>SUM(M36:M42)</totalsRowFormula>
    </tableColumn>
    <tableColumn id="10" xr3:uid="{00000000-0010-0000-0300-00000A000000}" name="สัปดาห์ 5" totalsRowFunction="custom" dataDxfId="81" totalsRowDxfId="256">
      <totalsRowFormula>SUM(N36:N42)</totalsRowFormula>
    </tableColumn>
    <tableColumn id="11" xr3:uid="{00000000-0010-0000-0300-00000B000000}" name="งานล่วงเวลา     " totalsRowFunction="custom" dataDxfId="80" totalsRowDxfId="255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เมษายน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พฤษภาคม" displayName="พฤษภาคม" ref="E46:O54" totalsRowCount="1" headerRowDxfId="239" dataDxfId="237" totalsRowDxfId="238" headerRowBorderDxfId="305" tableBorderDxfId="304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พฤษภาคม" totalsRowLabel="ผลรวมชั่วโมงทำงานรายสัปดาห์" dataDxfId="251" totalsRowDxfId="250"/>
    <tableColumn id="2" xr3:uid="{00000000-0010-0000-0400-000002000000}" name="สัปดาห์ 1" totalsRowFunction="custom" dataDxfId="79" totalsRowDxfId="249">
      <totalsRowFormula>SUM(F47:F53)</totalsRowFormula>
    </tableColumn>
    <tableColumn id="3" xr3:uid="{00000000-0010-0000-0400-000003000000}" name="งานล่วงเวลา" totalsRowFunction="custom" dataDxfId="78" totalsRowDxfId="248">
      <totalsRowFormula>SUM(G47:G53)</totalsRowFormula>
    </tableColumn>
    <tableColumn id="4" xr3:uid="{00000000-0010-0000-0400-000004000000}" name="สัปดาห์ 2" totalsRowFunction="custom" dataDxfId="77" totalsRowDxfId="247">
      <totalsRowFormula>SUM(H47:H53)</totalsRowFormula>
    </tableColumn>
    <tableColumn id="5" xr3:uid="{00000000-0010-0000-0400-000005000000}" name="งานล่วงเวลา  " totalsRowFunction="custom" dataDxfId="76" totalsRowDxfId="246">
      <totalsRowFormula>SUM(I47:I53)</totalsRowFormula>
    </tableColumn>
    <tableColumn id="6" xr3:uid="{00000000-0010-0000-0400-000006000000}" name="สัปดาห์ 3" totalsRowFunction="custom" dataDxfId="75" totalsRowDxfId="245">
      <totalsRowFormula>SUM(J47:J53)</totalsRowFormula>
    </tableColumn>
    <tableColumn id="7" xr3:uid="{00000000-0010-0000-0400-000007000000}" name="งานล่วงเวลา   " totalsRowFunction="custom" dataDxfId="74" totalsRowDxfId="244">
      <totalsRowFormula>SUM(K47:K53)</totalsRowFormula>
    </tableColumn>
    <tableColumn id="8" xr3:uid="{00000000-0010-0000-0400-000008000000}" name="สัปดาห์ 4" totalsRowFunction="custom" dataDxfId="73" totalsRowDxfId="243">
      <totalsRowFormula>SUM(L47:L53)</totalsRowFormula>
    </tableColumn>
    <tableColumn id="9" xr3:uid="{00000000-0010-0000-0400-000009000000}" name="งานล่วงเวลา    " totalsRowFunction="custom" dataDxfId="72" totalsRowDxfId="242">
      <totalsRowFormula>SUM(M47:M53)</totalsRowFormula>
    </tableColumn>
    <tableColumn id="10" xr3:uid="{00000000-0010-0000-0400-00000A000000}" name="สัปดาห์ 5" totalsRowFunction="custom" dataDxfId="71" totalsRowDxfId="241">
      <totalsRowFormula>SUM(N47:N53)</totalsRowFormula>
    </tableColumn>
    <tableColumn id="11" xr3:uid="{00000000-0010-0000-0400-00000B000000}" name="งานล่วงเวลา     " totalsRowFunction="custom" dataDxfId="70" totalsRowDxfId="240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พฤษภ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มิถุนายน" displayName="มิถุนายน" ref="E57:O65" totalsRowCount="1" headerRowDxfId="224" dataDxfId="222" totalsRowDxfId="223" headerRowBorderDxfId="303" tableBorderDxfId="302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มิถุนายน" totalsRowLabel="ผลรวมชั่วโมงทำงานรายสัปดาห์" dataDxfId="236" totalsRowDxfId="235"/>
    <tableColumn id="2" xr3:uid="{00000000-0010-0000-0500-000002000000}" name="สัปดาห์ 1" totalsRowFunction="custom" dataDxfId="69" totalsRowDxfId="234">
      <totalsRowFormula>SUM(F58:F64)</totalsRowFormula>
    </tableColumn>
    <tableColumn id="3" xr3:uid="{00000000-0010-0000-0500-000003000000}" name="งานล่วงเวลา" totalsRowFunction="custom" dataDxfId="68" totalsRowDxfId="233">
      <totalsRowFormula>SUM(G58:G64)</totalsRowFormula>
    </tableColumn>
    <tableColumn id="4" xr3:uid="{00000000-0010-0000-0500-000004000000}" name="สัปดาห์ 2" totalsRowFunction="custom" dataDxfId="67" totalsRowDxfId="232">
      <totalsRowFormula>SUM(H58:H64)</totalsRowFormula>
    </tableColumn>
    <tableColumn id="5" xr3:uid="{00000000-0010-0000-0500-000005000000}" name="งานล่วงเวลา  " totalsRowFunction="custom" dataDxfId="66" totalsRowDxfId="231">
      <totalsRowFormula>SUM(I58:I64)</totalsRowFormula>
    </tableColumn>
    <tableColumn id="6" xr3:uid="{00000000-0010-0000-0500-000006000000}" name="สัปดาห์ 3" totalsRowFunction="custom" dataDxfId="65" totalsRowDxfId="230">
      <totalsRowFormula>SUM(J58:J64)</totalsRowFormula>
    </tableColumn>
    <tableColumn id="7" xr3:uid="{00000000-0010-0000-0500-000007000000}" name="งานล่วงเวลา   " totalsRowFunction="custom" dataDxfId="64" totalsRowDxfId="229">
      <totalsRowFormula>SUM(K58:K64)</totalsRowFormula>
    </tableColumn>
    <tableColumn id="8" xr3:uid="{00000000-0010-0000-0500-000008000000}" name="สัปดาห์ 4" totalsRowFunction="custom" dataDxfId="63" totalsRowDxfId="228">
      <totalsRowFormula>SUM(L58:L64)</totalsRowFormula>
    </tableColumn>
    <tableColumn id="9" xr3:uid="{00000000-0010-0000-0500-000009000000}" name="งานล่วงเวลา    " totalsRowFunction="custom" dataDxfId="62" totalsRowDxfId="227">
      <totalsRowFormula>SUM(M58:M64)</totalsRowFormula>
    </tableColumn>
    <tableColumn id="10" xr3:uid="{00000000-0010-0000-0500-00000A000000}" name="สัปดาห์ 5" totalsRowFunction="custom" dataDxfId="61" totalsRowDxfId="226">
      <totalsRowFormula>SUM(N58:N64)</totalsRowFormula>
    </tableColumn>
    <tableColumn id="11" xr3:uid="{00000000-0010-0000-0500-00000B000000}" name="งานล่วงเวลา     " totalsRowFunction="custom" dataDxfId="60" totalsRowDxfId="225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มิถุนายน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กรกฎาคม" displayName="กรกฎาคม" ref="E68:O76" totalsRowCount="1" headerRowDxfId="209" dataDxfId="207" totalsRowDxfId="208" headerRowBorderDxfId="301" tableBorderDxfId="300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กรกฎาคม" totalsRowLabel="ผลรวมชั่วโมงทำงานรายสัปดาห์" dataDxfId="221" totalsRowDxfId="220"/>
    <tableColumn id="2" xr3:uid="{00000000-0010-0000-0600-000002000000}" name="สัปดาห์ 1" totalsRowFunction="custom" dataDxfId="59" totalsRowDxfId="219">
      <totalsRowFormula>SUM(F69:F75)</totalsRowFormula>
    </tableColumn>
    <tableColumn id="3" xr3:uid="{00000000-0010-0000-0600-000003000000}" name="งานล่วงเวลา" totalsRowFunction="custom" dataDxfId="58" totalsRowDxfId="218">
      <totalsRowFormula>SUM(G69:G75)</totalsRowFormula>
    </tableColumn>
    <tableColumn id="4" xr3:uid="{00000000-0010-0000-0600-000004000000}" name="สัปดาห์ 2" totalsRowFunction="custom" dataDxfId="57" totalsRowDxfId="217">
      <totalsRowFormula>SUM(H69:H75)</totalsRowFormula>
    </tableColumn>
    <tableColumn id="5" xr3:uid="{00000000-0010-0000-0600-000005000000}" name="งานล่วงเวลา " totalsRowFunction="custom" dataDxfId="56" totalsRowDxfId="216">
      <totalsRowFormula>SUM(I69:I75)</totalsRowFormula>
    </tableColumn>
    <tableColumn id="6" xr3:uid="{00000000-0010-0000-0600-000006000000}" name="สัปดาห์ 3" totalsRowFunction="custom" dataDxfId="55" totalsRowDxfId="215">
      <totalsRowFormula>SUM(J69:J75)</totalsRowFormula>
    </tableColumn>
    <tableColumn id="7" xr3:uid="{00000000-0010-0000-0600-000007000000}" name="งานล่วงเวลา  " totalsRowFunction="custom" dataDxfId="54" totalsRowDxfId="214">
      <totalsRowFormula>SUM(K69:K75)</totalsRowFormula>
    </tableColumn>
    <tableColumn id="8" xr3:uid="{00000000-0010-0000-0600-000008000000}" name="สัปดาห์ 4" totalsRowFunction="custom" dataDxfId="53" totalsRowDxfId="213">
      <totalsRowFormula>SUM(L69:L75)</totalsRowFormula>
    </tableColumn>
    <tableColumn id="9" xr3:uid="{00000000-0010-0000-0600-000009000000}" name="งานล่วงเวลา   " totalsRowFunction="custom" dataDxfId="52" totalsRowDxfId="212">
      <totalsRowFormula>SUM(M69:M75)</totalsRowFormula>
    </tableColumn>
    <tableColumn id="10" xr3:uid="{00000000-0010-0000-0600-00000A000000}" name="สัปดาห์ 5" totalsRowFunction="custom" dataDxfId="51" totalsRowDxfId="211">
      <totalsRowFormula>SUM(N69:N75)</totalsRowFormula>
    </tableColumn>
    <tableColumn id="11" xr3:uid="{00000000-0010-0000-0600-00000B000000}" name="งานล่วงเวลา     " totalsRowFunction="custom" dataDxfId="50" totalsRowDxfId="21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กรกฎ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ตุลาคม" displayName="ตุลาคม" ref="E101:O109" totalsRowCount="1" headerRowDxfId="194" dataDxfId="192" totalsRowDxfId="193" headerRowBorderDxfId="299" tableBorderDxfId="298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ตุลาคม" totalsRowLabel="ผลรวมชั่วโมงทำงานรายสัปดาห์" dataDxfId="206" totalsRowDxfId="205"/>
    <tableColumn id="2" xr3:uid="{EAA6CD08-D237-4AB1-A3B7-0658489595A6}" name="สัปดาห์ 1" totalsRowFunction="sum" dataDxfId="29" totalsRowDxfId="204"/>
    <tableColumn id="3" xr3:uid="{E46C106C-D054-4212-90C2-B908BE72E608}" name="งานล่วงเวลา" totalsRowFunction="sum" dataDxfId="28" totalsRowDxfId="203"/>
    <tableColumn id="4" xr3:uid="{E669B4EB-D44F-428E-A64B-864E5538E354}" name="สัปดาห์ 2" totalsRowFunction="sum" dataDxfId="27" totalsRowDxfId="202"/>
    <tableColumn id="5" xr3:uid="{943D887D-EB21-43FC-97A6-D2BAAE43958D}" name="งานล่วงเวลา " totalsRowFunction="sum" dataDxfId="26" totalsRowDxfId="201"/>
    <tableColumn id="6" xr3:uid="{E0410AFF-9A81-4570-8336-C1C0B94AE31F}" name="สัปดาห์ 3" totalsRowFunction="sum" dataDxfId="25" totalsRowDxfId="200"/>
    <tableColumn id="7" xr3:uid="{0A2C7DCA-4487-4AE6-A45E-EF1989C96BDD}" name="งานล่วงเวลา  " totalsRowFunction="sum" dataDxfId="24" totalsRowDxfId="199"/>
    <tableColumn id="8" xr3:uid="{DE4CFC82-2A30-4F0A-8BCF-180B0B9203AE}" name="สัปดาห์ 4" totalsRowFunction="sum" dataDxfId="23" totalsRowDxfId="198"/>
    <tableColumn id="9" xr3:uid="{C83710AB-6715-448C-BFDD-C2ED42F8939A}" name="งานล่วงเวลา   " totalsRowFunction="sum" dataDxfId="22" totalsRowDxfId="197"/>
    <tableColumn id="10" xr3:uid="{24B905EA-2DE0-49F5-8CCB-53B703CC28CA}" name="สัปดาห์ 5" totalsRowFunction="sum" dataDxfId="21" totalsRowDxfId="196"/>
    <tableColumn id="11" xr3:uid="{A2553B1A-B036-4F0E-9A0D-E1CEA0EE0C11}" name="งานล่วงเวลา    " totalsRowFunction="sum" dataDxfId="20" totalsRowDxfId="195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ตุลาคม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พฤศจิกายน" displayName="พฤศจิกายน" ref="E112:O120" totalsRowCount="1" headerRowDxfId="179" dataDxfId="177" totalsRowDxfId="178" headerRowBorderDxfId="297" tableBorderDxfId="296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พฤศจิกายน" totalsRowLabel="ผลรวมชั่วโมงทำงานรายสัปดาห์" dataDxfId="191" totalsRowDxfId="190"/>
    <tableColumn id="2" xr3:uid="{FA8DA2C8-8CCB-4717-AFAB-CC50B17D67DB}" name="สัปดาห์ 1" totalsRowFunction="sum" dataDxfId="19" totalsRowDxfId="189"/>
    <tableColumn id="3" xr3:uid="{31D5831C-6591-4745-A6CF-CA386A418AED}" name="งานล่วงเวลา" totalsRowFunction="sum" dataDxfId="18" totalsRowDxfId="188"/>
    <tableColumn id="4" xr3:uid="{B9E22EEC-B5FD-436F-9D89-51A4E36DEB3D}" name="สัปดาห์ 2" totalsRowFunction="sum" dataDxfId="17" totalsRowDxfId="187"/>
    <tableColumn id="5" xr3:uid="{1EA92D92-F6A2-4810-8D27-385BA5004175}" name="งานล่วงเวลา " totalsRowFunction="sum" dataDxfId="16" totalsRowDxfId="186"/>
    <tableColumn id="6" xr3:uid="{CCB4FB4F-B2CF-4855-B11E-7DBFD861A163}" name="สัปดาห์ 3" totalsRowFunction="sum" dataDxfId="15" totalsRowDxfId="185"/>
    <tableColumn id="7" xr3:uid="{B05D444E-57D6-4AE6-AB56-6D5206ABC9BA}" name="งานล่วงเวลา  " totalsRowFunction="sum" dataDxfId="14" totalsRowDxfId="184"/>
    <tableColumn id="8" xr3:uid="{098B34DD-5E46-4CCA-BCB7-03538BE8208A}" name="สัปดาห์ 4" totalsRowFunction="sum" dataDxfId="13" totalsRowDxfId="183"/>
    <tableColumn id="9" xr3:uid="{0D401A23-4B51-4DFF-81F1-F1B876D7BB9A}" name="งานล่วงเวลา    " totalsRowFunction="sum" dataDxfId="12" totalsRowDxfId="182"/>
    <tableColumn id="10" xr3:uid="{97C5530B-7280-44ED-9B49-6834DB3BE39C}" name="สัปดาห์ 5" totalsRowFunction="sum" dataDxfId="11" totalsRowDxfId="181"/>
    <tableColumn id="11" xr3:uid="{1D1AFEAB-2784-48F3-8CBD-E02B102AB5B9}" name="งานล่วงเวลา     " totalsRowFunction="sum" dataDxfId="10" totalsRowDxfId="180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ป้อนจำนวนชั่วโมงทำงานปกติและชั่วโมงทำงานล่วงเวลาในแต่ละวันทำงานและสัปดาห์ทั้งหมดในเดือนพฤศจิกายนในตารางนี้ จำนวนชั่วโมงต่อสัปดาห์ทั้งหมดและจำนวนชั่วโมงปกติทั้งหมดจะคำนวณเองโดยอัตโนมัติ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7109375" defaultRowHeight="30" customHeight="1" x14ac:dyDescent="0.2"/>
  <cols>
    <col min="1" max="1" width="2.7109375" style="20" customWidth="1"/>
    <col min="2" max="2" width="82.140625" style="20" customWidth="1"/>
    <col min="3" max="3" width="2.7109375" style="20" customWidth="1"/>
    <col min="4" max="16384" width="8.7109375" style="20"/>
  </cols>
  <sheetData>
    <row r="1" spans="2:2" ht="30" customHeight="1" thickBot="1" x14ac:dyDescent="0.3">
      <c r="B1" s="19" t="s">
        <v>0</v>
      </c>
    </row>
    <row r="2" spans="2:2" ht="30" customHeight="1" thickTop="1" x14ac:dyDescent="0.2">
      <c r="B2" s="20" t="s">
        <v>1</v>
      </c>
    </row>
    <row r="3" spans="2:2" ht="30" customHeight="1" x14ac:dyDescent="0.2">
      <c r="B3" s="20" t="s">
        <v>2</v>
      </c>
    </row>
    <row r="4" spans="2:2" ht="30" customHeight="1" x14ac:dyDescent="0.2">
      <c r="B4" s="20" t="s">
        <v>3</v>
      </c>
    </row>
    <row r="5" spans="2:2" ht="30" customHeight="1" x14ac:dyDescent="0.2">
      <c r="B5" s="20" t="s">
        <v>4</v>
      </c>
    </row>
    <row r="6" spans="2:2" ht="45" customHeight="1" x14ac:dyDescent="0.2">
      <c r="B6" s="4" t="s">
        <v>5</v>
      </c>
    </row>
    <row r="7" spans="2:2" ht="45" customHeight="1" x14ac:dyDescent="0.2">
      <c r="B7" s="20" t="s">
        <v>6</v>
      </c>
    </row>
    <row r="8" spans="2:2" ht="30" customHeight="1" x14ac:dyDescent="0.2">
      <c r="B8" s="20" t="s">
        <v>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2.75" x14ac:dyDescent="0.2"/>
  <cols>
    <col min="1" max="1" width="2.85546875" style="7" customWidth="1"/>
    <col min="2" max="2" width="17.28515625" style="35" customWidth="1"/>
    <col min="3" max="3" width="20.7109375" style="35" customWidth="1"/>
    <col min="4" max="4" width="2.5703125" style="35" customWidth="1"/>
    <col min="5" max="5" width="26.85546875" style="35" customWidth="1"/>
    <col min="6" max="6" width="12.5703125" style="35" customWidth="1"/>
    <col min="7" max="7" width="21.5703125" style="86" customWidth="1"/>
    <col min="8" max="8" width="12.5703125" style="86" customWidth="1"/>
    <col min="9" max="9" width="21.5703125" style="86" customWidth="1"/>
    <col min="10" max="10" width="12.5703125" style="86" customWidth="1"/>
    <col min="11" max="11" width="21.5703125" style="86" customWidth="1"/>
    <col min="12" max="12" width="12.5703125" style="86" customWidth="1"/>
    <col min="13" max="13" width="21.5703125" style="86" customWidth="1"/>
    <col min="14" max="14" width="12.5703125" style="86" customWidth="1"/>
    <col min="15" max="15" width="21.5703125" style="86" customWidth="1"/>
    <col min="16" max="16" width="2.5703125" style="35" customWidth="1"/>
    <col min="17" max="16384" width="9.140625" style="20"/>
  </cols>
  <sheetData>
    <row r="1" spans="1:16" ht="99.95" customHeight="1" thickBot="1" x14ac:dyDescent="0.6">
      <c r="A1" s="5" t="s">
        <v>7</v>
      </c>
      <c r="B1" s="21" t="s">
        <v>40</v>
      </c>
      <c r="C1" s="21"/>
      <c r="D1" s="22"/>
      <c r="E1" s="23" t="s">
        <v>80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3"/>
    </row>
    <row r="2" spans="1:16" ht="30" customHeight="1" thickTop="1" thickBot="1" x14ac:dyDescent="0.25">
      <c r="A2" s="6" t="s">
        <v>8</v>
      </c>
      <c r="B2" s="24" t="s">
        <v>41</v>
      </c>
      <c r="C2" s="25"/>
      <c r="D2" s="26"/>
      <c r="E2" s="27" t="s">
        <v>48</v>
      </c>
      <c r="F2" s="28" t="s">
        <v>68</v>
      </c>
      <c r="G2" s="28" t="s">
        <v>69</v>
      </c>
      <c r="H2" s="28" t="s">
        <v>70</v>
      </c>
      <c r="I2" s="28" t="s">
        <v>71</v>
      </c>
      <c r="J2" s="28" t="s">
        <v>73</v>
      </c>
      <c r="K2" s="28" t="s">
        <v>74</v>
      </c>
      <c r="L2" s="28" t="s">
        <v>75</v>
      </c>
      <c r="M2" s="28" t="s">
        <v>76</v>
      </c>
      <c r="N2" s="28" t="s">
        <v>77</v>
      </c>
      <c r="O2" s="28" t="s">
        <v>78</v>
      </c>
      <c r="P2" s="29"/>
    </row>
    <row r="3" spans="1:16" ht="13.5" thickBot="1" x14ac:dyDescent="0.25">
      <c r="A3" s="7" t="s">
        <v>9</v>
      </c>
      <c r="B3" s="30" t="s">
        <v>42</v>
      </c>
      <c r="C3" s="31"/>
      <c r="D3" s="32"/>
      <c r="E3" s="33" t="s">
        <v>49</v>
      </c>
      <c r="F3" s="1">
        <v>8</v>
      </c>
      <c r="G3" s="2"/>
      <c r="H3" s="2"/>
      <c r="I3" s="2"/>
      <c r="J3" s="2"/>
      <c r="K3" s="2"/>
      <c r="L3" s="2"/>
      <c r="M3" s="2"/>
      <c r="N3" s="2"/>
      <c r="O3" s="2"/>
      <c r="P3" s="29"/>
    </row>
    <row r="4" spans="1:16" ht="13.5" thickBot="1" x14ac:dyDescent="0.25">
      <c r="A4" s="7" t="s">
        <v>10</v>
      </c>
      <c r="B4" s="30" t="s">
        <v>43</v>
      </c>
      <c r="C4" s="34"/>
      <c r="D4" s="32"/>
      <c r="E4" s="33" t="s">
        <v>50</v>
      </c>
      <c r="F4" s="1">
        <v>8</v>
      </c>
      <c r="G4" s="2">
        <v>2</v>
      </c>
      <c r="H4" s="2"/>
      <c r="I4" s="2"/>
      <c r="J4" s="2"/>
      <c r="K4" s="2"/>
      <c r="L4" s="2"/>
      <c r="M4" s="2"/>
      <c r="N4" s="2"/>
      <c r="O4" s="2"/>
      <c r="P4" s="29"/>
    </row>
    <row r="5" spans="1:16" ht="13.5" thickBot="1" x14ac:dyDescent="0.25">
      <c r="A5" s="7" t="s">
        <v>11</v>
      </c>
      <c r="B5" s="30" t="s">
        <v>44</v>
      </c>
      <c r="C5" s="34"/>
      <c r="D5" s="29"/>
      <c r="E5" s="33" t="s">
        <v>51</v>
      </c>
      <c r="F5" s="1"/>
      <c r="G5" s="2"/>
      <c r="H5" s="2"/>
      <c r="I5" s="2"/>
      <c r="J5" s="2"/>
      <c r="K5" s="2"/>
      <c r="L5" s="2"/>
      <c r="M5" s="2"/>
      <c r="N5" s="2"/>
      <c r="O5" s="2"/>
      <c r="P5" s="29"/>
    </row>
    <row r="6" spans="1:16" x14ac:dyDescent="0.2">
      <c r="D6" s="29"/>
      <c r="E6" s="33" t="s">
        <v>52</v>
      </c>
      <c r="F6" s="1"/>
      <c r="G6" s="2"/>
      <c r="H6" s="2"/>
      <c r="I6" s="2"/>
      <c r="J6" s="2"/>
      <c r="K6" s="2"/>
      <c r="L6" s="2"/>
      <c r="M6" s="2"/>
      <c r="N6" s="2"/>
      <c r="O6" s="2"/>
      <c r="P6" s="29"/>
    </row>
    <row r="7" spans="1:16" x14ac:dyDescent="0.2">
      <c r="B7" s="30"/>
      <c r="D7" s="29"/>
      <c r="E7" s="33" t="s">
        <v>53</v>
      </c>
      <c r="F7" s="1"/>
      <c r="G7" s="2"/>
      <c r="H7" s="2"/>
      <c r="I7" s="2"/>
      <c r="J7" s="2"/>
      <c r="K7" s="2"/>
      <c r="L7" s="2"/>
      <c r="M7" s="2"/>
      <c r="N7" s="2"/>
      <c r="O7" s="2"/>
      <c r="P7" s="29"/>
    </row>
    <row r="8" spans="1:16" x14ac:dyDescent="0.2">
      <c r="D8" s="29"/>
      <c r="E8" s="33" t="s">
        <v>54</v>
      </c>
      <c r="F8" s="1"/>
      <c r="G8" s="2"/>
      <c r="H8" s="2"/>
      <c r="I8" s="2"/>
      <c r="J8" s="2"/>
      <c r="K8" s="2"/>
      <c r="L8" s="2"/>
      <c r="M8" s="2"/>
      <c r="N8" s="2"/>
      <c r="O8" s="2"/>
      <c r="P8" s="29"/>
    </row>
    <row r="9" spans="1:16" ht="13.5" thickBot="1" x14ac:dyDescent="0.25">
      <c r="A9" s="7" t="s">
        <v>12</v>
      </c>
      <c r="B9" s="24" t="s">
        <v>45</v>
      </c>
      <c r="C9" s="36">
        <f>ชั่วโมงปกติ</f>
        <v>31</v>
      </c>
      <c r="D9" s="37"/>
      <c r="E9" s="33" t="s">
        <v>55</v>
      </c>
      <c r="F9" s="1"/>
      <c r="G9" s="2"/>
      <c r="H9" s="2"/>
      <c r="I9" s="2"/>
      <c r="J9" s="2"/>
      <c r="K9" s="2"/>
      <c r="L9" s="2"/>
      <c r="M9" s="2"/>
      <c r="N9" s="2"/>
      <c r="O9" s="2"/>
      <c r="P9" s="29"/>
    </row>
    <row r="10" spans="1:16" ht="13.5" thickBot="1" x14ac:dyDescent="0.25">
      <c r="A10" s="7" t="s">
        <v>13</v>
      </c>
      <c r="B10" s="30" t="s">
        <v>46</v>
      </c>
      <c r="C10" s="38">
        <f>ชั่วโมงล่วงเวลา</f>
        <v>4</v>
      </c>
      <c r="D10" s="39"/>
      <c r="E10" s="8" t="s">
        <v>56</v>
      </c>
      <c r="F10" s="40">
        <f t="shared" ref="F10:O10" si="0">SUM(F3:F9)</f>
        <v>16</v>
      </c>
      <c r="G10" s="41">
        <f t="shared" si="0"/>
        <v>2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2">
        <f t="shared" si="0"/>
        <v>0</v>
      </c>
      <c r="P10" s="29"/>
    </row>
    <row r="11" spans="1:16" ht="23.1" customHeight="1" thickBot="1" x14ac:dyDescent="0.25">
      <c r="A11" s="7" t="s">
        <v>14</v>
      </c>
      <c r="B11" s="43" t="s">
        <v>47</v>
      </c>
      <c r="C11" s="44">
        <f>ชั่วโมงปกติ+ชั่วโมงล่วงเวลา</f>
        <v>35</v>
      </c>
      <c r="D11" s="45"/>
      <c r="E11" s="46" t="str">
        <f ca="1">TEXT(DATEVALUE(มกราคม[[#Headers],[มกราคม]]&amp;"  "&amp;YEAR(TODAY())),"mmm")&amp;" ผลรวม: ชั่วโมงทำงานปกติ"</f>
        <v>ม.ค. ผลรวม: ชั่วโมงทำงานปกติ</v>
      </c>
      <c r="F11" s="9">
        <f>SUM(มกราคม[สัปดาห์ 1],มกราคม[สัปดาห์ 2],มกราคม[สัปดาห์ 3],มกราคม[สัปดาห์ 4],มกราคม[สัปดาห์ 5])</f>
        <v>16</v>
      </c>
      <c r="G11" s="47" t="str">
        <f ca="1">TEXT(DATEVALUE(มกราคม[[#Headers],[มกราคม]]&amp;"  "&amp;YEAR(TODAY())),"mmm")&amp;" ผลรวม: งานล่วงเวลา"</f>
        <v>ม.ค. ผลรวม: งานล่วงเวลา</v>
      </c>
      <c r="H11" s="47"/>
      <c r="I11" s="10">
        <f>SUM(มกราคม[งานล่วงเวลา],มกราคม[[งานล่วงเวลา  ]],มกราคม[[งานล่วงเวลา   ]],มกราคม[[งานล่วงเวลา    ]],มกราคม[[งานล่วงเวลา     ]])</f>
        <v>2</v>
      </c>
      <c r="J11" s="48"/>
      <c r="K11" s="48"/>
      <c r="L11" s="48"/>
      <c r="M11" s="48"/>
      <c r="N11" s="48"/>
      <c r="O11" s="49"/>
      <c r="P11" s="29"/>
    </row>
    <row r="12" spans="1:16" ht="22.5" customHeight="1" x14ac:dyDescent="0.2">
      <c r="B12" s="43"/>
      <c r="D12" s="29"/>
      <c r="E12" s="29"/>
      <c r="F12" s="29"/>
      <c r="G12" s="50"/>
      <c r="H12" s="50"/>
      <c r="I12" s="50"/>
      <c r="J12" s="50"/>
      <c r="K12" s="50"/>
      <c r="L12" s="50"/>
      <c r="M12" s="50"/>
      <c r="N12" s="50"/>
      <c r="O12" s="51"/>
      <c r="P12" s="29"/>
    </row>
    <row r="13" spans="1:16" ht="30" customHeight="1" thickBot="1" x14ac:dyDescent="0.25">
      <c r="A13" s="7" t="s">
        <v>15</v>
      </c>
      <c r="B13" s="11"/>
      <c r="D13" s="29"/>
      <c r="E13" s="27" t="s">
        <v>57</v>
      </c>
      <c r="F13" s="28" t="s">
        <v>68</v>
      </c>
      <c r="G13" s="52" t="s">
        <v>69</v>
      </c>
      <c r="H13" s="52" t="s">
        <v>70</v>
      </c>
      <c r="I13" s="52" t="s">
        <v>71</v>
      </c>
      <c r="J13" s="52" t="s">
        <v>73</v>
      </c>
      <c r="K13" s="52" t="s">
        <v>74</v>
      </c>
      <c r="L13" s="52" t="s">
        <v>75</v>
      </c>
      <c r="M13" s="52" t="s">
        <v>76</v>
      </c>
      <c r="N13" s="52" t="s">
        <v>77</v>
      </c>
      <c r="O13" s="53" t="s">
        <v>78</v>
      </c>
      <c r="P13" s="29"/>
    </row>
    <row r="14" spans="1:16" x14ac:dyDescent="0.2">
      <c r="D14" s="29"/>
      <c r="E14" s="54" t="s">
        <v>49</v>
      </c>
      <c r="F14" s="55">
        <v>8</v>
      </c>
      <c r="G14" s="56"/>
      <c r="H14" s="56"/>
      <c r="I14" s="56"/>
      <c r="J14" s="56"/>
      <c r="K14" s="56"/>
      <c r="L14" s="56"/>
      <c r="M14" s="56"/>
      <c r="N14" s="56"/>
      <c r="O14" s="57"/>
      <c r="P14" s="29"/>
    </row>
    <row r="15" spans="1:16" x14ac:dyDescent="0.2">
      <c r="B15" s="11"/>
      <c r="D15" s="37"/>
      <c r="E15" s="58" t="s">
        <v>50</v>
      </c>
      <c r="F15" s="59">
        <v>7</v>
      </c>
      <c r="G15" s="60">
        <v>2</v>
      </c>
      <c r="H15" s="60"/>
      <c r="I15" s="60"/>
      <c r="J15" s="60"/>
      <c r="K15" s="60"/>
      <c r="L15" s="60"/>
      <c r="M15" s="60"/>
      <c r="N15" s="60"/>
      <c r="O15" s="61"/>
      <c r="P15" s="29"/>
    </row>
    <row r="16" spans="1:16" x14ac:dyDescent="0.2">
      <c r="B16" s="11"/>
      <c r="D16" s="29"/>
      <c r="E16" s="54" t="s">
        <v>51</v>
      </c>
      <c r="F16" s="55"/>
      <c r="G16" s="56"/>
      <c r="H16" s="56"/>
      <c r="I16" s="56"/>
      <c r="J16" s="56"/>
      <c r="K16" s="56"/>
      <c r="L16" s="56"/>
      <c r="M16" s="56"/>
      <c r="N16" s="56"/>
      <c r="O16" s="57"/>
      <c r="P16" s="29"/>
    </row>
    <row r="17" spans="1:16" x14ac:dyDescent="0.2">
      <c r="D17" s="29"/>
      <c r="E17" s="58" t="s">
        <v>52</v>
      </c>
      <c r="F17" s="59"/>
      <c r="G17" s="60"/>
      <c r="H17" s="60"/>
      <c r="I17" s="60"/>
      <c r="J17" s="60"/>
      <c r="K17" s="60"/>
      <c r="L17" s="60"/>
      <c r="M17" s="60"/>
      <c r="N17" s="60"/>
      <c r="O17" s="61"/>
      <c r="P17" s="29"/>
    </row>
    <row r="18" spans="1:16" x14ac:dyDescent="0.2">
      <c r="D18" s="29"/>
      <c r="E18" s="54" t="s">
        <v>53</v>
      </c>
      <c r="F18" s="55"/>
      <c r="G18" s="56"/>
      <c r="H18" s="56"/>
      <c r="I18" s="56"/>
      <c r="J18" s="56"/>
      <c r="K18" s="56"/>
      <c r="L18" s="56"/>
      <c r="M18" s="56"/>
      <c r="N18" s="56"/>
      <c r="O18" s="57"/>
      <c r="P18" s="29"/>
    </row>
    <row r="19" spans="1:16" x14ac:dyDescent="0.2">
      <c r="D19" s="29"/>
      <c r="E19" s="58" t="s">
        <v>54</v>
      </c>
      <c r="F19" s="59"/>
      <c r="G19" s="60"/>
      <c r="H19" s="60"/>
      <c r="I19" s="60"/>
      <c r="J19" s="60"/>
      <c r="K19" s="60"/>
      <c r="L19" s="60"/>
      <c r="M19" s="60"/>
      <c r="N19" s="60"/>
      <c r="O19" s="61"/>
      <c r="P19" s="29"/>
    </row>
    <row r="20" spans="1:16" x14ac:dyDescent="0.2">
      <c r="D20" s="29"/>
      <c r="E20" s="62" t="s">
        <v>55</v>
      </c>
      <c r="F20" s="63"/>
      <c r="G20" s="57"/>
      <c r="H20" s="57"/>
      <c r="I20" s="57"/>
      <c r="J20" s="57"/>
      <c r="K20" s="57"/>
      <c r="L20" s="57"/>
      <c r="M20" s="57"/>
      <c r="N20" s="57"/>
      <c r="O20" s="57"/>
      <c r="P20" s="29"/>
    </row>
    <row r="21" spans="1:16" ht="13.5" thickBot="1" x14ac:dyDescent="0.25">
      <c r="D21" s="45"/>
      <c r="E21" s="8" t="s">
        <v>56</v>
      </c>
      <c r="F21" s="64">
        <f t="shared" ref="F21:O21" si="1">SUM(F14:F20)</f>
        <v>15</v>
      </c>
      <c r="G21" s="65">
        <f t="shared" si="1"/>
        <v>2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6">
        <f t="shared" si="1"/>
        <v>0</v>
      </c>
      <c r="P21" s="29"/>
    </row>
    <row r="22" spans="1:16" ht="23.1" customHeight="1" x14ac:dyDescent="0.2">
      <c r="A22" s="7" t="s">
        <v>16</v>
      </c>
      <c r="D22" s="45"/>
      <c r="E22" s="67" t="str">
        <f ca="1">TEXT(DATEVALUE(กุมภาพันธ์[[#Headers],[กุมภาพันธ์]]&amp;"  "&amp;YEAR(TODAY())),"mmm")&amp;" ผลรวม: ชั่วโมงทำงานปกติ"</f>
        <v>ก.พ. ผลรวม: ชั่วโมงทำงานปกติ</v>
      </c>
      <c r="F22" s="12">
        <f>SUM(กุมภาพันธ์[สัปดาห์ 1],กุมภาพันธ์[สัปดาห์ 2],กุมภาพันธ์[สัปดาห์ 3],กุมภาพันธ์[สัปดาห์ 4],กุมภาพันธ์[สัปดาห์ 5])</f>
        <v>15</v>
      </c>
      <c r="G22" s="68" t="str">
        <f ca="1">TEXT(DATEVALUE(กุมภาพันธ์[[#Headers],[กุมภาพันธ์]]&amp;" "&amp;YEAR(TODAY())),"mmm")&amp;" ผลรวม: งานล่วงเวลา"</f>
        <v>ก.พ. ผลรวม: งานล่วงเวลา</v>
      </c>
      <c r="H22" s="68"/>
      <c r="I22" s="13">
        <f>SUM(กุมภาพันธ์[งานล่วงเวลา],กุมภาพันธ์[[งานล่วงเวลา  ]],กุมภาพันธ์[[งานล่วงเวลา   ]],กุมภาพันธ์[[งานล่วงเวลา    ]],กุมภาพันธ์[[งานล่วงเวลา     ]])</f>
        <v>2</v>
      </c>
      <c r="J22" s="69"/>
      <c r="K22" s="69"/>
      <c r="L22" s="69"/>
      <c r="M22" s="69"/>
      <c r="N22" s="69"/>
      <c r="O22" s="70"/>
      <c r="P22" s="29"/>
    </row>
    <row r="23" spans="1:16" s="71" customFormat="1" x14ac:dyDescent="0.2">
      <c r="A23" s="7"/>
      <c r="B23" s="35"/>
      <c r="C23" s="35"/>
      <c r="D23" s="29"/>
      <c r="E23" s="29"/>
      <c r="F23" s="29"/>
      <c r="G23" s="50"/>
      <c r="H23" s="50"/>
      <c r="I23" s="50"/>
      <c r="J23" s="50"/>
      <c r="K23" s="50"/>
      <c r="L23" s="50"/>
      <c r="M23" s="50"/>
      <c r="N23" s="50"/>
      <c r="O23" s="51"/>
      <c r="P23" s="29"/>
    </row>
    <row r="24" spans="1:16" ht="30" customHeight="1" thickBot="1" x14ac:dyDescent="0.25">
      <c r="A24" s="7" t="s">
        <v>17</v>
      </c>
      <c r="D24" s="29"/>
      <c r="E24" s="72" t="s">
        <v>58</v>
      </c>
      <c r="F24" s="28" t="s">
        <v>68</v>
      </c>
      <c r="G24" s="52" t="s">
        <v>69</v>
      </c>
      <c r="H24" s="52" t="s">
        <v>70</v>
      </c>
      <c r="I24" s="52" t="s">
        <v>72</v>
      </c>
      <c r="J24" s="52" t="s">
        <v>73</v>
      </c>
      <c r="K24" s="52" t="s">
        <v>71</v>
      </c>
      <c r="L24" s="52" t="s">
        <v>75</v>
      </c>
      <c r="M24" s="52" t="s">
        <v>76</v>
      </c>
      <c r="N24" s="52" t="s">
        <v>77</v>
      </c>
      <c r="O24" s="53" t="s">
        <v>78</v>
      </c>
      <c r="P24" s="29"/>
    </row>
    <row r="25" spans="1:16" x14ac:dyDescent="0.2">
      <c r="D25" s="29"/>
      <c r="E25" s="54" t="s">
        <v>49</v>
      </c>
      <c r="F25" s="55"/>
      <c r="G25" s="56"/>
      <c r="H25" s="56"/>
      <c r="I25" s="56"/>
      <c r="J25" s="56"/>
      <c r="K25" s="56"/>
      <c r="L25" s="56"/>
      <c r="M25" s="56"/>
      <c r="N25" s="56"/>
      <c r="O25" s="57"/>
      <c r="P25" s="29"/>
    </row>
    <row r="26" spans="1:16" x14ac:dyDescent="0.2">
      <c r="D26" s="29"/>
      <c r="E26" s="58" t="s">
        <v>50</v>
      </c>
      <c r="F26" s="59"/>
      <c r="G26" s="60"/>
      <c r="H26" s="60"/>
      <c r="I26" s="60"/>
      <c r="J26" s="60"/>
      <c r="K26" s="60"/>
      <c r="L26" s="60"/>
      <c r="M26" s="60"/>
      <c r="N26" s="60"/>
      <c r="O26" s="61"/>
      <c r="P26" s="29"/>
    </row>
    <row r="27" spans="1:16" x14ac:dyDescent="0.2">
      <c r="D27" s="29"/>
      <c r="E27" s="54" t="s">
        <v>51</v>
      </c>
      <c r="F27" s="55"/>
      <c r="G27" s="56"/>
      <c r="H27" s="56"/>
      <c r="I27" s="56"/>
      <c r="J27" s="56"/>
      <c r="K27" s="56"/>
      <c r="L27" s="56"/>
      <c r="M27" s="56"/>
      <c r="N27" s="56"/>
      <c r="O27" s="57"/>
      <c r="P27" s="29"/>
    </row>
    <row r="28" spans="1:16" x14ac:dyDescent="0.2">
      <c r="D28" s="29"/>
      <c r="E28" s="58" t="s">
        <v>52</v>
      </c>
      <c r="F28" s="59"/>
      <c r="G28" s="60"/>
      <c r="H28" s="60"/>
      <c r="I28" s="60"/>
      <c r="J28" s="60"/>
      <c r="K28" s="60"/>
      <c r="L28" s="60"/>
      <c r="M28" s="60"/>
      <c r="N28" s="60"/>
      <c r="O28" s="61"/>
      <c r="P28" s="29"/>
    </row>
    <row r="29" spans="1:16" x14ac:dyDescent="0.2">
      <c r="D29" s="29"/>
      <c r="E29" s="54" t="s">
        <v>53</v>
      </c>
      <c r="F29" s="55"/>
      <c r="G29" s="56"/>
      <c r="H29" s="56"/>
      <c r="I29" s="56"/>
      <c r="J29" s="56"/>
      <c r="K29" s="56"/>
      <c r="L29" s="56"/>
      <c r="M29" s="56"/>
      <c r="N29" s="56"/>
      <c r="O29" s="57"/>
      <c r="P29" s="29"/>
    </row>
    <row r="30" spans="1:16" x14ac:dyDescent="0.2">
      <c r="D30" s="29"/>
      <c r="E30" s="58" t="s">
        <v>54</v>
      </c>
      <c r="F30" s="59"/>
      <c r="G30" s="60"/>
      <c r="H30" s="60"/>
      <c r="I30" s="60"/>
      <c r="J30" s="60"/>
      <c r="K30" s="60"/>
      <c r="L30" s="60"/>
      <c r="M30" s="60"/>
      <c r="N30" s="60"/>
      <c r="O30" s="61"/>
      <c r="P30" s="29"/>
    </row>
    <row r="31" spans="1:16" x14ac:dyDescent="0.2">
      <c r="D31" s="29"/>
      <c r="E31" s="62" t="s">
        <v>55</v>
      </c>
      <c r="F31" s="63"/>
      <c r="G31" s="57"/>
      <c r="H31" s="57"/>
      <c r="I31" s="57"/>
      <c r="J31" s="57"/>
      <c r="K31" s="57"/>
      <c r="L31" s="57"/>
      <c r="M31" s="57"/>
      <c r="N31" s="57"/>
      <c r="O31" s="57"/>
      <c r="P31" s="29"/>
    </row>
    <row r="32" spans="1:16" ht="13.5" thickBot="1" x14ac:dyDescent="0.25">
      <c r="D32" s="29"/>
      <c r="E32" s="8" t="s">
        <v>56</v>
      </c>
      <c r="F32" s="64">
        <f t="shared" ref="F32:O32" si="2">SUM(F25:F31)</f>
        <v>0</v>
      </c>
      <c r="G32" s="65">
        <f t="shared" si="2"/>
        <v>0</v>
      </c>
      <c r="H32" s="65">
        <f t="shared" si="2"/>
        <v>0</v>
      </c>
      <c r="I32" s="65">
        <f t="shared" si="2"/>
        <v>0</v>
      </c>
      <c r="J32" s="65">
        <f t="shared" si="2"/>
        <v>0</v>
      </c>
      <c r="K32" s="65">
        <f t="shared" si="2"/>
        <v>0</v>
      </c>
      <c r="L32" s="65">
        <f t="shared" si="2"/>
        <v>0</v>
      </c>
      <c r="M32" s="65">
        <f t="shared" si="2"/>
        <v>0</v>
      </c>
      <c r="N32" s="65">
        <f t="shared" si="2"/>
        <v>0</v>
      </c>
      <c r="O32" s="66">
        <f t="shared" si="2"/>
        <v>0</v>
      </c>
      <c r="P32" s="29"/>
    </row>
    <row r="33" spans="1:16" ht="23.1" customHeight="1" x14ac:dyDescent="0.2">
      <c r="A33" s="7" t="s">
        <v>18</v>
      </c>
      <c r="D33" s="45"/>
      <c r="E33" s="14" t="str">
        <f ca="1">TEXT(DATEVALUE(มีนาคม[[#Headers],[มีนาคม]]&amp;" "&amp;YEAR(TODAY())),"mmm")&amp;" ผลรวม: ชั่วโมงทำงานปกติ"</f>
        <v>มี.ค. ผลรวม: ชั่วโมงทำงานปกติ</v>
      </c>
      <c r="F33" s="15">
        <f>SUM(มีนาคม[สัปดาห์ 1],มีนาคม[สัปดาห์ 2],มีนาคม[สัปดาห์ 3],มีนาคม[สัปดาห์ 4],มีนาคม[สัปดาห์ 5])</f>
        <v>0</v>
      </c>
      <c r="G33" s="68" t="str">
        <f ca="1">TEXT(DATEVALUE(มีนาคม[[#Headers],[มีนาคม]]&amp;" "&amp;YEAR(TODAY())),"mmm")&amp;" ผลรวม: งานล่วงเวลา"</f>
        <v>มี.ค. ผลรวม: งานล่วงเวลา</v>
      </c>
      <c r="H33" s="68"/>
      <c r="I33" s="16">
        <f>SUM(มีนาคม[งานล่วงเวลา],มีนาคม[[งานล่วงเวลา ]],มีนาคม[[งานล่วงเวลา  ]],มีนาคม[[งานล่วงเวลา    ]],มีนาคม[[งานล่วงเวลา     ]])</f>
        <v>0</v>
      </c>
      <c r="J33" s="69"/>
      <c r="K33" s="69"/>
      <c r="L33" s="69"/>
      <c r="M33" s="69"/>
      <c r="N33" s="69"/>
      <c r="O33" s="70"/>
      <c r="P33" s="29"/>
    </row>
    <row r="34" spans="1:16" ht="42" customHeight="1" thickBot="1" x14ac:dyDescent="0.3">
      <c r="A34" s="7" t="s">
        <v>19</v>
      </c>
      <c r="D34" s="45"/>
      <c r="E34" s="73" t="s">
        <v>81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29"/>
    </row>
    <row r="35" spans="1:16" ht="30" customHeight="1" thickTop="1" thickBot="1" x14ac:dyDescent="0.25">
      <c r="A35" s="7" t="s">
        <v>20</v>
      </c>
      <c r="D35" s="29"/>
      <c r="E35" s="72" t="s">
        <v>59</v>
      </c>
      <c r="F35" s="28" t="s">
        <v>68</v>
      </c>
      <c r="G35" s="52" t="s">
        <v>69</v>
      </c>
      <c r="H35" s="52" t="s">
        <v>70</v>
      </c>
      <c r="I35" s="52" t="s">
        <v>71</v>
      </c>
      <c r="J35" s="52" t="s">
        <v>73</v>
      </c>
      <c r="K35" s="52" t="s">
        <v>74</v>
      </c>
      <c r="L35" s="52" t="s">
        <v>75</v>
      </c>
      <c r="M35" s="52" t="s">
        <v>76</v>
      </c>
      <c r="N35" s="52" t="s">
        <v>77</v>
      </c>
      <c r="O35" s="53" t="s">
        <v>78</v>
      </c>
      <c r="P35" s="29"/>
    </row>
    <row r="36" spans="1:16" x14ac:dyDescent="0.2">
      <c r="D36" s="29"/>
      <c r="E36" s="54" t="s">
        <v>49</v>
      </c>
      <c r="F36" s="55"/>
      <c r="G36" s="56"/>
      <c r="H36" s="56"/>
      <c r="I36" s="56"/>
      <c r="J36" s="56"/>
      <c r="K36" s="56"/>
      <c r="L36" s="56"/>
      <c r="M36" s="56"/>
      <c r="N36" s="56"/>
      <c r="O36" s="57"/>
      <c r="P36" s="29"/>
    </row>
    <row r="37" spans="1:16" x14ac:dyDescent="0.2">
      <c r="D37" s="29"/>
      <c r="E37" s="58" t="s">
        <v>50</v>
      </c>
      <c r="F37" s="59"/>
      <c r="G37" s="60"/>
      <c r="H37" s="60"/>
      <c r="I37" s="60"/>
      <c r="J37" s="60"/>
      <c r="K37" s="60"/>
      <c r="L37" s="60"/>
      <c r="M37" s="60"/>
      <c r="N37" s="60"/>
      <c r="O37" s="61"/>
      <c r="P37" s="29"/>
    </row>
    <row r="38" spans="1:16" x14ac:dyDescent="0.2">
      <c r="D38" s="29"/>
      <c r="E38" s="54" t="s">
        <v>51</v>
      </c>
      <c r="F38" s="55"/>
      <c r="G38" s="56"/>
      <c r="H38" s="56"/>
      <c r="I38" s="56"/>
      <c r="J38" s="56"/>
      <c r="K38" s="56"/>
      <c r="L38" s="56"/>
      <c r="M38" s="56"/>
      <c r="N38" s="56"/>
      <c r="O38" s="57"/>
      <c r="P38" s="29"/>
    </row>
    <row r="39" spans="1:16" x14ac:dyDescent="0.2">
      <c r="D39" s="29"/>
      <c r="E39" s="58" t="s">
        <v>52</v>
      </c>
      <c r="F39" s="59"/>
      <c r="G39" s="60"/>
      <c r="H39" s="60"/>
      <c r="I39" s="60"/>
      <c r="J39" s="60"/>
      <c r="K39" s="60"/>
      <c r="L39" s="60"/>
      <c r="M39" s="60"/>
      <c r="N39" s="60"/>
      <c r="O39" s="61"/>
      <c r="P39" s="29"/>
    </row>
    <row r="40" spans="1:16" x14ac:dyDescent="0.2">
      <c r="D40" s="29"/>
      <c r="E40" s="54" t="s">
        <v>53</v>
      </c>
      <c r="F40" s="55"/>
      <c r="G40" s="56"/>
      <c r="H40" s="56"/>
      <c r="I40" s="56"/>
      <c r="J40" s="56"/>
      <c r="K40" s="56"/>
      <c r="L40" s="56"/>
      <c r="M40" s="56"/>
      <c r="N40" s="56"/>
      <c r="O40" s="57"/>
      <c r="P40" s="29"/>
    </row>
    <row r="41" spans="1:16" x14ac:dyDescent="0.2">
      <c r="D41" s="29"/>
      <c r="E41" s="58" t="s">
        <v>54</v>
      </c>
      <c r="F41" s="59"/>
      <c r="G41" s="60"/>
      <c r="H41" s="60"/>
      <c r="I41" s="60"/>
      <c r="J41" s="60"/>
      <c r="K41" s="60"/>
      <c r="L41" s="60"/>
      <c r="M41" s="60"/>
      <c r="N41" s="60"/>
      <c r="O41" s="61"/>
      <c r="P41" s="29"/>
    </row>
    <row r="42" spans="1:16" x14ac:dyDescent="0.2">
      <c r="D42" s="29"/>
      <c r="E42" s="62" t="s">
        <v>55</v>
      </c>
      <c r="F42" s="63"/>
      <c r="G42" s="57"/>
      <c r="H42" s="57"/>
      <c r="I42" s="57"/>
      <c r="J42" s="57"/>
      <c r="K42" s="57"/>
      <c r="L42" s="57"/>
      <c r="M42" s="57"/>
      <c r="N42" s="57"/>
      <c r="O42" s="57"/>
      <c r="P42" s="29"/>
    </row>
    <row r="43" spans="1:16" ht="15" customHeight="1" thickBot="1" x14ac:dyDescent="0.25">
      <c r="D43" s="45"/>
      <c r="E43" s="8" t="s">
        <v>56</v>
      </c>
      <c r="F43" s="64">
        <f t="shared" ref="F43:O43" si="3">SUM(F36:F42)</f>
        <v>0</v>
      </c>
      <c r="G43" s="65">
        <f t="shared" si="3"/>
        <v>0</v>
      </c>
      <c r="H43" s="65">
        <f t="shared" si="3"/>
        <v>0</v>
      </c>
      <c r="I43" s="65">
        <f t="shared" si="3"/>
        <v>0</v>
      </c>
      <c r="J43" s="65">
        <f t="shared" si="3"/>
        <v>0</v>
      </c>
      <c r="K43" s="65">
        <f t="shared" si="3"/>
        <v>0</v>
      </c>
      <c r="L43" s="65">
        <f t="shared" si="3"/>
        <v>0</v>
      </c>
      <c r="M43" s="65">
        <f t="shared" si="3"/>
        <v>0</v>
      </c>
      <c r="N43" s="65">
        <f t="shared" si="3"/>
        <v>0</v>
      </c>
      <c r="O43" s="66">
        <f t="shared" si="3"/>
        <v>0</v>
      </c>
      <c r="P43" s="29"/>
    </row>
    <row r="44" spans="1:16" ht="21.95" customHeight="1" x14ac:dyDescent="0.2">
      <c r="A44" s="7" t="s">
        <v>21</v>
      </c>
      <c r="D44" s="45"/>
      <c r="E44" s="74" t="str">
        <f ca="1">TEXT(DATEVALUE(เมษายน[[#Headers],[เมษายน]]&amp;" "&amp;YEAR(TODAY())),"mmm")&amp;" ผลรวม: ชั่วโมงทำงานปกติ"</f>
        <v>เม.ย. ผลรวม: ชั่วโมงทำงานปกติ</v>
      </c>
      <c r="F44" s="15">
        <f>SUM(เมษายน[สัปดาห์ 1],เมษายน[สัปดาห์ 2],เมษายน[สัปดาห์ 3],เมษายน[สัปดาห์ 4],เมษายน[สัปดาห์ 5])</f>
        <v>0</v>
      </c>
      <c r="G44" s="68" t="str">
        <f ca="1">TEXT(DATEVALUE(เมษายน[[#Headers],[เมษายน]]&amp;" "&amp;YEAR(TODAY())),"mmm")&amp;" ผลรวม: งานล่วงเวลา"</f>
        <v>เม.ย. ผลรวม: งานล่วงเวลา</v>
      </c>
      <c r="H44" s="68"/>
      <c r="I44" s="16">
        <f>SUM(เมษายน[งานล่วงเวลา],เมษายน[[งานล่วงเวลา  ]],เมษายน[[งานล่วงเวลา   ]],เมษายน[[งานล่วงเวลา    ]],เมษายน[[งานล่วงเวลา     ]])</f>
        <v>0</v>
      </c>
      <c r="J44" s="69"/>
      <c r="K44" s="69"/>
      <c r="L44" s="69"/>
      <c r="M44" s="69"/>
      <c r="N44" s="69"/>
      <c r="O44" s="70"/>
      <c r="P44" s="29"/>
    </row>
    <row r="45" spans="1:16" x14ac:dyDescent="0.2">
      <c r="D45" s="29"/>
      <c r="E45" s="29"/>
      <c r="F45" s="29"/>
      <c r="G45" s="50"/>
      <c r="H45" s="50"/>
      <c r="I45" s="50"/>
      <c r="J45" s="50"/>
      <c r="K45" s="50"/>
      <c r="L45" s="50"/>
      <c r="M45" s="50"/>
      <c r="N45" s="50"/>
      <c r="O45" s="50"/>
      <c r="P45" s="29"/>
    </row>
    <row r="46" spans="1:16" ht="30" customHeight="1" thickBot="1" x14ac:dyDescent="0.25">
      <c r="A46" s="7" t="s">
        <v>22</v>
      </c>
      <c r="D46" s="29"/>
      <c r="E46" s="72" t="s">
        <v>60</v>
      </c>
      <c r="F46" s="28" t="s">
        <v>68</v>
      </c>
      <c r="G46" s="52" t="s">
        <v>69</v>
      </c>
      <c r="H46" s="52" t="s">
        <v>70</v>
      </c>
      <c r="I46" s="52" t="s">
        <v>71</v>
      </c>
      <c r="J46" s="52" t="s">
        <v>73</v>
      </c>
      <c r="K46" s="52" t="s">
        <v>74</v>
      </c>
      <c r="L46" s="52" t="s">
        <v>75</v>
      </c>
      <c r="M46" s="52" t="s">
        <v>76</v>
      </c>
      <c r="N46" s="52" t="s">
        <v>77</v>
      </c>
      <c r="O46" s="53" t="s">
        <v>78</v>
      </c>
      <c r="P46" s="29"/>
    </row>
    <row r="47" spans="1:16" x14ac:dyDescent="0.2">
      <c r="D47" s="29"/>
      <c r="E47" s="54" t="s">
        <v>49</v>
      </c>
      <c r="F47" s="55"/>
      <c r="G47" s="56"/>
      <c r="H47" s="56"/>
      <c r="I47" s="56"/>
      <c r="J47" s="56"/>
      <c r="K47" s="56"/>
      <c r="L47" s="56"/>
      <c r="M47" s="56"/>
      <c r="N47" s="56"/>
      <c r="O47" s="57"/>
      <c r="P47" s="29"/>
    </row>
    <row r="48" spans="1:16" x14ac:dyDescent="0.2">
      <c r="D48" s="29"/>
      <c r="E48" s="58" t="s">
        <v>50</v>
      </c>
      <c r="F48" s="59"/>
      <c r="G48" s="60"/>
      <c r="H48" s="60"/>
      <c r="I48" s="60"/>
      <c r="J48" s="60"/>
      <c r="K48" s="60"/>
      <c r="L48" s="60"/>
      <c r="M48" s="60"/>
      <c r="N48" s="60"/>
      <c r="O48" s="61"/>
      <c r="P48" s="29"/>
    </row>
    <row r="49" spans="1:16" x14ac:dyDescent="0.2">
      <c r="D49" s="29"/>
      <c r="E49" s="54" t="s">
        <v>51</v>
      </c>
      <c r="F49" s="55"/>
      <c r="G49" s="56"/>
      <c r="H49" s="56"/>
      <c r="I49" s="56"/>
      <c r="J49" s="56"/>
      <c r="K49" s="56"/>
      <c r="L49" s="56"/>
      <c r="M49" s="56"/>
      <c r="N49" s="56"/>
      <c r="O49" s="57"/>
      <c r="P49" s="29"/>
    </row>
    <row r="50" spans="1:16" x14ac:dyDescent="0.2">
      <c r="D50" s="29"/>
      <c r="E50" s="58" t="s">
        <v>52</v>
      </c>
      <c r="F50" s="59"/>
      <c r="G50" s="60"/>
      <c r="H50" s="60"/>
      <c r="I50" s="60"/>
      <c r="J50" s="60"/>
      <c r="K50" s="60"/>
      <c r="L50" s="60"/>
      <c r="M50" s="60"/>
      <c r="N50" s="60"/>
      <c r="O50" s="61"/>
      <c r="P50" s="29"/>
    </row>
    <row r="51" spans="1:16" x14ac:dyDescent="0.2">
      <c r="D51" s="29"/>
      <c r="E51" s="54" t="s">
        <v>53</v>
      </c>
      <c r="F51" s="55"/>
      <c r="G51" s="56"/>
      <c r="H51" s="56"/>
      <c r="I51" s="56"/>
      <c r="J51" s="56"/>
      <c r="K51" s="56"/>
      <c r="L51" s="56"/>
      <c r="M51" s="56"/>
      <c r="N51" s="56"/>
      <c r="O51" s="57"/>
      <c r="P51" s="29"/>
    </row>
    <row r="52" spans="1:16" x14ac:dyDescent="0.2">
      <c r="D52" s="29"/>
      <c r="E52" s="58" t="s">
        <v>54</v>
      </c>
      <c r="F52" s="59"/>
      <c r="G52" s="60"/>
      <c r="H52" s="60"/>
      <c r="I52" s="60"/>
      <c r="J52" s="60"/>
      <c r="K52" s="60"/>
      <c r="L52" s="60"/>
      <c r="M52" s="60"/>
      <c r="N52" s="60"/>
      <c r="O52" s="61"/>
      <c r="P52" s="29"/>
    </row>
    <row r="53" spans="1:16" ht="15" customHeight="1" x14ac:dyDescent="0.2">
      <c r="D53" s="29"/>
      <c r="E53" s="62" t="s">
        <v>55</v>
      </c>
      <c r="F53" s="63"/>
      <c r="G53" s="57"/>
      <c r="H53" s="57"/>
      <c r="I53" s="57"/>
      <c r="J53" s="57"/>
      <c r="K53" s="57"/>
      <c r="L53" s="57"/>
      <c r="M53" s="57"/>
      <c r="N53" s="57"/>
      <c r="O53" s="57"/>
      <c r="P53" s="29"/>
    </row>
    <row r="54" spans="1:16" ht="13.5" thickBot="1" x14ac:dyDescent="0.25">
      <c r="D54" s="45"/>
      <c r="E54" s="8" t="s">
        <v>56</v>
      </c>
      <c r="F54" s="64">
        <f t="shared" ref="F54:O54" si="4">SUM(F47:F53)</f>
        <v>0</v>
      </c>
      <c r="G54" s="65">
        <f t="shared" si="4"/>
        <v>0</v>
      </c>
      <c r="H54" s="65">
        <f t="shared" si="4"/>
        <v>0</v>
      </c>
      <c r="I54" s="65">
        <f t="shared" si="4"/>
        <v>0</v>
      </c>
      <c r="J54" s="65">
        <f t="shared" si="4"/>
        <v>0</v>
      </c>
      <c r="K54" s="65">
        <f t="shared" si="4"/>
        <v>0</v>
      </c>
      <c r="L54" s="65">
        <f t="shared" si="4"/>
        <v>0</v>
      </c>
      <c r="M54" s="65">
        <f t="shared" si="4"/>
        <v>0</v>
      </c>
      <c r="N54" s="65">
        <f t="shared" si="4"/>
        <v>0</v>
      </c>
      <c r="O54" s="66">
        <f t="shared" si="4"/>
        <v>0</v>
      </c>
      <c r="P54" s="29"/>
    </row>
    <row r="55" spans="1:16" ht="21.95" customHeight="1" x14ac:dyDescent="0.2">
      <c r="A55" s="7" t="s">
        <v>23</v>
      </c>
      <c r="D55" s="45"/>
      <c r="E55" s="74" t="str">
        <f ca="1">TEXT(DATEVALUE(พฤษภาคม[[#Headers],[พฤษภาคม]]&amp;" "&amp;YEAR(TODAY())),"mmm")&amp;" ผลรวม: ชั่วโมงทำงานปกติ"</f>
        <v>พ.ค. ผลรวม: ชั่วโมงทำงานปกติ</v>
      </c>
      <c r="F55" s="15">
        <f>SUM(พฤษภาคม[สัปดาห์ 1],พฤษภาคม[สัปดาห์ 2],พฤษภาคม[สัปดาห์ 3],พฤษภาคม[สัปดาห์ 4],พฤษภาคม[สัปดาห์ 5])</f>
        <v>0</v>
      </c>
      <c r="G55" s="68" t="str">
        <f ca="1">TEXT(DATEVALUE(พฤษภาคม[[#Headers],[พฤษภาคม]]&amp;" "&amp;YEAR(TODAY())),"mmm")&amp;" ผลรวม: งานล่วงเวลา"</f>
        <v>พ.ค. ผลรวม: งานล่วงเวลา</v>
      </c>
      <c r="H55" s="68"/>
      <c r="I55" s="16">
        <f>SUM(พฤษภาคม[งานล่วงเวลา],พฤษภาคม[[งานล่วงเวลา  ]],พฤษภาคม[[งานล่วงเวลา   ]],พฤษภาคม[[งานล่วงเวลา    ]],พฤษภาคม[[งานล่วงเวลา     ]])</f>
        <v>0</v>
      </c>
      <c r="J55" s="69"/>
      <c r="K55" s="69"/>
      <c r="L55" s="69"/>
      <c r="M55" s="69"/>
      <c r="N55" s="69"/>
      <c r="O55" s="70"/>
      <c r="P55" s="29"/>
    </row>
    <row r="56" spans="1:16" x14ac:dyDescent="0.2">
      <c r="D56" s="29"/>
      <c r="E56" s="29"/>
      <c r="F56" s="29"/>
      <c r="G56" s="50"/>
      <c r="H56" s="50"/>
      <c r="I56" s="50"/>
      <c r="J56" s="50"/>
      <c r="K56" s="50"/>
      <c r="L56" s="50"/>
      <c r="M56" s="50"/>
      <c r="N56" s="50"/>
      <c r="O56" s="50"/>
      <c r="P56" s="29"/>
    </row>
    <row r="57" spans="1:16" ht="30" customHeight="1" thickBot="1" x14ac:dyDescent="0.25">
      <c r="A57" s="7" t="s">
        <v>24</v>
      </c>
      <c r="D57" s="29"/>
      <c r="E57" s="72" t="s">
        <v>61</v>
      </c>
      <c r="F57" s="28" t="s">
        <v>68</v>
      </c>
      <c r="G57" s="52" t="s">
        <v>69</v>
      </c>
      <c r="H57" s="52" t="s">
        <v>70</v>
      </c>
      <c r="I57" s="52" t="s">
        <v>71</v>
      </c>
      <c r="J57" s="52" t="s">
        <v>73</v>
      </c>
      <c r="K57" s="52" t="s">
        <v>74</v>
      </c>
      <c r="L57" s="52" t="s">
        <v>75</v>
      </c>
      <c r="M57" s="52" t="s">
        <v>76</v>
      </c>
      <c r="N57" s="52" t="s">
        <v>77</v>
      </c>
      <c r="O57" s="53" t="s">
        <v>78</v>
      </c>
      <c r="P57" s="29"/>
    </row>
    <row r="58" spans="1:16" x14ac:dyDescent="0.2">
      <c r="D58" s="29"/>
      <c r="E58" s="54" t="s">
        <v>49</v>
      </c>
      <c r="F58" s="55"/>
      <c r="G58" s="56"/>
      <c r="H58" s="56"/>
      <c r="I58" s="56"/>
      <c r="J58" s="56"/>
      <c r="K58" s="56"/>
      <c r="L58" s="56"/>
      <c r="M58" s="56"/>
      <c r="N58" s="56"/>
      <c r="O58" s="57"/>
      <c r="P58" s="29"/>
    </row>
    <row r="59" spans="1:16" x14ac:dyDescent="0.2">
      <c r="D59" s="29"/>
      <c r="E59" s="58" t="s">
        <v>50</v>
      </c>
      <c r="F59" s="59"/>
      <c r="G59" s="60"/>
      <c r="H59" s="60"/>
      <c r="I59" s="60"/>
      <c r="J59" s="60"/>
      <c r="K59" s="60"/>
      <c r="L59" s="60"/>
      <c r="M59" s="60"/>
      <c r="N59" s="60"/>
      <c r="O59" s="61"/>
      <c r="P59" s="29"/>
    </row>
    <row r="60" spans="1:16" x14ac:dyDescent="0.2">
      <c r="D60" s="29"/>
      <c r="E60" s="54" t="s">
        <v>51</v>
      </c>
      <c r="F60" s="55"/>
      <c r="G60" s="56"/>
      <c r="H60" s="56"/>
      <c r="I60" s="56"/>
      <c r="J60" s="56"/>
      <c r="K60" s="56"/>
      <c r="L60" s="56"/>
      <c r="M60" s="56"/>
      <c r="N60" s="56"/>
      <c r="O60" s="57"/>
      <c r="P60" s="29"/>
    </row>
    <row r="61" spans="1:16" x14ac:dyDescent="0.2">
      <c r="D61" s="29"/>
      <c r="E61" s="58" t="s">
        <v>52</v>
      </c>
      <c r="F61" s="59"/>
      <c r="G61" s="60"/>
      <c r="H61" s="60"/>
      <c r="I61" s="60"/>
      <c r="J61" s="60"/>
      <c r="K61" s="60"/>
      <c r="L61" s="60"/>
      <c r="M61" s="60"/>
      <c r="N61" s="60"/>
      <c r="O61" s="61"/>
      <c r="P61" s="29"/>
    </row>
    <row r="62" spans="1:16" x14ac:dyDescent="0.2">
      <c r="D62" s="29"/>
      <c r="E62" s="54" t="s">
        <v>53</v>
      </c>
      <c r="F62" s="55"/>
      <c r="G62" s="56"/>
      <c r="H62" s="56"/>
      <c r="I62" s="56"/>
      <c r="J62" s="56"/>
      <c r="K62" s="56"/>
      <c r="L62" s="56"/>
      <c r="M62" s="56"/>
      <c r="N62" s="56"/>
      <c r="O62" s="57"/>
      <c r="P62" s="29"/>
    </row>
    <row r="63" spans="1:16" ht="15" customHeight="1" x14ac:dyDescent="0.2">
      <c r="D63" s="29"/>
      <c r="E63" s="58" t="s">
        <v>54</v>
      </c>
      <c r="F63" s="59"/>
      <c r="G63" s="60"/>
      <c r="H63" s="60"/>
      <c r="I63" s="60"/>
      <c r="J63" s="60"/>
      <c r="K63" s="60"/>
      <c r="L63" s="60"/>
      <c r="M63" s="60"/>
      <c r="N63" s="60"/>
      <c r="O63" s="61"/>
      <c r="P63" s="29"/>
    </row>
    <row r="64" spans="1:16" ht="15" customHeight="1" x14ac:dyDescent="0.2">
      <c r="D64" s="29"/>
      <c r="E64" s="62" t="s">
        <v>55</v>
      </c>
      <c r="F64" s="63"/>
      <c r="G64" s="57"/>
      <c r="H64" s="57"/>
      <c r="I64" s="57"/>
      <c r="J64" s="57"/>
      <c r="K64" s="57"/>
      <c r="L64" s="57"/>
      <c r="M64" s="57"/>
      <c r="N64" s="57"/>
      <c r="O64" s="57"/>
      <c r="P64" s="29"/>
    </row>
    <row r="65" spans="1:16" ht="15" customHeight="1" thickBot="1" x14ac:dyDescent="0.25">
      <c r="D65" s="45"/>
      <c r="E65" s="8" t="s">
        <v>56</v>
      </c>
      <c r="F65" s="64">
        <f t="shared" ref="F65:O65" si="5">SUM(F58:F64)</f>
        <v>0</v>
      </c>
      <c r="G65" s="65">
        <f t="shared" si="5"/>
        <v>0</v>
      </c>
      <c r="H65" s="65">
        <f t="shared" si="5"/>
        <v>0</v>
      </c>
      <c r="I65" s="65">
        <f t="shared" si="5"/>
        <v>0</v>
      </c>
      <c r="J65" s="65">
        <f t="shared" si="5"/>
        <v>0</v>
      </c>
      <c r="K65" s="65">
        <f t="shared" si="5"/>
        <v>0</v>
      </c>
      <c r="L65" s="65">
        <f t="shared" si="5"/>
        <v>0</v>
      </c>
      <c r="M65" s="65">
        <f t="shared" si="5"/>
        <v>0</v>
      </c>
      <c r="N65" s="65">
        <f t="shared" si="5"/>
        <v>0</v>
      </c>
      <c r="O65" s="66">
        <f t="shared" si="5"/>
        <v>0</v>
      </c>
      <c r="P65" s="29"/>
    </row>
    <row r="66" spans="1:16" ht="21.95" customHeight="1" x14ac:dyDescent="0.2">
      <c r="A66" s="7" t="s">
        <v>25</v>
      </c>
      <c r="D66" s="45"/>
      <c r="E66" s="74" t="str">
        <f ca="1">TEXT(DATEVALUE(มิถุนายน[[#Headers],[มิถุนายน]]&amp;" "&amp;YEAR(TODAY())),"mmm")&amp;" ผลรวม: ชั่วโมงทำงานปกติ"</f>
        <v>มิ.ย. ผลรวม: ชั่วโมงทำงานปกติ</v>
      </c>
      <c r="F66" s="15">
        <f>SUM(มิถุนายน[สัปดาห์ 1],มิถุนายน[สัปดาห์ 2],มิถุนายน[สัปดาห์ 3],มิถุนายน[สัปดาห์ 4],มิถุนายน[สัปดาห์ 5])</f>
        <v>0</v>
      </c>
      <c r="G66" s="68" t="str">
        <f ca="1">TEXT(DATEVALUE(มิถุนายน[[#Headers],[มิถุนายน]]&amp;" "&amp;YEAR(TODAY())),"mmm")&amp;" ผลรวม: งานล่วงเวลา"</f>
        <v>มิ.ย. ผลรวม: งานล่วงเวลา</v>
      </c>
      <c r="H66" s="68"/>
      <c r="I66" s="16">
        <f>SUM(มิถุนายน[งานล่วงเวลา],มิถุนายน[[งานล่วงเวลา  ]],มิถุนายน[[งานล่วงเวลา   ]],มิถุนายน[[งานล่วงเวลา    ]],มิถุนายน[[งานล่วงเวลา     ]])</f>
        <v>0</v>
      </c>
      <c r="J66" s="69"/>
      <c r="K66" s="69"/>
      <c r="L66" s="69"/>
      <c r="M66" s="69"/>
      <c r="N66" s="69"/>
      <c r="O66" s="70"/>
      <c r="P66" s="29"/>
    </row>
    <row r="67" spans="1:16" ht="42" customHeight="1" x14ac:dyDescent="0.25">
      <c r="A67" s="7" t="s">
        <v>26</v>
      </c>
      <c r="D67" s="45"/>
      <c r="E67" s="75" t="s">
        <v>82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9"/>
    </row>
    <row r="68" spans="1:16" ht="30" customHeight="1" thickBot="1" x14ac:dyDescent="0.25">
      <c r="A68" s="7" t="s">
        <v>27</v>
      </c>
      <c r="D68" s="29"/>
      <c r="E68" s="72" t="s">
        <v>62</v>
      </c>
      <c r="F68" s="28" t="s">
        <v>68</v>
      </c>
      <c r="G68" s="52" t="s">
        <v>69</v>
      </c>
      <c r="H68" s="52" t="s">
        <v>70</v>
      </c>
      <c r="I68" s="52" t="s">
        <v>72</v>
      </c>
      <c r="J68" s="52" t="s">
        <v>73</v>
      </c>
      <c r="K68" s="52" t="s">
        <v>71</v>
      </c>
      <c r="L68" s="52" t="s">
        <v>75</v>
      </c>
      <c r="M68" s="52" t="s">
        <v>74</v>
      </c>
      <c r="N68" s="52" t="s">
        <v>77</v>
      </c>
      <c r="O68" s="53" t="s">
        <v>78</v>
      </c>
      <c r="P68" s="29"/>
    </row>
    <row r="69" spans="1:16" ht="14.25" customHeight="1" x14ac:dyDescent="0.2">
      <c r="D69" s="29"/>
      <c r="E69" s="54" t="s">
        <v>49</v>
      </c>
      <c r="F69" s="55"/>
      <c r="G69" s="56"/>
      <c r="H69" s="56"/>
      <c r="I69" s="56"/>
      <c r="J69" s="56"/>
      <c r="K69" s="56"/>
      <c r="L69" s="56"/>
      <c r="M69" s="56"/>
      <c r="N69" s="56"/>
      <c r="O69" s="57"/>
      <c r="P69" s="29"/>
    </row>
    <row r="70" spans="1:16" ht="14.25" customHeight="1" x14ac:dyDescent="0.2">
      <c r="D70" s="29"/>
      <c r="E70" s="58" t="s">
        <v>50</v>
      </c>
      <c r="F70" s="59"/>
      <c r="G70" s="60"/>
      <c r="H70" s="60"/>
      <c r="I70" s="60"/>
      <c r="J70" s="60"/>
      <c r="K70" s="60"/>
      <c r="L70" s="60"/>
      <c r="M70" s="60"/>
      <c r="N70" s="60"/>
      <c r="O70" s="61"/>
      <c r="P70" s="29"/>
    </row>
    <row r="71" spans="1:16" ht="14.25" customHeight="1" x14ac:dyDescent="0.2">
      <c r="D71" s="29"/>
      <c r="E71" s="54" t="s">
        <v>51</v>
      </c>
      <c r="F71" s="55"/>
      <c r="G71" s="56"/>
      <c r="H71" s="56"/>
      <c r="I71" s="56"/>
      <c r="J71" s="56"/>
      <c r="K71" s="56"/>
      <c r="L71" s="56"/>
      <c r="M71" s="56"/>
      <c r="N71" s="56"/>
      <c r="O71" s="57"/>
      <c r="P71" s="29"/>
    </row>
    <row r="72" spans="1:16" ht="14.25" customHeight="1" x14ac:dyDescent="0.2">
      <c r="D72" s="29"/>
      <c r="E72" s="58" t="s">
        <v>52</v>
      </c>
      <c r="F72" s="59"/>
      <c r="G72" s="60"/>
      <c r="H72" s="60"/>
      <c r="I72" s="60"/>
      <c r="J72" s="60"/>
      <c r="K72" s="60"/>
      <c r="L72" s="60"/>
      <c r="M72" s="60"/>
      <c r="N72" s="60"/>
      <c r="O72" s="61"/>
      <c r="P72" s="29"/>
    </row>
    <row r="73" spans="1:16" ht="14.25" customHeight="1" x14ac:dyDescent="0.2">
      <c r="D73" s="29"/>
      <c r="E73" s="54" t="s">
        <v>53</v>
      </c>
      <c r="F73" s="55"/>
      <c r="G73" s="56"/>
      <c r="H73" s="56"/>
      <c r="I73" s="56"/>
      <c r="J73" s="56"/>
      <c r="K73" s="56"/>
      <c r="L73" s="56"/>
      <c r="M73" s="56"/>
      <c r="N73" s="56"/>
      <c r="O73" s="57"/>
      <c r="P73" s="29"/>
    </row>
    <row r="74" spans="1:16" ht="14.25" customHeight="1" x14ac:dyDescent="0.2">
      <c r="D74" s="29"/>
      <c r="E74" s="58" t="s">
        <v>54</v>
      </c>
      <c r="F74" s="59"/>
      <c r="G74" s="60"/>
      <c r="H74" s="60"/>
      <c r="I74" s="60"/>
      <c r="J74" s="60"/>
      <c r="K74" s="60"/>
      <c r="L74" s="60"/>
      <c r="M74" s="60"/>
      <c r="N74" s="60"/>
      <c r="O74" s="61"/>
      <c r="P74" s="29"/>
    </row>
    <row r="75" spans="1:16" ht="14.25" customHeight="1" x14ac:dyDescent="0.2">
      <c r="D75" s="29"/>
      <c r="E75" s="62" t="s">
        <v>55</v>
      </c>
      <c r="F75" s="63"/>
      <c r="G75" s="57"/>
      <c r="H75" s="57"/>
      <c r="I75" s="57"/>
      <c r="J75" s="57"/>
      <c r="K75" s="57"/>
      <c r="L75" s="57"/>
      <c r="M75" s="57"/>
      <c r="N75" s="57"/>
      <c r="O75" s="57"/>
      <c r="P75" s="29"/>
    </row>
    <row r="76" spans="1:16" ht="13.5" thickBot="1" x14ac:dyDescent="0.25">
      <c r="D76" s="45"/>
      <c r="E76" s="8" t="s">
        <v>56</v>
      </c>
      <c r="F76" s="64">
        <f t="shared" ref="F76:O76" si="6">SUM(F69:F75)</f>
        <v>0</v>
      </c>
      <c r="G76" s="65">
        <f t="shared" si="6"/>
        <v>0</v>
      </c>
      <c r="H76" s="65">
        <f t="shared" si="6"/>
        <v>0</v>
      </c>
      <c r="I76" s="65">
        <f t="shared" si="6"/>
        <v>0</v>
      </c>
      <c r="J76" s="65">
        <f t="shared" si="6"/>
        <v>0</v>
      </c>
      <c r="K76" s="65">
        <f t="shared" si="6"/>
        <v>0</v>
      </c>
      <c r="L76" s="65">
        <f t="shared" si="6"/>
        <v>0</v>
      </c>
      <c r="M76" s="65">
        <f t="shared" si="6"/>
        <v>0</v>
      </c>
      <c r="N76" s="65">
        <f t="shared" si="6"/>
        <v>0</v>
      </c>
      <c r="O76" s="66">
        <f t="shared" si="6"/>
        <v>0</v>
      </c>
      <c r="P76" s="29"/>
    </row>
    <row r="77" spans="1:16" ht="21.95" customHeight="1" x14ac:dyDescent="0.2">
      <c r="A77" s="7" t="s">
        <v>28</v>
      </c>
      <c r="D77" s="45"/>
      <c r="E77" s="74" t="str">
        <f ca="1">TEXT(DATEVALUE(กรกฎาคม[[#Headers],[กรกฎาคม]]&amp;" "&amp;YEAR(TODAY())),"mmm")&amp;" ผลรวม: ชั่วโมงทำงานปกติ"</f>
        <v>ก.ค. ผลรวม: ชั่วโมงทำงานปกติ</v>
      </c>
      <c r="F77" s="15">
        <f>SUM(กรกฎาคม[สัปดาห์ 1],กรกฎาคม[สัปดาห์ 2],กรกฎาคม[สัปดาห์ 3],กรกฎาคม[สัปดาห์ 4],กรกฎาคม[สัปดาห์ 5])</f>
        <v>0</v>
      </c>
      <c r="G77" s="68" t="str">
        <f ca="1">TEXT(DATEVALUE(กรกฎาคม[[#Headers],[กรกฎาคม]]&amp;" "&amp;YEAR(TODAY())),"mmm")&amp;" ผลรวม: งานล่วงเวลา"</f>
        <v>ก.ค. ผลรวม: งานล่วงเวลา</v>
      </c>
      <c r="H77" s="68"/>
      <c r="I77" s="16">
        <f>SUM(กรกฎาคม[งานล่วงเวลา],กรกฎาคม[[งานล่วงเวลา ]],กรกฎาคม[[งานล่วงเวลา  ]],กรกฎาคม[[งานล่วงเวลา   ]],กรกฎาคม[[งานล่วงเวลา     ]])</f>
        <v>0</v>
      </c>
      <c r="J77" s="69"/>
      <c r="K77" s="69"/>
      <c r="L77" s="69"/>
      <c r="M77" s="69"/>
      <c r="N77" s="69"/>
      <c r="O77" s="70"/>
      <c r="P77" s="29"/>
    </row>
    <row r="78" spans="1:16" x14ac:dyDescent="0.2">
      <c r="D78" s="29"/>
      <c r="E78" s="29"/>
      <c r="F78" s="29"/>
      <c r="G78" s="50"/>
      <c r="H78" s="50"/>
      <c r="I78" s="50"/>
      <c r="J78" s="50"/>
      <c r="K78" s="50"/>
      <c r="L78" s="50"/>
      <c r="M78" s="50"/>
      <c r="N78" s="50"/>
      <c r="O78" s="50"/>
      <c r="P78" s="29"/>
    </row>
    <row r="79" spans="1:16" s="78" customFormat="1" ht="30" customHeight="1" thickBot="1" x14ac:dyDescent="0.25">
      <c r="A79" s="17" t="s">
        <v>29</v>
      </c>
      <c r="B79" s="76"/>
      <c r="C79" s="76"/>
      <c r="D79" s="77"/>
      <c r="E79" s="72" t="s">
        <v>63</v>
      </c>
      <c r="F79" s="52" t="s">
        <v>68</v>
      </c>
      <c r="G79" s="52" t="s">
        <v>69</v>
      </c>
      <c r="H79" s="52" t="s">
        <v>70</v>
      </c>
      <c r="I79" s="52" t="s">
        <v>72</v>
      </c>
      <c r="J79" s="52" t="s">
        <v>73</v>
      </c>
      <c r="K79" s="52" t="s">
        <v>74</v>
      </c>
      <c r="L79" s="52" t="s">
        <v>75</v>
      </c>
      <c r="M79" s="52" t="s">
        <v>71</v>
      </c>
      <c r="N79" s="52" t="s">
        <v>77</v>
      </c>
      <c r="O79" s="53" t="s">
        <v>76</v>
      </c>
      <c r="P79" s="77"/>
    </row>
    <row r="80" spans="1:16" ht="14.25" customHeight="1" x14ac:dyDescent="0.2">
      <c r="D80" s="29"/>
      <c r="E80" s="54" t="s">
        <v>49</v>
      </c>
      <c r="F80" s="55"/>
      <c r="G80" s="56"/>
      <c r="H80" s="56"/>
      <c r="I80" s="56"/>
      <c r="J80" s="56"/>
      <c r="K80" s="56"/>
      <c r="L80" s="56"/>
      <c r="M80" s="56"/>
      <c r="N80" s="56"/>
      <c r="O80" s="57"/>
      <c r="P80" s="29"/>
    </row>
    <row r="81" spans="1:16" ht="14.25" customHeight="1" x14ac:dyDescent="0.2">
      <c r="D81" s="29"/>
      <c r="E81" s="58" t="s">
        <v>50</v>
      </c>
      <c r="F81" s="59"/>
      <c r="G81" s="60"/>
      <c r="H81" s="60"/>
      <c r="I81" s="60"/>
      <c r="J81" s="60"/>
      <c r="K81" s="60"/>
      <c r="L81" s="60"/>
      <c r="M81" s="60"/>
      <c r="N81" s="60"/>
      <c r="O81" s="61"/>
      <c r="P81" s="29"/>
    </row>
    <row r="82" spans="1:16" ht="14.25" customHeight="1" x14ac:dyDescent="0.2">
      <c r="D82" s="29"/>
      <c r="E82" s="54" t="s">
        <v>51</v>
      </c>
      <c r="F82" s="55"/>
      <c r="G82" s="56"/>
      <c r="H82" s="56"/>
      <c r="I82" s="56"/>
      <c r="J82" s="56"/>
      <c r="K82" s="56"/>
      <c r="L82" s="56"/>
      <c r="M82" s="56"/>
      <c r="N82" s="56"/>
      <c r="O82" s="57"/>
      <c r="P82" s="29"/>
    </row>
    <row r="83" spans="1:16" ht="14.25" customHeight="1" x14ac:dyDescent="0.2">
      <c r="D83" s="29"/>
      <c r="E83" s="58" t="s">
        <v>52</v>
      </c>
      <c r="F83" s="59"/>
      <c r="G83" s="60"/>
      <c r="H83" s="60"/>
      <c r="I83" s="60"/>
      <c r="J83" s="60"/>
      <c r="K83" s="60"/>
      <c r="L83" s="60"/>
      <c r="M83" s="60"/>
      <c r="N83" s="60"/>
      <c r="O83" s="61"/>
      <c r="P83" s="29"/>
    </row>
    <row r="84" spans="1:16" ht="14.25" customHeight="1" x14ac:dyDescent="0.2">
      <c r="D84" s="29"/>
      <c r="E84" s="54" t="s">
        <v>53</v>
      </c>
      <c r="F84" s="55"/>
      <c r="G84" s="56"/>
      <c r="H84" s="56"/>
      <c r="I84" s="56"/>
      <c r="J84" s="56"/>
      <c r="K84" s="56"/>
      <c r="L84" s="56"/>
      <c r="M84" s="56"/>
      <c r="N84" s="56"/>
      <c r="O84" s="57"/>
      <c r="P84" s="29"/>
    </row>
    <row r="85" spans="1:16" ht="14.25" customHeight="1" x14ac:dyDescent="0.2">
      <c r="D85" s="29"/>
      <c r="E85" s="58" t="s">
        <v>54</v>
      </c>
      <c r="F85" s="59"/>
      <c r="G85" s="60"/>
      <c r="H85" s="60"/>
      <c r="I85" s="60"/>
      <c r="J85" s="60"/>
      <c r="K85" s="60"/>
      <c r="L85" s="60"/>
      <c r="M85" s="60"/>
      <c r="N85" s="60"/>
      <c r="O85" s="61"/>
      <c r="P85" s="29"/>
    </row>
    <row r="86" spans="1:16" ht="14.25" customHeight="1" thickBot="1" x14ac:dyDescent="0.25">
      <c r="D86" s="29"/>
      <c r="E86" s="62" t="s">
        <v>55</v>
      </c>
      <c r="F86" s="63"/>
      <c r="G86" s="57"/>
      <c r="H86" s="57"/>
      <c r="I86" s="57"/>
      <c r="J86" s="57"/>
      <c r="K86" s="57"/>
      <c r="L86" s="57"/>
      <c r="M86" s="57"/>
      <c r="N86" s="57"/>
      <c r="O86" s="57"/>
      <c r="P86" s="29"/>
    </row>
    <row r="87" spans="1:16" ht="13.5" thickBot="1" x14ac:dyDescent="0.25">
      <c r="D87" s="29"/>
      <c r="E87" s="18" t="s">
        <v>56</v>
      </c>
      <c r="F87" s="59">
        <f>SUBTOTAL(109,สิงหาคม[สัปดาห์ 1])</f>
        <v>0</v>
      </c>
      <c r="G87" s="59">
        <f>SUBTOTAL(109,สิงหาคม[งานล่วงเวลา])</f>
        <v>0</v>
      </c>
      <c r="H87" s="59">
        <f>SUBTOTAL(109,สิงหาคม[สัปดาห์ 2])</f>
        <v>0</v>
      </c>
      <c r="I87" s="59">
        <f>SUBTOTAL(109,สิงหาคม[[งานล่วงเวลา ]])</f>
        <v>0</v>
      </c>
      <c r="J87" s="59">
        <f>SUBTOTAL(109,สิงหาคม[สัปดาห์ 3])</f>
        <v>0</v>
      </c>
      <c r="K87" s="59">
        <f>SUBTOTAL(109,สิงหาคม[[งานล่วงเวลา   ]])</f>
        <v>0</v>
      </c>
      <c r="L87" s="59">
        <f>SUBTOTAL(109,สิงหาคม[สัปดาห์ 4])</f>
        <v>0</v>
      </c>
      <c r="M87" s="59">
        <f>SUBTOTAL(109,สิงหาคม[[งานล่วงเวลา  ]])</f>
        <v>0</v>
      </c>
      <c r="N87" s="59">
        <f>SUBTOTAL(109,สิงหาคม[สัปดาห์ 5])</f>
        <v>0</v>
      </c>
      <c r="O87" s="59">
        <f>SUBTOTAL(109,สิงหาคม[[งานล่วงเวลา    ]])</f>
        <v>0</v>
      </c>
      <c r="P87" s="29"/>
    </row>
    <row r="88" spans="1:16" ht="21.95" customHeight="1" x14ac:dyDescent="0.2">
      <c r="A88" s="7" t="s">
        <v>30</v>
      </c>
      <c r="D88" s="45"/>
      <c r="E88" s="74" t="str">
        <f ca="1">TEXT(DATEVALUE(สิงหาคม[[#Headers],[สิงหาคม]]&amp;" "&amp;YEAR(TODAY())),"mmm")&amp;" ผลรวม: ชั่วโมงทำงานปกติ"</f>
        <v>ส.ค. ผลรวม: ชั่วโมงทำงานปกติ</v>
      </c>
      <c r="F88" s="87">
        <f>SUM(สิงหาคม[สัปดาห์ 1],สิงหาคม[สัปดาห์ 2],สิงหาคม[สัปดาห์ 3],สิงหาคม[สัปดาห์ 4],สิงหาคม[สัปดาห์ 5])</f>
        <v>0</v>
      </c>
      <c r="G88" s="68" t="str">
        <f ca="1">TEXT(DATEVALUE(สิงหาคม[[#Headers],[สิงหาคม]]&amp;" "&amp;YEAR(TODAY())),"mmm")&amp;" ผลรวม: งานล่วงเวลา"</f>
        <v>ส.ค. ผลรวม: งานล่วงเวลา</v>
      </c>
      <c r="H88" s="68"/>
      <c r="I88" s="88">
        <f>SUM(สิงหาคม[งานล่วงเวลา],สิงหาคม[[งานล่วงเวลา ]],สิงหาคม[[งานล่วงเวลา   ]],สิงหาคม[[งานล่วงเวลา  ]],สิงหาคม[[งานล่วงเวลา    ]])</f>
        <v>0</v>
      </c>
      <c r="J88" s="69"/>
      <c r="K88" s="69"/>
      <c r="L88" s="69"/>
      <c r="M88" s="69"/>
      <c r="N88" s="69"/>
      <c r="O88" s="70"/>
      <c r="P88" s="29"/>
    </row>
    <row r="89" spans="1:16" x14ac:dyDescent="0.2">
      <c r="D89" s="29"/>
      <c r="E89" s="29"/>
      <c r="F89" s="29"/>
      <c r="G89" s="50"/>
      <c r="H89" s="50"/>
      <c r="I89" s="50"/>
      <c r="J89" s="50"/>
      <c r="K89" s="50"/>
      <c r="L89" s="50"/>
      <c r="M89" s="50"/>
      <c r="N89" s="50"/>
      <c r="O89" s="50"/>
      <c r="P89" s="29"/>
    </row>
    <row r="90" spans="1:16" s="78" customFormat="1" ht="30" customHeight="1" thickBot="1" x14ac:dyDescent="0.25">
      <c r="A90" s="17" t="s">
        <v>31</v>
      </c>
      <c r="B90" s="76"/>
      <c r="C90" s="76"/>
      <c r="D90" s="77"/>
      <c r="E90" s="72" t="s">
        <v>64</v>
      </c>
      <c r="F90" s="52" t="s">
        <v>68</v>
      </c>
      <c r="G90" s="52" t="s">
        <v>69</v>
      </c>
      <c r="H90" s="52" t="s">
        <v>70</v>
      </c>
      <c r="I90" s="52" t="s">
        <v>72</v>
      </c>
      <c r="J90" s="52" t="s">
        <v>73</v>
      </c>
      <c r="K90" s="52" t="s">
        <v>71</v>
      </c>
      <c r="L90" s="52" t="s">
        <v>75</v>
      </c>
      <c r="M90" s="52" t="s">
        <v>74</v>
      </c>
      <c r="N90" s="52" t="s">
        <v>77</v>
      </c>
      <c r="O90" s="53" t="s">
        <v>76</v>
      </c>
      <c r="P90" s="77"/>
    </row>
    <row r="91" spans="1:16" ht="14.25" customHeight="1" x14ac:dyDescent="0.2">
      <c r="D91" s="29"/>
      <c r="E91" s="54" t="s">
        <v>49</v>
      </c>
      <c r="F91" s="55"/>
      <c r="G91" s="56"/>
      <c r="H91" s="56"/>
      <c r="I91" s="56"/>
      <c r="J91" s="56"/>
      <c r="K91" s="56"/>
      <c r="L91" s="56"/>
      <c r="M91" s="56"/>
      <c r="N91" s="56"/>
      <c r="O91" s="57"/>
      <c r="P91" s="29"/>
    </row>
    <row r="92" spans="1:16" ht="14.25" customHeight="1" x14ac:dyDescent="0.2">
      <c r="D92" s="29"/>
      <c r="E92" s="58" t="s">
        <v>50</v>
      </c>
      <c r="F92" s="59"/>
      <c r="G92" s="60"/>
      <c r="H92" s="60"/>
      <c r="I92" s="60"/>
      <c r="J92" s="60"/>
      <c r="K92" s="60"/>
      <c r="L92" s="60"/>
      <c r="M92" s="60"/>
      <c r="N92" s="60"/>
      <c r="O92" s="61"/>
      <c r="P92" s="29"/>
    </row>
    <row r="93" spans="1:16" ht="14.25" customHeight="1" x14ac:dyDescent="0.2">
      <c r="D93" s="29"/>
      <c r="E93" s="54" t="s">
        <v>51</v>
      </c>
      <c r="F93" s="55"/>
      <c r="G93" s="56"/>
      <c r="H93" s="56"/>
      <c r="I93" s="56"/>
      <c r="J93" s="56"/>
      <c r="K93" s="56"/>
      <c r="L93" s="56"/>
      <c r="M93" s="56"/>
      <c r="N93" s="56"/>
      <c r="O93" s="57"/>
      <c r="P93" s="29"/>
    </row>
    <row r="94" spans="1:16" ht="14.25" customHeight="1" x14ac:dyDescent="0.2">
      <c r="D94" s="29"/>
      <c r="E94" s="58" t="s">
        <v>52</v>
      </c>
      <c r="F94" s="59"/>
      <c r="G94" s="60"/>
      <c r="H94" s="60"/>
      <c r="I94" s="60"/>
      <c r="J94" s="60"/>
      <c r="K94" s="60"/>
      <c r="L94" s="60"/>
      <c r="M94" s="60"/>
      <c r="N94" s="60"/>
      <c r="O94" s="61"/>
      <c r="P94" s="29"/>
    </row>
    <row r="95" spans="1:16" ht="14.25" customHeight="1" x14ac:dyDescent="0.2">
      <c r="D95" s="29"/>
      <c r="E95" s="54" t="s">
        <v>53</v>
      </c>
      <c r="F95" s="55"/>
      <c r="G95" s="56"/>
      <c r="H95" s="56"/>
      <c r="I95" s="56"/>
      <c r="J95" s="56"/>
      <c r="K95" s="56"/>
      <c r="L95" s="56"/>
      <c r="M95" s="56"/>
      <c r="N95" s="56"/>
      <c r="O95" s="57"/>
      <c r="P95" s="29"/>
    </row>
    <row r="96" spans="1:16" ht="14.25" customHeight="1" x14ac:dyDescent="0.2">
      <c r="D96" s="29"/>
      <c r="E96" s="58" t="s">
        <v>54</v>
      </c>
      <c r="F96" s="59"/>
      <c r="G96" s="60"/>
      <c r="H96" s="60"/>
      <c r="I96" s="60"/>
      <c r="J96" s="60"/>
      <c r="K96" s="60"/>
      <c r="L96" s="60"/>
      <c r="M96" s="60"/>
      <c r="N96" s="60"/>
      <c r="O96" s="61"/>
      <c r="P96" s="29"/>
    </row>
    <row r="97" spans="1:16" ht="14.25" customHeight="1" thickBot="1" x14ac:dyDescent="0.25">
      <c r="D97" s="29"/>
      <c r="E97" s="62" t="s">
        <v>55</v>
      </c>
      <c r="F97" s="63"/>
      <c r="G97" s="57"/>
      <c r="H97" s="57"/>
      <c r="I97" s="57"/>
      <c r="J97" s="57"/>
      <c r="K97" s="57"/>
      <c r="L97" s="57"/>
      <c r="M97" s="57"/>
      <c r="N97" s="57"/>
      <c r="O97" s="57"/>
      <c r="P97" s="29"/>
    </row>
    <row r="98" spans="1:16" ht="13.5" thickBot="1" x14ac:dyDescent="0.25">
      <c r="D98" s="29"/>
      <c r="E98" s="18" t="s">
        <v>56</v>
      </c>
      <c r="F98" s="59">
        <f>SUBTOTAL(109,กันยายน[สัปดาห์ 1])</f>
        <v>0</v>
      </c>
      <c r="G98" s="59">
        <f>SUBTOTAL(109,กันยายน[งานล่วงเวลา])</f>
        <v>0</v>
      </c>
      <c r="H98" s="59">
        <f>SUBTOTAL(109,กันยายน[สัปดาห์ 2])</f>
        <v>0</v>
      </c>
      <c r="I98" s="59">
        <f>SUBTOTAL(109,กันยายน[[งานล่วงเวลา ]])</f>
        <v>0</v>
      </c>
      <c r="J98" s="59">
        <f>SUBTOTAL(109,กันยายน[สัปดาห์ 3])</f>
        <v>0</v>
      </c>
      <c r="K98" s="59">
        <f>SUBTOTAL(109,กันยายน[[งานล่วงเวลา  ]])</f>
        <v>0</v>
      </c>
      <c r="L98" s="59">
        <f>SUBTOTAL(109,กันยายน[สัปดาห์ 4])</f>
        <v>0</v>
      </c>
      <c r="M98" s="59">
        <f>SUBTOTAL(109,กันยายน[[งานล่วงเวลา   ]])</f>
        <v>0</v>
      </c>
      <c r="N98" s="59">
        <f>SUBTOTAL(109,กันยายน[สัปดาห์ 5])</f>
        <v>0</v>
      </c>
      <c r="O98" s="59">
        <f>SUBTOTAL(109,กันยายน[[งานล่วงเวลา    ]])</f>
        <v>0</v>
      </c>
      <c r="P98" s="29"/>
    </row>
    <row r="99" spans="1:16" ht="21.95" customHeight="1" x14ac:dyDescent="0.2">
      <c r="A99" s="7" t="s">
        <v>32</v>
      </c>
      <c r="D99" s="45"/>
      <c r="E99" s="74" t="str">
        <f ca="1">TEXT(DATEVALUE(กันยายน[[#Headers],[กันยายน]]&amp;" "&amp;YEAR(TODAY())),"mmm")&amp;" ผลรวม: ชั่วโมงทำงานปกติ"</f>
        <v>ก.ย. ผลรวม: ชั่วโมงทำงานปกติ</v>
      </c>
      <c r="F99" s="87">
        <f>SUM(กันยายน[สัปดาห์ 1],กันยายน[สัปดาห์ 2],กันยายน[สัปดาห์ 3],กันยายน[สัปดาห์ 4],กันยายน[สัปดาห์ 5])</f>
        <v>0</v>
      </c>
      <c r="G99" s="68" t="str">
        <f ca="1">TEXT(DATEVALUE(กันยายน[[#Headers],[กันยายน]]&amp;" "&amp;YEAR(TODAY())),"mmm")&amp;" ผลรวม: งานล่วงเวลา"</f>
        <v>ก.ย. ผลรวม: งานล่วงเวลา</v>
      </c>
      <c r="H99" s="68"/>
      <c r="I99" s="88">
        <f>SUM(กันยายน[งานล่วงเวลา],กันยายน[[งานล่วงเวลา ]],กันยายน[[งานล่วงเวลา  ]],กันยายน[[งานล่วงเวลา   ]],กันยายน[[งานล่วงเวลา    ]])</f>
        <v>0</v>
      </c>
      <c r="J99" s="69"/>
      <c r="K99" s="69"/>
      <c r="L99" s="69"/>
      <c r="M99" s="69"/>
      <c r="N99" s="69"/>
      <c r="O99" s="70"/>
      <c r="P99" s="29"/>
    </row>
    <row r="100" spans="1:16" ht="42" customHeight="1" thickBot="1" x14ac:dyDescent="0.25">
      <c r="A100" s="7" t="s">
        <v>33</v>
      </c>
      <c r="D100" s="29"/>
      <c r="E100" s="79" t="s">
        <v>83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1"/>
      <c r="P100" s="29"/>
    </row>
    <row r="101" spans="1:16" ht="30" customHeight="1" thickTop="1" thickBot="1" x14ac:dyDescent="0.25">
      <c r="A101" s="7" t="s">
        <v>34</v>
      </c>
      <c r="D101" s="29"/>
      <c r="E101" s="72" t="s">
        <v>65</v>
      </c>
      <c r="F101" s="28" t="s">
        <v>68</v>
      </c>
      <c r="G101" s="52" t="s">
        <v>69</v>
      </c>
      <c r="H101" s="52" t="s">
        <v>70</v>
      </c>
      <c r="I101" s="52" t="s">
        <v>72</v>
      </c>
      <c r="J101" s="52" t="s">
        <v>73</v>
      </c>
      <c r="K101" s="52" t="s">
        <v>71</v>
      </c>
      <c r="L101" s="52" t="s">
        <v>75</v>
      </c>
      <c r="M101" s="52" t="s">
        <v>74</v>
      </c>
      <c r="N101" s="52" t="s">
        <v>77</v>
      </c>
      <c r="O101" s="53" t="s">
        <v>76</v>
      </c>
      <c r="P101" s="29"/>
    </row>
    <row r="102" spans="1:16" ht="14.25" customHeight="1" x14ac:dyDescent="0.2">
      <c r="D102" s="29"/>
      <c r="E102" s="54" t="s">
        <v>49</v>
      </c>
      <c r="F102" s="55"/>
      <c r="G102" s="56"/>
      <c r="H102" s="56"/>
      <c r="I102" s="56"/>
      <c r="J102" s="56"/>
      <c r="K102" s="56"/>
      <c r="L102" s="56"/>
      <c r="M102" s="56"/>
      <c r="N102" s="56"/>
      <c r="O102" s="57"/>
      <c r="P102" s="29"/>
    </row>
    <row r="103" spans="1:16" ht="14.25" customHeight="1" x14ac:dyDescent="0.2">
      <c r="D103" s="29"/>
      <c r="E103" s="58" t="s">
        <v>50</v>
      </c>
      <c r="F103" s="59"/>
      <c r="G103" s="60"/>
      <c r="H103" s="60"/>
      <c r="I103" s="60"/>
      <c r="J103" s="60"/>
      <c r="K103" s="60"/>
      <c r="L103" s="60"/>
      <c r="M103" s="60"/>
      <c r="N103" s="60"/>
      <c r="O103" s="61"/>
      <c r="P103" s="29"/>
    </row>
    <row r="104" spans="1:16" ht="14.25" customHeight="1" x14ac:dyDescent="0.2">
      <c r="D104" s="29"/>
      <c r="E104" s="54" t="s">
        <v>51</v>
      </c>
      <c r="F104" s="55"/>
      <c r="G104" s="56"/>
      <c r="H104" s="56"/>
      <c r="I104" s="56"/>
      <c r="J104" s="56"/>
      <c r="K104" s="56"/>
      <c r="L104" s="56"/>
      <c r="M104" s="56"/>
      <c r="N104" s="56"/>
      <c r="O104" s="57"/>
      <c r="P104" s="29"/>
    </row>
    <row r="105" spans="1:16" ht="14.25" customHeight="1" x14ac:dyDescent="0.2">
      <c r="D105" s="29"/>
      <c r="E105" s="58" t="s">
        <v>52</v>
      </c>
      <c r="F105" s="59"/>
      <c r="G105" s="60"/>
      <c r="H105" s="60"/>
      <c r="I105" s="60"/>
      <c r="J105" s="60"/>
      <c r="K105" s="60"/>
      <c r="L105" s="60"/>
      <c r="M105" s="60"/>
      <c r="N105" s="60"/>
      <c r="O105" s="61"/>
      <c r="P105" s="29"/>
    </row>
    <row r="106" spans="1:16" ht="14.25" customHeight="1" x14ac:dyDescent="0.2">
      <c r="D106" s="29"/>
      <c r="E106" s="54" t="s">
        <v>53</v>
      </c>
      <c r="F106" s="55"/>
      <c r="G106" s="56"/>
      <c r="H106" s="56"/>
      <c r="I106" s="56"/>
      <c r="J106" s="56"/>
      <c r="K106" s="56"/>
      <c r="L106" s="56"/>
      <c r="M106" s="56"/>
      <c r="N106" s="56"/>
      <c r="O106" s="57"/>
      <c r="P106" s="29"/>
    </row>
    <row r="107" spans="1:16" ht="14.25" customHeight="1" x14ac:dyDescent="0.2">
      <c r="D107" s="29"/>
      <c r="E107" s="58" t="s">
        <v>54</v>
      </c>
      <c r="F107" s="59"/>
      <c r="G107" s="60"/>
      <c r="H107" s="60"/>
      <c r="I107" s="60"/>
      <c r="J107" s="60"/>
      <c r="K107" s="60"/>
      <c r="L107" s="60"/>
      <c r="M107" s="60"/>
      <c r="N107" s="60"/>
      <c r="O107" s="61"/>
      <c r="P107" s="29"/>
    </row>
    <row r="108" spans="1:16" ht="14.25" customHeight="1" thickBot="1" x14ac:dyDescent="0.25">
      <c r="D108" s="29"/>
      <c r="E108" s="62" t="s">
        <v>55</v>
      </c>
      <c r="F108" s="63"/>
      <c r="G108" s="57"/>
      <c r="H108" s="57"/>
      <c r="I108" s="57"/>
      <c r="J108" s="57"/>
      <c r="K108" s="57"/>
      <c r="L108" s="57"/>
      <c r="M108" s="57"/>
      <c r="N108" s="57"/>
      <c r="O108" s="57"/>
      <c r="P108" s="29"/>
    </row>
    <row r="109" spans="1:16" ht="13.5" thickBot="1" x14ac:dyDescent="0.25">
      <c r="D109" s="29"/>
      <c r="E109" s="18" t="s">
        <v>56</v>
      </c>
      <c r="F109" s="59">
        <f>SUBTOTAL(109,ตุลาคม[สัปดาห์ 1])</f>
        <v>0</v>
      </c>
      <c r="G109" s="59">
        <f>SUBTOTAL(109,ตุลาคม[งานล่วงเวลา])</f>
        <v>0</v>
      </c>
      <c r="H109" s="59">
        <f>SUBTOTAL(109,ตุลาคม[สัปดาห์ 2])</f>
        <v>0</v>
      </c>
      <c r="I109" s="59">
        <f>SUBTOTAL(109,ตุลาคม[[งานล่วงเวลา ]])</f>
        <v>0</v>
      </c>
      <c r="J109" s="59">
        <f>SUBTOTAL(109,ตุลาคม[สัปดาห์ 3])</f>
        <v>0</v>
      </c>
      <c r="K109" s="59">
        <f>SUBTOTAL(109,ตุลาคม[[งานล่วงเวลา  ]])</f>
        <v>0</v>
      </c>
      <c r="L109" s="59">
        <f>SUBTOTAL(109,ตุลาคม[สัปดาห์ 4])</f>
        <v>0</v>
      </c>
      <c r="M109" s="59">
        <f>SUBTOTAL(109,ตุลาคม[[งานล่วงเวลา   ]])</f>
        <v>0</v>
      </c>
      <c r="N109" s="59">
        <f>SUBTOTAL(109,ตุลาคม[สัปดาห์ 5])</f>
        <v>0</v>
      </c>
      <c r="O109" s="59">
        <f>SUBTOTAL(109,ตุลาคม[[งานล่วงเวลา    ]])</f>
        <v>0</v>
      </c>
      <c r="P109" s="29"/>
    </row>
    <row r="110" spans="1:16" ht="21.95" customHeight="1" x14ac:dyDescent="0.2">
      <c r="A110" s="7" t="s">
        <v>35</v>
      </c>
      <c r="D110" s="45"/>
      <c r="E110" s="74" t="str">
        <f ca="1">TEXT(DATEVALUE(ตุลาคม[[#Headers],[ตุลาคม]]&amp;" "&amp;YEAR(TODAY())),"mmm")&amp;" ผลรวม: ชั่วโมงทำงานปกติ"</f>
        <v>ต.ค. ผลรวม: ชั่วโมงทำงานปกติ</v>
      </c>
      <c r="F110" s="87">
        <f>SUM(ตุลาคม[สัปดาห์ 1],ตุลาคม[สัปดาห์ 2],ตุลาคม[สัปดาห์ 3],ตุลาคม[สัปดาห์ 4],ตุลาคม[สัปดาห์ 5])</f>
        <v>0</v>
      </c>
      <c r="G110" s="68" t="str">
        <f ca="1">TEXT(DATEVALUE(ตุลาคม[[#Headers],[ตุลาคม]]&amp;" "&amp;YEAR(TODAY())),"mmm")&amp;" ผลรวม: งานล่วงเวลา"</f>
        <v>ต.ค. ผลรวม: งานล่วงเวลา</v>
      </c>
      <c r="H110" s="68"/>
      <c r="I110" s="88">
        <f>SUM(ตุลาคม[งานล่วงเวลา],ตุลาคม[[งานล่วงเวลา ]],ตุลาคม[[งานล่วงเวลา  ]],ตุลาคม[[งานล่วงเวลา   ]],ตุลาคม[[งานล่วงเวลา    ]])</f>
        <v>0</v>
      </c>
      <c r="J110" s="69"/>
      <c r="K110" s="69"/>
      <c r="L110" s="69"/>
      <c r="M110" s="69"/>
      <c r="N110" s="69"/>
      <c r="O110" s="70"/>
      <c r="P110" s="29"/>
    </row>
    <row r="111" spans="1:16" x14ac:dyDescent="0.2">
      <c r="D111" s="29"/>
      <c r="E111" s="29"/>
      <c r="F111" s="29"/>
      <c r="G111" s="50"/>
      <c r="H111" s="50"/>
      <c r="I111" s="50"/>
      <c r="J111" s="50"/>
      <c r="K111" s="50"/>
      <c r="L111" s="50"/>
      <c r="M111" s="50"/>
      <c r="N111" s="50"/>
      <c r="O111" s="50"/>
      <c r="P111" s="29"/>
    </row>
    <row r="112" spans="1:16" s="78" customFormat="1" ht="30" customHeight="1" thickBot="1" x14ac:dyDescent="0.25">
      <c r="A112" s="17" t="s">
        <v>36</v>
      </c>
      <c r="B112" s="76"/>
      <c r="C112" s="76"/>
      <c r="D112" s="77"/>
      <c r="E112" s="72" t="s">
        <v>66</v>
      </c>
      <c r="F112" s="52" t="s">
        <v>68</v>
      </c>
      <c r="G112" s="52" t="s">
        <v>69</v>
      </c>
      <c r="H112" s="52" t="s">
        <v>70</v>
      </c>
      <c r="I112" s="52" t="s">
        <v>72</v>
      </c>
      <c r="J112" s="52" t="s">
        <v>73</v>
      </c>
      <c r="K112" s="52" t="s">
        <v>71</v>
      </c>
      <c r="L112" s="52" t="s">
        <v>75</v>
      </c>
      <c r="M112" s="52" t="s">
        <v>76</v>
      </c>
      <c r="N112" s="52" t="s">
        <v>77</v>
      </c>
      <c r="O112" s="53" t="s">
        <v>78</v>
      </c>
      <c r="P112" s="77"/>
    </row>
    <row r="113" spans="1:16" ht="14.25" customHeight="1" x14ac:dyDescent="0.2">
      <c r="D113" s="29"/>
      <c r="E113" s="54" t="s">
        <v>49</v>
      </c>
      <c r="F113" s="55"/>
      <c r="G113" s="56"/>
      <c r="H113" s="56"/>
      <c r="I113" s="56"/>
      <c r="J113" s="56"/>
      <c r="K113" s="56"/>
      <c r="L113" s="56"/>
      <c r="M113" s="56"/>
      <c r="N113" s="56"/>
      <c r="O113" s="57"/>
      <c r="P113" s="29"/>
    </row>
    <row r="114" spans="1:16" ht="14.25" customHeight="1" x14ac:dyDescent="0.2">
      <c r="D114" s="29"/>
      <c r="E114" s="58" t="s">
        <v>50</v>
      </c>
      <c r="F114" s="59"/>
      <c r="G114" s="60"/>
      <c r="H114" s="60"/>
      <c r="I114" s="60"/>
      <c r="J114" s="60"/>
      <c r="K114" s="60"/>
      <c r="L114" s="60"/>
      <c r="M114" s="60"/>
      <c r="N114" s="60"/>
      <c r="O114" s="61"/>
      <c r="P114" s="29"/>
    </row>
    <row r="115" spans="1:16" ht="14.25" customHeight="1" x14ac:dyDescent="0.2">
      <c r="D115" s="29"/>
      <c r="E115" s="54" t="s">
        <v>51</v>
      </c>
      <c r="F115" s="55"/>
      <c r="G115" s="56"/>
      <c r="H115" s="56"/>
      <c r="I115" s="56"/>
      <c r="J115" s="56"/>
      <c r="K115" s="56"/>
      <c r="L115" s="56"/>
      <c r="M115" s="56"/>
      <c r="N115" s="56"/>
      <c r="O115" s="57"/>
      <c r="P115" s="29"/>
    </row>
    <row r="116" spans="1:16" ht="14.25" customHeight="1" x14ac:dyDescent="0.2">
      <c r="D116" s="29"/>
      <c r="E116" s="58" t="s">
        <v>52</v>
      </c>
      <c r="F116" s="82"/>
      <c r="G116" s="83"/>
      <c r="H116" s="83"/>
      <c r="I116" s="83"/>
      <c r="J116" s="83"/>
      <c r="K116" s="83"/>
      <c r="L116" s="83"/>
      <c r="M116" s="83"/>
      <c r="N116" s="83"/>
      <c r="O116" s="84"/>
      <c r="P116" s="29"/>
    </row>
    <row r="117" spans="1:16" ht="14.25" customHeight="1" x14ac:dyDescent="0.2">
      <c r="D117" s="29"/>
      <c r="E117" s="54" t="s">
        <v>53</v>
      </c>
      <c r="F117" s="55"/>
      <c r="G117" s="56"/>
      <c r="H117" s="56"/>
      <c r="I117" s="56"/>
      <c r="J117" s="56"/>
      <c r="K117" s="56"/>
      <c r="L117" s="56"/>
      <c r="M117" s="56"/>
      <c r="N117" s="56"/>
      <c r="O117" s="57"/>
      <c r="P117" s="29"/>
    </row>
    <row r="118" spans="1:16" ht="14.25" customHeight="1" x14ac:dyDescent="0.2">
      <c r="D118" s="29"/>
      <c r="E118" s="58" t="s">
        <v>54</v>
      </c>
      <c r="F118" s="82"/>
      <c r="G118" s="83"/>
      <c r="H118" s="83"/>
      <c r="I118" s="83"/>
      <c r="J118" s="83"/>
      <c r="K118" s="83"/>
      <c r="L118" s="83"/>
      <c r="M118" s="83"/>
      <c r="N118" s="83"/>
      <c r="O118" s="84"/>
      <c r="P118" s="29"/>
    </row>
    <row r="119" spans="1:16" ht="14.25" customHeight="1" thickBot="1" x14ac:dyDescent="0.25">
      <c r="D119" s="29"/>
      <c r="E119" s="62" t="s">
        <v>55</v>
      </c>
      <c r="F119" s="63"/>
      <c r="G119" s="57"/>
      <c r="H119" s="57"/>
      <c r="I119" s="57"/>
      <c r="J119" s="57"/>
      <c r="K119" s="57"/>
      <c r="L119" s="57"/>
      <c r="M119" s="57"/>
      <c r="N119" s="57"/>
      <c r="O119" s="57"/>
      <c r="P119" s="29"/>
    </row>
    <row r="120" spans="1:16" ht="13.5" thickBot="1" x14ac:dyDescent="0.25">
      <c r="D120" s="29"/>
      <c r="E120" s="18" t="s">
        <v>56</v>
      </c>
      <c r="F120" s="59">
        <f>SUBTOTAL(109,พฤศจิกายน[สัปดาห์ 1])</f>
        <v>0</v>
      </c>
      <c r="G120" s="59">
        <f>SUBTOTAL(109,พฤศจิกายน[งานล่วงเวลา])</f>
        <v>0</v>
      </c>
      <c r="H120" s="59">
        <f>SUBTOTAL(109,พฤศจิกายน[สัปดาห์ 2])</f>
        <v>0</v>
      </c>
      <c r="I120" s="59">
        <f>SUBTOTAL(109,พฤศจิกายน[[งานล่วงเวลา ]])</f>
        <v>0</v>
      </c>
      <c r="J120" s="59">
        <f>SUBTOTAL(109,พฤศจิกายน[สัปดาห์ 3])</f>
        <v>0</v>
      </c>
      <c r="K120" s="59">
        <f>SUBTOTAL(109,พฤศจิกายน[[งานล่วงเวลา  ]])</f>
        <v>0</v>
      </c>
      <c r="L120" s="59">
        <f>SUBTOTAL(109,พฤศจิกายน[สัปดาห์ 4])</f>
        <v>0</v>
      </c>
      <c r="M120" s="59">
        <f>SUBTOTAL(109,พฤศจิกายน[[งานล่วงเวลา    ]])</f>
        <v>0</v>
      </c>
      <c r="N120" s="59">
        <f>SUBTOTAL(109,พฤศจิกายน[สัปดาห์ 5])</f>
        <v>0</v>
      </c>
      <c r="O120" s="59">
        <f>SUBTOTAL(109,พฤศจิกายน[[งานล่วงเวลา     ]])</f>
        <v>0</v>
      </c>
      <c r="P120" s="29"/>
    </row>
    <row r="121" spans="1:16" ht="21.95" customHeight="1" x14ac:dyDescent="0.2">
      <c r="A121" s="7" t="s">
        <v>37</v>
      </c>
      <c r="D121" s="45"/>
      <c r="E121" s="74" t="str">
        <f ca="1">TEXT(DATEVALUE(พฤศจิกายน[[#Headers],[พฤศจิกายน]]&amp;" "&amp;YEAR(TODAY())),"mmm")&amp;" ผลรวม: ชั่วโมงทำงานปกติ"</f>
        <v>พ.ย. ผลรวม: ชั่วโมงทำงานปกติ</v>
      </c>
      <c r="F121" s="87">
        <f>SUM(พฤศจิกายน[สัปดาห์ 1],พฤศจิกายน[สัปดาห์ 2],พฤศจิกายน[สัปดาห์ 3],พฤศจิกายน[สัปดาห์ 4],พฤศจิกายน[สัปดาห์ 5])</f>
        <v>0</v>
      </c>
      <c r="G121" s="68" t="str">
        <f ca="1">TEXT(DATEVALUE(พฤศจิกายน[[#Headers],[พฤศจิกายน]]&amp;" "&amp;YEAR(TODAY())),"mmm")&amp;" ผลรวม: งานล่วงเวลา"</f>
        <v>พ.ย. ผลรวม: งานล่วงเวลา</v>
      </c>
      <c r="H121" s="68"/>
      <c r="I121" s="88">
        <f>SUM(พฤศจิกายน[งานล่วงเวลา],พฤศจิกายน[[งานล่วงเวลา ]],พฤศจิกายน[[งานล่วงเวลา  ]],พฤศจิกายน[[งานล่วงเวลา    ]],พฤศจิกายน[[งานล่วงเวลา     ]])</f>
        <v>0</v>
      </c>
      <c r="J121" s="69"/>
      <c r="K121" s="69"/>
      <c r="L121" s="69"/>
      <c r="M121" s="69"/>
      <c r="N121" s="69"/>
      <c r="O121" s="70"/>
      <c r="P121" s="29"/>
    </row>
    <row r="122" spans="1:16" x14ac:dyDescent="0.2">
      <c r="D122" s="29"/>
      <c r="E122" s="29"/>
      <c r="F122" s="29"/>
      <c r="G122" s="50"/>
      <c r="H122" s="50"/>
      <c r="I122" s="50"/>
      <c r="J122" s="50"/>
      <c r="K122" s="50"/>
      <c r="L122" s="50"/>
      <c r="M122" s="50"/>
      <c r="N122" s="50"/>
      <c r="O122" s="50"/>
      <c r="P122" s="29"/>
    </row>
    <row r="123" spans="1:16" s="78" customFormat="1" ht="30" customHeight="1" thickBot="1" x14ac:dyDescent="0.25">
      <c r="A123" s="17" t="s">
        <v>38</v>
      </c>
      <c r="B123" s="76"/>
      <c r="C123" s="76"/>
      <c r="D123" s="85"/>
      <c r="E123" s="72" t="s">
        <v>67</v>
      </c>
      <c r="F123" s="52" t="s">
        <v>68</v>
      </c>
      <c r="G123" s="52" t="s">
        <v>69</v>
      </c>
      <c r="H123" s="52" t="s">
        <v>70</v>
      </c>
      <c r="I123" s="52" t="s">
        <v>72</v>
      </c>
      <c r="J123" s="52" t="s">
        <v>73</v>
      </c>
      <c r="K123" s="52" t="s">
        <v>71</v>
      </c>
      <c r="L123" s="52" t="s">
        <v>75</v>
      </c>
      <c r="M123" s="52" t="s">
        <v>74</v>
      </c>
      <c r="N123" s="52" t="s">
        <v>77</v>
      </c>
      <c r="O123" s="53" t="s">
        <v>76</v>
      </c>
      <c r="P123" s="77"/>
    </row>
    <row r="124" spans="1:16" ht="14.25" customHeight="1" x14ac:dyDescent="0.2">
      <c r="D124" s="45"/>
      <c r="E124" s="54" t="s">
        <v>49</v>
      </c>
      <c r="F124" s="55"/>
      <c r="G124" s="56"/>
      <c r="H124" s="56"/>
      <c r="I124" s="56"/>
      <c r="J124" s="56"/>
      <c r="K124" s="56"/>
      <c r="L124" s="56"/>
      <c r="M124" s="56"/>
      <c r="N124" s="56"/>
      <c r="O124" s="57"/>
      <c r="P124" s="29"/>
    </row>
    <row r="125" spans="1:16" ht="14.25" customHeight="1" x14ac:dyDescent="0.2">
      <c r="D125" s="45"/>
      <c r="E125" s="58" t="s">
        <v>50</v>
      </c>
      <c r="F125" s="59"/>
      <c r="G125" s="60"/>
      <c r="H125" s="60"/>
      <c r="I125" s="60"/>
      <c r="J125" s="60"/>
      <c r="K125" s="60"/>
      <c r="L125" s="60"/>
      <c r="M125" s="60"/>
      <c r="N125" s="60"/>
      <c r="O125" s="61"/>
      <c r="P125" s="29"/>
    </row>
    <row r="126" spans="1:16" ht="14.25" customHeight="1" x14ac:dyDescent="0.2">
      <c r="D126" s="45"/>
      <c r="E126" s="54" t="s">
        <v>51</v>
      </c>
      <c r="F126" s="55"/>
      <c r="G126" s="56"/>
      <c r="H126" s="56"/>
      <c r="I126" s="56"/>
      <c r="J126" s="56"/>
      <c r="K126" s="56"/>
      <c r="L126" s="56"/>
      <c r="M126" s="56"/>
      <c r="N126" s="56"/>
      <c r="O126" s="57"/>
      <c r="P126" s="29"/>
    </row>
    <row r="127" spans="1:16" ht="14.25" customHeight="1" x14ac:dyDescent="0.2">
      <c r="E127" s="58" t="s">
        <v>52</v>
      </c>
      <c r="F127" s="59"/>
      <c r="G127" s="60"/>
      <c r="H127" s="60"/>
      <c r="I127" s="60"/>
      <c r="J127" s="60"/>
      <c r="K127" s="60"/>
      <c r="L127" s="60"/>
      <c r="M127" s="60"/>
      <c r="N127" s="60"/>
      <c r="O127" s="61"/>
    </row>
    <row r="128" spans="1:16" ht="14.25" customHeight="1" x14ac:dyDescent="0.2">
      <c r="E128" s="54" t="s">
        <v>53</v>
      </c>
      <c r="F128" s="55"/>
      <c r="G128" s="56"/>
      <c r="H128" s="56"/>
      <c r="I128" s="56"/>
      <c r="J128" s="56"/>
      <c r="K128" s="56"/>
      <c r="L128" s="56"/>
      <c r="M128" s="56"/>
      <c r="N128" s="56"/>
      <c r="O128" s="57"/>
    </row>
    <row r="129" spans="1:15" ht="14.25" customHeight="1" x14ac:dyDescent="0.2">
      <c r="E129" s="58" t="s">
        <v>54</v>
      </c>
      <c r="F129" s="59"/>
      <c r="G129" s="60"/>
      <c r="H129" s="60"/>
      <c r="I129" s="60"/>
      <c r="J129" s="60"/>
      <c r="K129" s="60"/>
      <c r="L129" s="60"/>
      <c r="M129" s="60"/>
      <c r="N129" s="60"/>
      <c r="O129" s="61"/>
    </row>
    <row r="130" spans="1:15" ht="14.25" customHeight="1" thickBot="1" x14ac:dyDescent="0.25">
      <c r="E130" s="62" t="s">
        <v>55</v>
      </c>
      <c r="F130" s="63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ht="13.5" thickBot="1" x14ac:dyDescent="0.25">
      <c r="E131" s="18" t="s">
        <v>56</v>
      </c>
      <c r="F131" s="59">
        <f>SUBTOTAL(109,ธันวาคม[สัปดาห์ 1])</f>
        <v>0</v>
      </c>
      <c r="G131" s="59">
        <f>SUBTOTAL(109,ธันวาคม[งานล่วงเวลา])</f>
        <v>0</v>
      </c>
      <c r="H131" s="59">
        <f>SUBTOTAL(109,ธันวาคม[สัปดาห์ 2])</f>
        <v>0</v>
      </c>
      <c r="I131" s="59">
        <f>SUBTOTAL(109,ธันวาคม[[งานล่วงเวลา ]])</f>
        <v>0</v>
      </c>
      <c r="J131" s="59">
        <f>SUBTOTAL(109,ธันวาคม[สัปดาห์ 3])</f>
        <v>0</v>
      </c>
      <c r="K131" s="59">
        <f>SUBTOTAL(109,ธันวาคม[[งานล่วงเวลา  ]])</f>
        <v>0</v>
      </c>
      <c r="L131" s="59">
        <f>SUBTOTAL(109,ธันวาคม[สัปดาห์ 4])</f>
        <v>0</v>
      </c>
      <c r="M131" s="59">
        <f>SUBTOTAL(109,ธันวาคม[[งานล่วงเวลา   ]])</f>
        <v>0</v>
      </c>
      <c r="N131" s="59">
        <f>SUBTOTAL(109,ธันวาคม[สัปดาห์ 5])</f>
        <v>0</v>
      </c>
      <c r="O131" s="59">
        <f>SUBTOTAL(109,ธันวาคม[[งานล่วงเวลา    ]])</f>
        <v>0</v>
      </c>
    </row>
    <row r="132" spans="1:15" ht="21.95" customHeight="1" x14ac:dyDescent="0.2">
      <c r="A132" s="7" t="s">
        <v>39</v>
      </c>
      <c r="E132" s="74" t="str">
        <f ca="1">TEXT(DATEVALUE(ธันวาคม[[#Headers],[ธันวาคม]]&amp;" "&amp;YEAR(TODAY())),"mmm")&amp;" ผลรวม: ชั่วโมงทำงานปกติ"</f>
        <v>ธ.ค. ผลรวม: ชั่วโมงทำงานปกติ</v>
      </c>
      <c r="F132" s="87">
        <f>SUM(ธันวาคม[สัปดาห์ 1],ธันวาคม[สัปดาห์ 2],ธันวาคม[สัปดาห์ 3],ธันวาคม[สัปดาห์ 4],ธันวาคม[สัปดาห์ 5])</f>
        <v>0</v>
      </c>
      <c r="G132" s="68" t="str">
        <f ca="1">TEXT(DATEVALUE(ธันวาคม[[#Headers],[ธันวาคม]]&amp;" "&amp;YEAR(TODAY())),"mmm")&amp;" ผลรวม: งานล่วงเวลา"</f>
        <v>ธ.ค. ผลรวม: งานล่วงเวลา</v>
      </c>
      <c r="H132" s="68"/>
      <c r="I132" s="88">
        <f>SUM(G124:G130,I124:I130,K124:K130,M124:M130,O124:O130)</f>
        <v>0</v>
      </c>
      <c r="J132" s="69"/>
      <c r="K132" s="69"/>
      <c r="L132" s="69"/>
      <c r="M132" s="69"/>
      <c r="N132" s="69"/>
      <c r="O132" s="70"/>
    </row>
    <row r="133" spans="1:15" x14ac:dyDescent="0.2">
      <c r="E133" s="29"/>
      <c r="F133" s="29"/>
      <c r="G133" s="50"/>
      <c r="H133" s="50"/>
      <c r="I133" s="50"/>
      <c r="J133" s="50"/>
      <c r="K133" s="50"/>
      <c r="L133" s="50"/>
      <c r="M133" s="50"/>
      <c r="N133" s="50"/>
      <c r="O133" s="50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เริ่มต้น</vt:lpstr>
      <vt:lpstr>แผ่นเวลารายปี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2018-09-19T08:31:57Z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