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8325" xr2:uid="{00000000-000D-0000-FFFF-FFFF00000000}"/>
  </bookViews>
  <sheets>
    <sheet name="ALGUS" sheetId="2" r:id="rId1"/>
    <sheet name="ISIKLIK KUUEELARVE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6" i="1"/>
  <c r="J61" i="1"/>
  <c r="J59" i="1"/>
  <c r="J53" i="1"/>
  <c r="J54" i="1"/>
  <c r="J55" i="1"/>
  <c r="J56" i="1"/>
  <c r="J47" i="1"/>
  <c r="J48" i="1"/>
  <c r="J49" i="1"/>
  <c r="J41" i="1"/>
  <c r="J42" i="1"/>
  <c r="J43" i="1"/>
  <c r="J34" i="1"/>
  <c r="J35" i="1"/>
  <c r="J38" i="1" s="1"/>
  <c r="J36" i="1"/>
  <c r="J37" i="1"/>
  <c r="J25" i="1"/>
  <c r="J26" i="1"/>
  <c r="J27" i="1"/>
  <c r="J28" i="1"/>
  <c r="J29" i="1"/>
  <c r="J30" i="1"/>
  <c r="J13" i="1"/>
  <c r="J14" i="1"/>
  <c r="J15" i="1"/>
  <c r="J16" i="1"/>
  <c r="J17" i="1"/>
  <c r="J18" i="1"/>
  <c r="J19" i="1"/>
  <c r="J20" i="1"/>
  <c r="J21" i="1"/>
  <c r="E57" i="1"/>
  <c r="E58" i="1"/>
  <c r="E59" i="1"/>
  <c r="E60" i="1"/>
  <c r="E61" i="1"/>
  <c r="E62" i="1"/>
  <c r="E63" i="1"/>
  <c r="E49" i="1"/>
  <c r="E50" i="1"/>
  <c r="E51" i="1"/>
  <c r="E52" i="1"/>
  <c r="E53" i="1"/>
  <c r="E43" i="1"/>
  <c r="E44" i="1"/>
  <c r="E45" i="1"/>
  <c r="E36" i="1"/>
  <c r="E37" i="1"/>
  <c r="E38" i="1"/>
  <c r="E39" i="1"/>
  <c r="E26" i="1"/>
  <c r="E27" i="1"/>
  <c r="E28" i="1"/>
  <c r="E29" i="1"/>
  <c r="E30" i="1"/>
  <c r="E31" i="1"/>
  <c r="E32" i="1"/>
  <c r="E13" i="1"/>
  <c r="E14" i="1"/>
  <c r="E15" i="1"/>
  <c r="E16" i="1"/>
  <c r="E17" i="1"/>
  <c r="E18" i="1"/>
  <c r="E19" i="1"/>
  <c r="E20" i="1"/>
  <c r="E21" i="1"/>
  <c r="E22" i="1"/>
  <c r="J31" i="1" l="1"/>
  <c r="J6" i="1"/>
  <c r="J4" i="1"/>
  <c r="J8" i="1" s="1"/>
  <c r="E46" i="1"/>
  <c r="E23" i="1"/>
  <c r="E64" i="1"/>
  <c r="J44" i="1"/>
  <c r="J63" i="1"/>
  <c r="E40" i="1"/>
  <c r="E54" i="1"/>
  <c r="J50" i="1"/>
  <c r="J57" i="1"/>
  <c r="E33" i="1"/>
  <c r="J22" i="1"/>
</calcChain>
</file>

<file path=xl/sharedStrings.xml><?xml version="1.0" encoding="utf-8"?>
<sst xmlns="http://schemas.openxmlformats.org/spreadsheetml/2006/main" count="159" uniqueCount="96">
  <si>
    <t>TEAVE SELLE MALLI KOHTA</t>
  </si>
  <si>
    <t>Kasutage seda isiklikku kuueelarve töölehte oma prognoositud ja tegeliku kuu sissetuleku ja prognoositud ja tegelik kulu jälgimiseks.</t>
  </si>
  <si>
    <t>Sisestage vastava tabeli eri kategooriate kulud.</t>
  </si>
  <si>
    <t>Prognoositud saldo, tegelik saldo ja erinevus arvutatakse automaatselt.</t>
  </si>
  <si>
    <t>Märkus. </t>
  </si>
  <si>
    <t>Täiendavad juhised leiate töölehe ISIKLIK KUUEELARVE veerust A. See tekst on tahtlikult peidetud. Teksti eemaldamiseks valige veerg A ja seejärel käsk KUSTUTA. Teksti kuvamiseks valige veerg A ja muutke seejärel fondi värvi.</t>
  </si>
  <si>
    <t>Töölehe tabelite kohta lisateabe saamiseks vajutage tabelis TÕSTUKLAHVI (Shift) ja seejärel klahvi F10, valige TABELI suvand ja seejärel käsk ASETEKST.</t>
  </si>
  <si>
    <t>Selles töövihikus saate luua isikliku kuueelarve. Töölehe kasutamise kohta käivad kasulikud juhised leiate selle veeru lahtritest. Liikuge alustamiseks noolega alla.</t>
  </si>
  <si>
    <t>Paremal olevas lahtris on selle töölehe pealkiri. Järgmised juhised on toodud lahtris A4.</t>
  </si>
  <si>
    <t>Prognoositud saldo arvutatakse automaatselt lahtris J4, tegelik saldo lahtris J6 ja erinevus lahtris J8. Järgmised juhised on toodud lahtris A8.</t>
  </si>
  <si>
    <t>Sisestage üksikasjad tabelisse Eluase, mis algab parempoolses lahtris ja tabelisse Meelelahutus, mis algab lahtrist G12. Järgmised juhised on toodud lahtris A25.</t>
  </si>
  <si>
    <t>Sisestage üksikasjad tabelisse Transport, mis algab parempoolses lahtris ja tabelisse Laenud, mis algab lahtrist G24. Järgmised juhised on toodud lahtris A35.</t>
  </si>
  <si>
    <t>Sisestage üksikasjad tabelisse Kindlustus, mis algab parempoolses lahtris ja tabelisse Maksud, mis algab lahtrist G33. Järgmised juhised on toodud lahtris A42.</t>
  </si>
  <si>
    <t>Sisestage üksikasjad tabelisse Toit, mis algab parempoolses lahtris ja tabelisse Säästud, mis algab lahtrist G40. Järgmised juhised on toodud lahtris A48.</t>
  </si>
  <si>
    <t>Sisestage üksikasjad tabelisse Isiklik hooldus, mis algab parempoolses lahtris ja tabelisse Juriidilised kulud, mis algab lahtrist G52. Järgmised juhised on toodud lahtris A59.</t>
  </si>
  <si>
    <t>Prognoositud kulud kokku arvutatakse automaatselt lahtris J59, tegelik kulu kokku lahtris J61 ja erinevus kokku lahtris J63.</t>
  </si>
  <si>
    <t>ISIKLIK KUUEELARVE</t>
  </si>
  <si>
    <t>PROGNOOSITUD KUUSISSETULEK</t>
  </si>
  <si>
    <t>TEGELIK KUUSISSETULEK</t>
  </si>
  <si>
    <t>ELUASE</t>
  </si>
  <si>
    <t>Hüpoteeklaen või üür</t>
  </si>
  <si>
    <t>Telefon</t>
  </si>
  <si>
    <t>Elekter</t>
  </si>
  <si>
    <t>Gaas</t>
  </si>
  <si>
    <t>Vesi- ja kanalisatsioon</t>
  </si>
  <si>
    <t>Kaabeltelevisioon</t>
  </si>
  <si>
    <t>Prügivedu</t>
  </si>
  <si>
    <t>Majapidamine ja remont</t>
  </si>
  <si>
    <t>Tarbeesemed</t>
  </si>
  <si>
    <t>Muu</t>
  </si>
  <si>
    <t>Vahesumma</t>
  </si>
  <si>
    <t>TRANSPORT</t>
  </si>
  <si>
    <t>Sõiduki makse</t>
  </si>
  <si>
    <t>Bussi- ja taksosõiduraha</t>
  </si>
  <si>
    <t>Kindlustus</t>
  </si>
  <si>
    <t>Autokool</t>
  </si>
  <si>
    <t>Kütus</t>
  </si>
  <si>
    <t>Hooldus</t>
  </si>
  <si>
    <t>KINDLUSTUS</t>
  </si>
  <si>
    <t>Kodukindlustus</t>
  </si>
  <si>
    <t>Tervisekindlustus</t>
  </si>
  <si>
    <t>Elukindlustus</t>
  </si>
  <si>
    <t>TOIT</t>
  </si>
  <si>
    <t>Toiduained</t>
  </si>
  <si>
    <t>Väljas söömine</t>
  </si>
  <si>
    <t>LEMMIKLOOMAD</t>
  </si>
  <si>
    <t>Toit</t>
  </si>
  <si>
    <t>Meditsiinitarbed</t>
  </si>
  <si>
    <t>Mänguasjad</t>
  </si>
  <si>
    <t>ISIKLIK HOOLDUS</t>
  </si>
  <si>
    <t>Juuksed ja küüned</t>
  </si>
  <si>
    <t>Riided</t>
  </si>
  <si>
    <t>Keemiline puhastus</t>
  </si>
  <si>
    <t>Spordiklubi</t>
  </si>
  <si>
    <t>Organisatsioonide maksed ja tasud</t>
  </si>
  <si>
    <t>1. sissetulek</t>
  </si>
  <si>
    <t>Lisasissetulek</t>
  </si>
  <si>
    <t>Kuusissetulek kokku</t>
  </si>
  <si>
    <t>Prognoositud kulu</t>
  </si>
  <si>
    <t>Tegelik kulu</t>
  </si>
  <si>
    <t>Erinevus</t>
  </si>
  <si>
    <t>PROGNOOSITUD SALDO 
(Prognoositud sissetulek miinus väljaminekud)</t>
  </si>
  <si>
    <t>TEGELIK SALDO 
(Tegelik sissetulek miinus väljaminekud)</t>
  </si>
  <si>
    <t>ERINEVUS 
(Tegelik miinus prognoositud)</t>
  </si>
  <si>
    <t>MEELELAHUTUS</t>
  </si>
  <si>
    <t>Videod ja DVD-d</t>
  </si>
  <si>
    <t>CD-d</t>
  </si>
  <si>
    <t>Kino</t>
  </si>
  <si>
    <t>Kontserdid</t>
  </si>
  <si>
    <t>Spordiüritused</t>
  </si>
  <si>
    <t>Teater</t>
  </si>
  <si>
    <t>LAENUD</t>
  </si>
  <si>
    <t>Isiklik laen</t>
  </si>
  <si>
    <t>Õppelaen</t>
  </si>
  <si>
    <t>Krediitkaart</t>
  </si>
  <si>
    <t>MAKSUD</t>
  </si>
  <si>
    <t>Riiklikud maksud</t>
  </si>
  <si>
    <t>Osariigi maksud</t>
  </si>
  <si>
    <t>Kohalikud maksud</t>
  </si>
  <si>
    <t>SÄÄSTUD VÕI INVESTEERINGUD</t>
  </si>
  <si>
    <t>Pensionikonto</t>
  </si>
  <si>
    <t>Investeerimiskonto</t>
  </si>
  <si>
    <t>KINGITUSED JA ANNETUSED</t>
  </si>
  <si>
    <t>Heategevus 1</t>
  </si>
  <si>
    <t>Heategevus 2</t>
  </si>
  <si>
    <t>Heategevus 3</t>
  </si>
  <si>
    <t>JURIIDILISED KULUD</t>
  </si>
  <si>
    <t>Advokaaditasu</t>
  </si>
  <si>
    <t>Alimendid</t>
  </si>
  <si>
    <t>Kohtuotsusel põhinevad maksed</t>
  </si>
  <si>
    <t>PROGNOOSITUD KULUD KOKKU</t>
  </si>
  <si>
    <t>TEGELIKUD KULUD KOKKU</t>
  </si>
  <si>
    <t>ERINEVUS KOKKU</t>
  </si>
  <si>
    <t>Parempoolses lahtris on tegelik kuusissetulek silt. Et arvutada lahtrisse E10 kuu kuusissetulek kokku, sisestage 1. sissetulek lahtrisse E8 ja lisasissetulek lahtrisse E9. Järgmised juhised on toodud lahtris A12.</t>
  </si>
  <si>
    <t>Parempoolses lahtris on Prognoositud kuusissetulek silt. Et arvutada lahtrisse E6 kuu kuusissetulek kokku, sisestage 1. sissetulek lahtrisse E4 ja lisasissetulek lahtrisse E5. Järgmised juhised on toodud lahtris A6.</t>
  </si>
  <si>
    <t>Sisestage üksikasjad tabelisse Lemmikloomad, mis algab parempoolses lahtris ja tabelisse Kingitused, mis algab lahtrist G46. Järgmised juhised on toodud lahtris A56.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</si>
</sst>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8" formatCode="#,##0.00\ &quot;€&quot;;[Red]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7" formatCode="#,##0.00\ &quot;€&quot;"/>
  </numFmts>
  <fonts count="25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entury Gothic"/>
      <family val="2"/>
      <scheme val="major"/>
    </font>
    <font>
      <b/>
      <sz val="10"/>
      <color theme="1" tint="0.24994659260841701"/>
      <name val="Century Gothic"/>
      <family val="2"/>
      <scheme val="major"/>
    </font>
    <font>
      <sz val="22"/>
      <color theme="3" tint="0.24994659260841701"/>
      <name val="Century Gothic"/>
      <family val="2"/>
      <scheme val="major"/>
    </font>
    <font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16"/>
      <color theme="1" tint="0.24994659260841701"/>
      <name val="Century Gothic"/>
      <family val="2"/>
      <scheme val="major"/>
    </font>
    <font>
      <sz val="10"/>
      <color theme="0"/>
      <name val="Calibri"/>
      <family val="2"/>
      <scheme val="minor"/>
    </font>
    <font>
      <sz val="10"/>
      <color theme="1" tint="0.24994659260841701"/>
      <name val="Calibri"/>
      <family val="2"/>
      <scheme val="minor"/>
    </font>
    <font>
      <sz val="18"/>
      <color theme="3"/>
      <name val="Century Gothic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5" fillId="0" borderId="7" applyNumberFormat="0" applyFill="0" applyAlignment="0" applyProtection="0"/>
    <xf numFmtId="0" fontId="3" fillId="0" borderId="8" applyNumberFormat="0" applyFill="0" applyBorder="0" applyAlignment="0" applyProtection="0"/>
    <xf numFmtId="0" fontId="4" fillId="0" borderId="9" applyNumberForma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0" applyNumberFormat="0" applyAlignment="0" applyProtection="0"/>
    <xf numFmtId="0" fontId="18" fillId="8" borderId="11" applyNumberFormat="0" applyAlignment="0" applyProtection="0"/>
    <xf numFmtId="0" fontId="19" fillId="8" borderId="10" applyNumberFormat="0" applyAlignment="0" applyProtection="0"/>
    <xf numFmtId="0" fontId="20" fillId="0" borderId="12" applyNumberFormat="0" applyFill="0" applyAlignment="0" applyProtection="0"/>
    <xf numFmtId="0" fontId="21" fillId="9" borderId="13" applyNumberFormat="0" applyAlignment="0" applyProtection="0"/>
    <xf numFmtId="0" fontId="22" fillId="0" borderId="0" applyNumberFormat="0" applyFill="0" applyBorder="0" applyAlignment="0" applyProtection="0"/>
    <xf numFmtId="0" fontId="11" fillId="10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6">
    <xf numFmtId="0" fontId="0" fillId="0" borderId="0" xfId="0"/>
    <xf numFmtId="0" fontId="5" fillId="0" borderId="7" xfId="1"/>
    <xf numFmtId="0" fontId="2" fillId="0" borderId="0" xfId="0" applyFont="1"/>
    <xf numFmtId="0" fontId="3" fillId="0" borderId="0" xfId="0" applyFont="1"/>
    <xf numFmtId="0" fontId="0" fillId="0" borderId="0" xfId="0" applyFont="1" applyFill="1" applyBorder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/>
    <xf numFmtId="0" fontId="10" fillId="0" borderId="0" xfId="0" applyFont="1"/>
    <xf numFmtId="0" fontId="9" fillId="3" borderId="0" xfId="2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7" fontId="0" fillId="0" borderId="0" xfId="0" applyNumberFormat="1" applyFont="1" applyFill="1" applyBorder="1"/>
    <xf numFmtId="167" fontId="0" fillId="0" borderId="0" xfId="0" applyNumberFormat="1"/>
    <xf numFmtId="0" fontId="3" fillId="0" borderId="5" xfId="2" applyBorder="1" applyAlignment="1">
      <alignment vertical="center"/>
    </xf>
    <xf numFmtId="0" fontId="3" fillId="0" borderId="6" xfId="2" applyBorder="1" applyAlignment="1">
      <alignment vertical="center"/>
    </xf>
    <xf numFmtId="0" fontId="3" fillId="0" borderId="2" xfId="2" applyBorder="1" applyAlignment="1">
      <alignment vertical="center" wrapText="1"/>
    </xf>
    <xf numFmtId="0" fontId="3" fillId="0" borderId="3" xfId="2" applyBorder="1" applyAlignment="1">
      <alignment vertical="center" wrapText="1"/>
    </xf>
    <xf numFmtId="0" fontId="3" fillId="0" borderId="4" xfId="2" applyBorder="1" applyAlignment="1">
      <alignment vertical="center" wrapText="1"/>
    </xf>
    <xf numFmtId="0" fontId="3" fillId="0" borderId="1" xfId="2" applyBorder="1" applyAlignment="1">
      <alignment horizontal="left" vertical="center" wrapText="1"/>
    </xf>
    <xf numFmtId="0" fontId="3" fillId="0" borderId="1" xfId="2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1" xfId="3" applyBorder="1" applyAlignment="1">
      <alignment horizontal="left" vertical="center"/>
    </xf>
    <xf numFmtId="8" fontId="3" fillId="0" borderId="2" xfId="0" applyNumberFormat="1" applyFont="1" applyFill="1" applyBorder="1"/>
    <xf numFmtId="8" fontId="3" fillId="0" borderId="3" xfId="0" applyNumberFormat="1" applyFont="1" applyFill="1" applyBorder="1"/>
    <xf numFmtId="8" fontId="4" fillId="2" borderId="4" xfId="0" applyNumberFormat="1" applyFont="1" applyFill="1" applyBorder="1"/>
    <xf numFmtId="8" fontId="4" fillId="2" borderId="1" xfId="0" applyNumberFormat="1" applyFont="1" applyFill="1" applyBorder="1" applyAlignment="1">
      <alignment vertical="center"/>
    </xf>
  </cellXfs>
  <cellStyles count="47">
    <cellStyle name="20% – rõhk1" xfId="24" builtinId="30" customBuiltin="1"/>
    <cellStyle name="20% – rõhk2" xfId="28" builtinId="34" customBuiltin="1"/>
    <cellStyle name="20% – rõhk3" xfId="32" builtinId="38" customBuiltin="1"/>
    <cellStyle name="20% – rõhk4" xfId="36" builtinId="42" customBuiltin="1"/>
    <cellStyle name="20% – rõhk5" xfId="40" builtinId="46" customBuiltin="1"/>
    <cellStyle name="20% – rõhk6" xfId="44" builtinId="50" customBuiltin="1"/>
    <cellStyle name="40% – rõhk1" xfId="25" builtinId="31" customBuiltin="1"/>
    <cellStyle name="40% – rõhk2" xfId="29" builtinId="35" customBuiltin="1"/>
    <cellStyle name="40% – rõhk3" xfId="33" builtinId="39" customBuiltin="1"/>
    <cellStyle name="40% – rõhk4" xfId="37" builtinId="43" customBuiltin="1"/>
    <cellStyle name="40% – rõhk5" xfId="41" builtinId="47" customBuiltin="1"/>
    <cellStyle name="40% – rõhk6" xfId="45" builtinId="51" customBuiltin="1"/>
    <cellStyle name="60% – rõhk1" xfId="26" builtinId="32" customBuiltin="1"/>
    <cellStyle name="60% – rõhk2" xfId="30" builtinId="36" customBuiltin="1"/>
    <cellStyle name="60% – rõhk3" xfId="34" builtinId="40" customBuiltin="1"/>
    <cellStyle name="60% – rõhk4" xfId="38" builtinId="44" customBuiltin="1"/>
    <cellStyle name="60% – rõhk5" xfId="42" builtinId="48" customBuiltin="1"/>
    <cellStyle name="60% – rõhk6" xfId="46" builtinId="52" customBuiltin="1"/>
    <cellStyle name="Arvutus" xfId="16" builtinId="22" customBuiltin="1"/>
    <cellStyle name="Halb" xfId="12" builtinId="27" customBuiltin="1"/>
    <cellStyle name="Hea" xfId="11" builtinId="26" customBuiltin="1"/>
    <cellStyle name="Hoiatuse tekst" xfId="19" builtinId="11" customBuiltin="1"/>
    <cellStyle name="Kokku" xfId="22" builtinId="25" customBuiltin="1"/>
    <cellStyle name="Koma" xfId="4" builtinId="3" customBuiltin="1"/>
    <cellStyle name="Koma [0]" xfId="5" builtinId="6" customBuiltin="1"/>
    <cellStyle name="Kontrolli lahtrit" xfId="18" builtinId="23" customBuiltin="1"/>
    <cellStyle name="Lingitud lahter" xfId="17" builtinId="24" customBuiltin="1"/>
    <cellStyle name="Märkus" xfId="20" builtinId="10" customBuiltin="1"/>
    <cellStyle name="Neutraalne" xfId="13" builtinId="28" customBuiltin="1"/>
    <cellStyle name="Normaallaad" xfId="0" builtinId="0" customBuiltin="1"/>
    <cellStyle name="Pealkiri 1" xfId="1" builtinId="16" customBuiltin="1"/>
    <cellStyle name="Pealkiri 2" xfId="2" builtinId="17" customBuiltin="1"/>
    <cellStyle name="Pealkiri 3" xfId="3" builtinId="18" customBuiltin="1"/>
    <cellStyle name="Pealkiri 4" xfId="10" builtinId="19" customBuiltin="1"/>
    <cellStyle name="Protsent" xfId="8" builtinId="5" customBuiltin="1"/>
    <cellStyle name="Rõhk1" xfId="23" builtinId="29" customBuiltin="1"/>
    <cellStyle name="Rõhk2" xfId="27" builtinId="33" customBuiltin="1"/>
    <cellStyle name="Rõhk3" xfId="31" builtinId="37" customBuiltin="1"/>
    <cellStyle name="Rõhk4" xfId="35" builtinId="41" customBuiltin="1"/>
    <cellStyle name="Rõhk5" xfId="39" builtinId="45" customBuiltin="1"/>
    <cellStyle name="Rõhk6" xfId="43" builtinId="49" customBuiltin="1"/>
    <cellStyle name="Selgitav tekst" xfId="21" builtinId="53" customBuiltin="1"/>
    <cellStyle name="Sisend" xfId="14" builtinId="20" customBuiltin="1"/>
    <cellStyle name="Valuuta" xfId="6" builtinId="4" customBuiltin="1"/>
    <cellStyle name="Valuuta [0]" xfId="7" builtinId="7" customBuiltin="1"/>
    <cellStyle name="Väljund" xfId="15" builtinId="21" customBuiltin="1"/>
    <cellStyle name="Üldpealkiri" xfId="9" builtinId="15" customBuiltin="1"/>
  </cellStyles>
  <dxfs count="73"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Light9" defaultPivotStyle="PivotStyleLight16">
    <tableStyle name="Personal monthly budget" pivot="0" count="7" xr9:uid="{DF2684C2-C435-47FA-9646-E632C3AE8948}">
      <tableStyleElement type="wholeTable" dxfId="72"/>
      <tableStyleElement type="headerRow" dxfId="71"/>
      <tableStyleElement type="totalRow" dxfId="70"/>
      <tableStyleElement type="firstColumn" dxfId="69"/>
      <tableStyleElement type="lastColumn" dxfId="68"/>
      <tableStyleElement type="firstRowStripe" dxfId="67"/>
      <tableStyleElement type="firstColumnStripe" dxfId="6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luase" displayName="Eluase" ref="B12:E23" totalsRowCount="1">
  <autoFilter ref="B12:E2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ELUASE" totalsRowLabel="Vahesumma"/>
    <tableColumn id="2" xr3:uid="{00000000-0010-0000-0000-000002000000}" name="Prognoositud kulu" totalsRowDxfId="65"/>
    <tableColumn id="3" xr3:uid="{00000000-0010-0000-0000-000003000000}" name="Tegelik kulu" totalsRowDxfId="64"/>
    <tableColumn id="4" xr3:uid="{00000000-0010-0000-0000-000004000000}" name="Erinevus" totalsRowFunction="sum" totalsRowDxfId="63">
      <calculatedColumnFormula>Eluase[[#This Row],[Prognoositud kulu]]-Eluase[[#This Row],[Tegelik kulu]]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Sisestage sellesse tabelisse prognoositud ja tegelikud eluasemekulud. Erinevus arvutatakse automaatselt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Lemmikloomad" displayName="Lemmikloomad" ref="B48:E54" totalsRowCount="1">
  <autoFilter ref="B48:E53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LEMMIKLOOMAD" totalsRowLabel="Vahesumma"/>
    <tableColumn id="2" xr3:uid="{00000000-0010-0000-0900-000002000000}" name="Prognoositud kulu" dataDxfId="20" totalsRowDxfId="38"/>
    <tableColumn id="3" xr3:uid="{00000000-0010-0000-0900-000003000000}" name="Tegelik kulu" dataDxfId="19" totalsRowDxfId="37"/>
    <tableColumn id="4" xr3:uid="{00000000-0010-0000-0900-000004000000}" name="Erinevus" totalsRowFunction="sum" dataDxfId="18" totalsRowDxfId="36">
      <calculatedColumnFormula>Lemmikloomad[[#This Row],[Prognoositud kulu]]-Lemmikloomad[[#This Row],[Tegelik kulu]]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Sisestage sellesse tabelisse prognoositud ja tegelikud lemmiklooma kulud. Erinevus arvutatakse automaatselt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Juriidilised_kulud" displayName="Juriidilised_kulud" ref="G52:J57" totalsRowCount="1">
  <autoFilter ref="G52:J56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JURIIDILISED KULUD" totalsRowLabel="Vahesumma"/>
    <tableColumn id="2" xr3:uid="{00000000-0010-0000-0A00-000002000000}" name="Prognoositud kulu" dataDxfId="2" totalsRowDxfId="35"/>
    <tableColumn id="3" xr3:uid="{00000000-0010-0000-0A00-000003000000}" name="Tegelik kulu" dataDxfId="1" totalsRowDxfId="34"/>
    <tableColumn id="4" xr3:uid="{00000000-0010-0000-0A00-000004000000}" name="Erinevus" totalsRowFunction="sum" dataDxfId="0" totalsRowDxfId="33">
      <calculatedColumnFormula>Juriidilised_kulud[[#This Row],[Prognoositud kulu]]-Juriidilised_kulud[[#This Row],[Tegelik kulu]]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Sisestage sellesse tabelisse prognoositud ja tegelikud Juriidilised_kulud. Erinevus arvutatakse automaatselt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Isiklik_hooldus" displayName="Isiklik_hooldus" ref="B56:E64" totalsRowCount="1">
  <autoFilter ref="B56:E63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ISIKLIK HOOLDUS" totalsRowLabel="Vahesumma"/>
    <tableColumn id="2" xr3:uid="{00000000-0010-0000-0B00-000002000000}" name="Prognoositud kulu" totalsRowDxfId="32"/>
    <tableColumn id="3" xr3:uid="{00000000-0010-0000-0B00-000003000000}" name="Tegelik kulu" totalsRowDxfId="31"/>
    <tableColumn id="4" xr3:uid="{00000000-0010-0000-0B00-000004000000}" name="Erinevus" totalsRowFunction="sum" totalsRowDxfId="30">
      <calculatedColumnFormula>Isiklik_hooldus[[#This Row],[Prognoositud kulu]]-Isiklik_hooldus[[#This Row],[Tegelik kulu]]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Sisestage sellesse tabelisse prognoositud ja tegelikud isikliku hoolduse kulud. Erinevus arvutatakse automaatsel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eelelahutus" displayName="Meelelahutus" ref="G12:J22" totalsRowCount="1">
  <autoFilter ref="G12:J21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MEELELAHUTUS" totalsRowLabel="Vahesumma"/>
    <tableColumn id="2" xr3:uid="{00000000-0010-0000-0100-000002000000}" name="Prognoositud kulu" dataDxfId="17" totalsRowDxfId="62"/>
    <tableColumn id="3" xr3:uid="{00000000-0010-0000-0100-000003000000}" name="Tegelik kulu" dataDxfId="16" totalsRowDxfId="61"/>
    <tableColumn id="4" xr3:uid="{00000000-0010-0000-0100-000004000000}" name="Erinevus" totalsRowFunction="sum" dataDxfId="15" totalsRowDxfId="60">
      <calculatedColumnFormula>Meelelahutus[[#This Row],[Prognoositud kulu]]-Meelelahutus[[#This Row],[Tegelik kulu]]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Sisestage sellesse tabelisse prognoositud ja tegelikud meelelahutusekulud. Erinevus arvutatakse automaatselt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aenud" displayName="Laenud" ref="G24:J31" totalsRowCount="1">
  <autoFilter ref="G24:J3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AENUD" totalsRowLabel="Vahesumma"/>
    <tableColumn id="2" xr3:uid="{00000000-0010-0000-0200-000002000000}" name="Prognoositud kulu" dataDxfId="14" totalsRowDxfId="59"/>
    <tableColumn id="3" xr3:uid="{00000000-0010-0000-0200-000003000000}" name="Tegelik kulu" dataDxfId="13" totalsRowDxfId="58"/>
    <tableColumn id="4" xr3:uid="{00000000-0010-0000-0200-000004000000}" name="Erinevus" totalsRowFunction="sum" dataDxfId="12" totalsRowDxfId="57">
      <calculatedColumnFormula>Laenud[[#This Row],[Prognoositud kulu]]-Laenud[[#This Row],[Tegelik kulu]]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Sisestage sellesse tabelisse prognoositud ja tegelikud laenukulud. Erinevus arvutatakse automaatselt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" displayName="Transport" ref="B25:E33" totalsRowCount="1">
  <autoFilter ref="B25:E32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TRANSPORT" totalsRowLabel="Vahesumma"/>
    <tableColumn id="2" xr3:uid="{00000000-0010-0000-0300-000002000000}" name="Prognoositud kulu" dataDxfId="29" totalsRowDxfId="56"/>
    <tableColumn id="3" xr3:uid="{00000000-0010-0000-0300-000003000000}" name="Tegelik kulu" dataDxfId="28" totalsRowDxfId="55"/>
    <tableColumn id="4" xr3:uid="{00000000-0010-0000-0300-000004000000}" name="Erinevus" totalsRowFunction="sum" dataDxfId="27" totalsRowDxfId="54">
      <calculatedColumnFormula>Transport[[#This Row],[Prognoositud kulu]]-Transport[[#This Row],[Tegelik kulu]]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Sisestage sellesse tabelisse prognoositud ja tegelikud transpordikulud. Erinevus arvutatakse automaatselt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Kindlustus" displayName="Kindlustus" ref="B35:E40" totalsRowCount="1">
  <autoFilter ref="B35:E3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KINDLUSTUS" totalsRowLabel="Vahesumma"/>
    <tableColumn id="2" xr3:uid="{00000000-0010-0000-0400-000002000000}" name="Prognoositud kulu" dataDxfId="26" totalsRowDxfId="53"/>
    <tableColumn id="3" xr3:uid="{00000000-0010-0000-0400-000003000000}" name="Tegelik kulu" dataDxfId="25" totalsRowDxfId="52"/>
    <tableColumn id="4" xr3:uid="{00000000-0010-0000-0400-000004000000}" name="Erinevus" totalsRowFunction="sum" dataDxfId="24" totalsRowDxfId="51">
      <calculatedColumnFormula>Kindlustus[[#This Row],[Prognoositud kulu]]-Kindlustus[[#This Row],[Tegelik kulu]]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Sisestage sellesse tabelisse prognoositud ja tegelikud kindlustuskulud. Erinevus arvutatakse automaatselt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Maksud" displayName="Maksud" ref="G33:J38" totalsRowCount="1">
  <autoFilter ref="G33:J37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MAKSUD" totalsRowLabel="Vahesumma"/>
    <tableColumn id="2" xr3:uid="{00000000-0010-0000-0500-000002000000}" name="Prognoositud kulu" dataDxfId="11" totalsRowDxfId="50"/>
    <tableColumn id="3" xr3:uid="{00000000-0010-0000-0500-000003000000}" name="Tegelik kulu" dataDxfId="10" totalsRowDxfId="49"/>
    <tableColumn id="4" xr3:uid="{00000000-0010-0000-0500-000004000000}" name="Erinevus" totalsRowFunction="sum" dataDxfId="9" totalsRowDxfId="48">
      <calculatedColumnFormula>Maksud[[#This Row],[Prognoositud kulu]]-Maksud[[#This Row],[Tegelik kulu]]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Sisestage sellesse tabelisse prognoositud ja tegelikud maksekulud. Erinevus arvutatakse automaatselt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äästud" displayName="Säästud" ref="G40:J44" totalsRowCount="1">
  <autoFilter ref="G40:J43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SÄÄSTUD VÕI INVESTEERINGUD" totalsRowLabel="Vahesumma"/>
    <tableColumn id="2" xr3:uid="{00000000-0010-0000-0600-000002000000}" name="Prognoositud kulu" dataDxfId="8" totalsRowDxfId="47"/>
    <tableColumn id="3" xr3:uid="{00000000-0010-0000-0600-000003000000}" name="Tegelik kulu" dataDxfId="7" totalsRowDxfId="46"/>
    <tableColumn id="4" xr3:uid="{00000000-0010-0000-0600-000004000000}" name="Erinevus" totalsRowFunction="sum" dataDxfId="6" totalsRowDxfId="45">
      <calculatedColumnFormula>Säästud[[#This Row],[Prognoositud kulu]]-Säästud[[#This Row],[Tegelik kulu]]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Sisestage sellesse tabelisse prognoositud ja tegelikud kulud säästusele ja investeeringutele. Erinevus arvutatakse automaatselt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oit" displayName="Toit" ref="B42:E46" totalsRowCount="1">
  <autoFilter ref="B42:E45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TOIT" totalsRowLabel="Vahesumma"/>
    <tableColumn id="2" xr3:uid="{00000000-0010-0000-0700-000002000000}" name="Prognoositud kulu" dataDxfId="23" totalsRowDxfId="44"/>
    <tableColumn id="3" xr3:uid="{00000000-0010-0000-0700-000003000000}" name="Tegelik kulu" dataDxfId="22" totalsRowDxfId="43"/>
    <tableColumn id="4" xr3:uid="{00000000-0010-0000-0700-000004000000}" name="Erinevus" totalsRowFunction="sum" dataDxfId="21" totalsRowDxfId="42">
      <calculatedColumnFormula>Toit[[#This Row],[Prognoositud kulu]]-Toit[[#This Row],[Tegelik kulu]]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Sisestage sellesse tabelisse prognoositud ja tegelikud kulud toiduainetele. Erinevus arvutatakse automaatselt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Kingitused" displayName="Kingitused" ref="G46:J50" totalsRowCount="1">
  <autoFilter ref="G46:J49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KINGITUSED JA ANNETUSED" totalsRowLabel="Vahesumma"/>
    <tableColumn id="2" xr3:uid="{00000000-0010-0000-0800-000002000000}" name="Prognoositud kulu" dataDxfId="5" totalsRowDxfId="41"/>
    <tableColumn id="3" xr3:uid="{00000000-0010-0000-0800-000003000000}" name="Tegelik kulu" dataDxfId="4" totalsRowDxfId="40"/>
    <tableColumn id="4" xr3:uid="{00000000-0010-0000-0800-000004000000}" name="Erinevus" totalsRowFunction="sum" dataDxfId="3" totalsRowDxfId="39">
      <calculatedColumnFormula>Kingitused[[#This Row],[Prognoositud kulu]]-Kingitused[[#This Row],[Tegelik kulu]]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Sisestage sellesse tabelisse prognoositud ja tegelikud kulud kingitustele ja annetustele. Erinevus arvutatakse automaatselt"/>
    </ext>
  </extLst>
</table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</sheetPr>
  <dimension ref="B1:B7"/>
  <sheetViews>
    <sheetView showGridLines="0" tabSelected="1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s="10" customFormat="1" ht="30" customHeight="1" x14ac:dyDescent="0.2">
      <c r="B1" s="9" t="s">
        <v>0</v>
      </c>
    </row>
    <row r="2" spans="2:2" ht="30" customHeight="1" x14ac:dyDescent="0.2">
      <c r="B2" s="5" t="s">
        <v>1</v>
      </c>
    </row>
    <row r="3" spans="2:2" ht="30" customHeight="1" x14ac:dyDescent="0.2">
      <c r="B3" s="5" t="s">
        <v>2</v>
      </c>
    </row>
    <row r="4" spans="2:2" ht="30" customHeight="1" x14ac:dyDescent="0.2">
      <c r="B4" s="5" t="s">
        <v>3</v>
      </c>
    </row>
    <row r="5" spans="2:2" ht="30" customHeight="1" x14ac:dyDescent="0.2">
      <c r="B5" s="6" t="s">
        <v>4</v>
      </c>
    </row>
    <row r="6" spans="2:2" ht="45.75" customHeight="1" x14ac:dyDescent="0.2">
      <c r="B6" s="5" t="s">
        <v>5</v>
      </c>
    </row>
    <row r="7" spans="2:2" ht="36.75" customHeight="1" x14ac:dyDescent="0.2">
      <c r="B7" s="5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65"/>
  <sheetViews>
    <sheetView showGridLines="0" workbookViewId="0"/>
  </sheetViews>
  <sheetFormatPr defaultRowHeight="12.75" x14ac:dyDescent="0.2"/>
  <cols>
    <col min="1" max="1" width="2.7109375" style="8" customWidth="1"/>
    <col min="2" max="2" width="29.85546875" customWidth="1"/>
    <col min="3" max="3" width="16" customWidth="1"/>
    <col min="4" max="4" width="13" customWidth="1"/>
    <col min="5" max="5" width="12.5703125" customWidth="1"/>
    <col min="6" max="6" width="2.7109375" customWidth="1"/>
    <col min="7" max="7" width="27.140625" customWidth="1"/>
    <col min="8" max="8" width="16" customWidth="1"/>
    <col min="9" max="9" width="13" customWidth="1"/>
    <col min="10" max="10" width="12.5703125" customWidth="1"/>
    <col min="11" max="11" width="2.7109375" customWidth="1"/>
  </cols>
  <sheetData>
    <row r="1" spans="1:10" s="2" customFormat="1" ht="15" x14ac:dyDescent="0.25">
      <c r="A1" s="7" t="s">
        <v>7</v>
      </c>
    </row>
    <row r="2" spans="1:10" s="2" customFormat="1" ht="29.25" thickBot="1" x14ac:dyDescent="0.45">
      <c r="A2" s="7" t="s">
        <v>8</v>
      </c>
      <c r="B2" s="1" t="s">
        <v>16</v>
      </c>
      <c r="C2" s="1"/>
      <c r="D2" s="1"/>
      <c r="E2" s="1"/>
      <c r="F2" s="1"/>
      <c r="G2" s="1"/>
      <c r="H2" s="1"/>
      <c r="I2" s="1"/>
      <c r="J2" s="1"/>
    </row>
    <row r="4" spans="1:10" ht="13.5" x14ac:dyDescent="0.25">
      <c r="A4" s="8" t="s">
        <v>94</v>
      </c>
      <c r="B4" s="15" t="s">
        <v>17</v>
      </c>
      <c r="C4" s="13" t="s">
        <v>55</v>
      </c>
      <c r="D4" s="14"/>
      <c r="E4" s="22">
        <v>4300</v>
      </c>
      <c r="G4" s="18" t="s">
        <v>61</v>
      </c>
      <c r="H4" s="19"/>
      <c r="I4" s="19"/>
      <c r="J4" s="25">
        <f>E6-J59</f>
        <v>3405</v>
      </c>
    </row>
    <row r="5" spans="1:10" ht="13.5" x14ac:dyDescent="0.25">
      <c r="B5" s="16"/>
      <c r="C5" s="13" t="s">
        <v>56</v>
      </c>
      <c r="D5" s="14"/>
      <c r="E5" s="23">
        <v>300</v>
      </c>
      <c r="G5" s="19"/>
      <c r="H5" s="19"/>
      <c r="I5" s="19"/>
      <c r="J5" s="25"/>
    </row>
    <row r="6" spans="1:10" ht="13.5" x14ac:dyDescent="0.2">
      <c r="A6" s="8" t="s">
        <v>9</v>
      </c>
      <c r="B6" s="17"/>
      <c r="C6" s="13" t="s">
        <v>57</v>
      </c>
      <c r="D6" s="14"/>
      <c r="E6" s="24">
        <f>SUM(E4:E5)</f>
        <v>4600</v>
      </c>
      <c r="G6" s="18" t="s">
        <v>62</v>
      </c>
      <c r="H6" s="19"/>
      <c r="I6" s="19"/>
      <c r="J6" s="25">
        <f>E10-J61</f>
        <v>3064</v>
      </c>
    </row>
    <row r="7" spans="1:10" ht="13.5" x14ac:dyDescent="0.25">
      <c r="B7" s="3"/>
      <c r="C7" s="3"/>
      <c r="D7" s="3"/>
      <c r="E7" s="3"/>
      <c r="G7" s="19"/>
      <c r="H7" s="19"/>
      <c r="I7" s="19"/>
      <c r="J7" s="25"/>
    </row>
    <row r="8" spans="1:10" ht="13.5" x14ac:dyDescent="0.25">
      <c r="A8" s="8" t="s">
        <v>93</v>
      </c>
      <c r="B8" s="15" t="s">
        <v>18</v>
      </c>
      <c r="C8" s="13" t="s">
        <v>55</v>
      </c>
      <c r="D8" s="14"/>
      <c r="E8" s="22">
        <v>4000</v>
      </c>
      <c r="G8" s="18" t="s">
        <v>63</v>
      </c>
      <c r="H8" s="19"/>
      <c r="I8" s="19"/>
      <c r="J8" s="25">
        <f>J6-J4</f>
        <v>-341</v>
      </c>
    </row>
    <row r="9" spans="1:10" ht="13.5" x14ac:dyDescent="0.25">
      <c r="B9" s="16"/>
      <c r="C9" s="13" t="s">
        <v>56</v>
      </c>
      <c r="D9" s="14"/>
      <c r="E9" s="23">
        <v>300</v>
      </c>
      <c r="G9" s="19"/>
      <c r="H9" s="19"/>
      <c r="I9" s="19"/>
      <c r="J9" s="25"/>
    </row>
    <row r="10" spans="1:10" ht="13.5" x14ac:dyDescent="0.2">
      <c r="B10" s="17"/>
      <c r="C10" s="13" t="s">
        <v>57</v>
      </c>
      <c r="D10" s="14"/>
      <c r="E10" s="24">
        <f>SUM(E8:E9)</f>
        <v>4300</v>
      </c>
    </row>
    <row r="12" spans="1:10" x14ac:dyDescent="0.2">
      <c r="A12" s="8" t="s">
        <v>10</v>
      </c>
      <c r="B12" s="4" t="s">
        <v>19</v>
      </c>
      <c r="C12" s="4" t="s">
        <v>58</v>
      </c>
      <c r="D12" s="4" t="s">
        <v>59</v>
      </c>
      <c r="E12" s="4" t="s">
        <v>60</v>
      </c>
      <c r="G12" t="s">
        <v>64</v>
      </c>
      <c r="H12" t="s">
        <v>58</v>
      </c>
      <c r="I12" t="s">
        <v>59</v>
      </c>
      <c r="J12" t="s">
        <v>60</v>
      </c>
    </row>
    <row r="13" spans="1:10" x14ac:dyDescent="0.2">
      <c r="B13" s="4" t="s">
        <v>20</v>
      </c>
      <c r="C13" s="11">
        <v>1000</v>
      </c>
      <c r="D13" s="11">
        <v>1000</v>
      </c>
      <c r="E13" s="11">
        <f>Eluase[[#This Row],[Prognoositud kulu]]-Eluase[[#This Row],[Tegelik kulu]]</f>
        <v>0</v>
      </c>
      <c r="G13" t="s">
        <v>65</v>
      </c>
      <c r="H13" s="12"/>
      <c r="I13" s="12"/>
      <c r="J13" s="12">
        <f>Meelelahutus[[#This Row],[Prognoositud kulu]]-Meelelahutus[[#This Row],[Tegelik kulu]]</f>
        <v>0</v>
      </c>
    </row>
    <row r="14" spans="1:10" x14ac:dyDescent="0.2">
      <c r="B14" s="4" t="s">
        <v>21</v>
      </c>
      <c r="C14" s="11">
        <v>54</v>
      </c>
      <c r="D14" s="11">
        <v>100</v>
      </c>
      <c r="E14" s="11">
        <f>Eluase[[#This Row],[Prognoositud kulu]]-Eluase[[#This Row],[Tegelik kulu]]</f>
        <v>-46</v>
      </c>
      <c r="G14" t="s">
        <v>66</v>
      </c>
      <c r="H14" s="12"/>
      <c r="I14" s="12"/>
      <c r="J14" s="12">
        <f>Meelelahutus[[#This Row],[Prognoositud kulu]]-Meelelahutus[[#This Row],[Tegelik kulu]]</f>
        <v>0</v>
      </c>
    </row>
    <row r="15" spans="1:10" x14ac:dyDescent="0.2">
      <c r="B15" s="4" t="s">
        <v>22</v>
      </c>
      <c r="C15" s="11">
        <v>44</v>
      </c>
      <c r="D15" s="11">
        <v>56</v>
      </c>
      <c r="E15" s="11">
        <f>Eluase[[#This Row],[Prognoositud kulu]]-Eluase[[#This Row],[Tegelik kulu]]</f>
        <v>-12</v>
      </c>
      <c r="G15" t="s">
        <v>67</v>
      </c>
      <c r="H15" s="12"/>
      <c r="I15" s="12"/>
      <c r="J15" s="12">
        <f>Meelelahutus[[#This Row],[Prognoositud kulu]]-Meelelahutus[[#This Row],[Tegelik kulu]]</f>
        <v>0</v>
      </c>
    </row>
    <row r="16" spans="1:10" x14ac:dyDescent="0.2">
      <c r="B16" s="4" t="s">
        <v>23</v>
      </c>
      <c r="C16" s="11">
        <v>22</v>
      </c>
      <c r="D16" s="11">
        <v>28</v>
      </c>
      <c r="E16" s="11">
        <f>Eluase[[#This Row],[Prognoositud kulu]]-Eluase[[#This Row],[Tegelik kulu]]</f>
        <v>-6</v>
      </c>
      <c r="G16" t="s">
        <v>68</v>
      </c>
      <c r="H16" s="12"/>
      <c r="I16" s="12"/>
      <c r="J16" s="12">
        <f>Meelelahutus[[#This Row],[Prognoositud kulu]]-Meelelahutus[[#This Row],[Tegelik kulu]]</f>
        <v>0</v>
      </c>
    </row>
    <row r="17" spans="1:10" x14ac:dyDescent="0.2">
      <c r="B17" s="4" t="s">
        <v>24</v>
      </c>
      <c r="C17" s="11">
        <v>8</v>
      </c>
      <c r="D17" s="11">
        <v>8</v>
      </c>
      <c r="E17" s="11">
        <f>Eluase[[#This Row],[Prognoositud kulu]]-Eluase[[#This Row],[Tegelik kulu]]</f>
        <v>0</v>
      </c>
      <c r="G17" t="s">
        <v>69</v>
      </c>
      <c r="H17" s="12"/>
      <c r="I17" s="12"/>
      <c r="J17" s="12">
        <f>Meelelahutus[[#This Row],[Prognoositud kulu]]-Meelelahutus[[#This Row],[Tegelik kulu]]</f>
        <v>0</v>
      </c>
    </row>
    <row r="18" spans="1:10" x14ac:dyDescent="0.2">
      <c r="B18" s="4" t="s">
        <v>25</v>
      </c>
      <c r="C18" s="11">
        <v>34</v>
      </c>
      <c r="D18" s="11">
        <v>34</v>
      </c>
      <c r="E18" s="11">
        <f>Eluase[[#This Row],[Prognoositud kulu]]-Eluase[[#This Row],[Tegelik kulu]]</f>
        <v>0</v>
      </c>
      <c r="G18" t="s">
        <v>70</v>
      </c>
      <c r="H18" s="12"/>
      <c r="I18" s="12"/>
      <c r="J18" s="12">
        <f>Meelelahutus[[#This Row],[Prognoositud kulu]]-Meelelahutus[[#This Row],[Tegelik kulu]]</f>
        <v>0</v>
      </c>
    </row>
    <row r="19" spans="1:10" x14ac:dyDescent="0.2">
      <c r="B19" s="4" t="s">
        <v>26</v>
      </c>
      <c r="C19" s="11">
        <v>10</v>
      </c>
      <c r="D19" s="11">
        <v>10</v>
      </c>
      <c r="E19" s="11">
        <f>Eluase[[#This Row],[Prognoositud kulu]]-Eluase[[#This Row],[Tegelik kulu]]</f>
        <v>0</v>
      </c>
      <c r="G19" t="s">
        <v>29</v>
      </c>
      <c r="H19" s="12"/>
      <c r="I19" s="12"/>
      <c r="J19" s="12">
        <f>Meelelahutus[[#This Row],[Prognoositud kulu]]-Meelelahutus[[#This Row],[Tegelik kulu]]</f>
        <v>0</v>
      </c>
    </row>
    <row r="20" spans="1:10" x14ac:dyDescent="0.2">
      <c r="B20" s="4" t="s">
        <v>27</v>
      </c>
      <c r="C20" s="11">
        <v>23</v>
      </c>
      <c r="D20" s="11">
        <v>0</v>
      </c>
      <c r="E20" s="11">
        <f>Eluase[[#This Row],[Prognoositud kulu]]-Eluase[[#This Row],[Tegelik kulu]]</f>
        <v>23</v>
      </c>
      <c r="G20" t="s">
        <v>29</v>
      </c>
      <c r="H20" s="12"/>
      <c r="I20" s="12"/>
      <c r="J20" s="12">
        <f>Meelelahutus[[#This Row],[Prognoositud kulu]]-Meelelahutus[[#This Row],[Tegelik kulu]]</f>
        <v>0</v>
      </c>
    </row>
    <row r="21" spans="1:10" x14ac:dyDescent="0.2">
      <c r="B21" s="4" t="s">
        <v>28</v>
      </c>
      <c r="C21" s="11">
        <v>0</v>
      </c>
      <c r="D21" s="11">
        <v>0</v>
      </c>
      <c r="E21" s="11">
        <f>Eluase[[#This Row],[Prognoositud kulu]]-Eluase[[#This Row],[Tegelik kulu]]</f>
        <v>0</v>
      </c>
      <c r="G21" t="s">
        <v>29</v>
      </c>
      <c r="H21" s="12"/>
      <c r="I21" s="12"/>
      <c r="J21" s="12">
        <f>Meelelahutus[[#This Row],[Prognoositud kulu]]-Meelelahutus[[#This Row],[Tegelik kulu]]</f>
        <v>0</v>
      </c>
    </row>
    <row r="22" spans="1:10" x14ac:dyDescent="0.2">
      <c r="B22" s="4" t="s">
        <v>29</v>
      </c>
      <c r="C22" s="11">
        <v>0</v>
      </c>
      <c r="D22" s="11">
        <v>0</v>
      </c>
      <c r="E22" s="11">
        <f>Eluase[[#This Row],[Prognoositud kulu]]-Eluase[[#This Row],[Tegelik kulu]]</f>
        <v>0</v>
      </c>
      <c r="G22" t="s">
        <v>30</v>
      </c>
      <c r="H22" s="12"/>
      <c r="I22" s="12"/>
      <c r="J22" s="12">
        <f>SUBTOTAL(109,Meelelahutus[Erinevus])</f>
        <v>0</v>
      </c>
    </row>
    <row r="23" spans="1:10" x14ac:dyDescent="0.2">
      <c r="B23" s="4" t="s">
        <v>30</v>
      </c>
      <c r="C23" s="11"/>
      <c r="D23" s="11"/>
      <c r="E23" s="11">
        <f>SUBTOTAL(109,Eluase[Erinevus])</f>
        <v>-41</v>
      </c>
      <c r="G23" s="20"/>
      <c r="H23" s="20"/>
      <c r="I23" s="20"/>
      <c r="J23" s="20"/>
    </row>
    <row r="24" spans="1:10" x14ac:dyDescent="0.2">
      <c r="B24" s="20"/>
      <c r="C24" s="20"/>
      <c r="D24" s="20"/>
      <c r="E24" s="20"/>
      <c r="G24" t="s">
        <v>71</v>
      </c>
      <c r="H24" t="s">
        <v>58</v>
      </c>
      <c r="I24" t="s">
        <v>59</v>
      </c>
      <c r="J24" t="s">
        <v>60</v>
      </c>
    </row>
    <row r="25" spans="1:10" x14ac:dyDescent="0.2">
      <c r="A25" s="8" t="s">
        <v>11</v>
      </c>
      <c r="B25" t="s">
        <v>31</v>
      </c>
      <c r="C25" t="s">
        <v>58</v>
      </c>
      <c r="D25" t="s">
        <v>59</v>
      </c>
      <c r="E25" t="s">
        <v>60</v>
      </c>
      <c r="G25" t="s">
        <v>72</v>
      </c>
      <c r="H25" s="12"/>
      <c r="I25" s="12"/>
      <c r="J25" s="12">
        <f>Laenud[[#This Row],[Prognoositud kulu]]-Laenud[[#This Row],[Tegelik kulu]]</f>
        <v>0</v>
      </c>
    </row>
    <row r="26" spans="1:10" x14ac:dyDescent="0.2">
      <c r="B26" t="s">
        <v>32</v>
      </c>
      <c r="C26" s="12"/>
      <c r="D26" s="12"/>
      <c r="E26" s="12">
        <f>Transport[[#This Row],[Prognoositud kulu]]-Transport[[#This Row],[Tegelik kulu]]</f>
        <v>0</v>
      </c>
      <c r="G26" t="s">
        <v>73</v>
      </c>
      <c r="H26" s="12"/>
      <c r="I26" s="12"/>
      <c r="J26" s="12">
        <f>Laenud[[#This Row],[Prognoositud kulu]]-Laenud[[#This Row],[Tegelik kulu]]</f>
        <v>0</v>
      </c>
    </row>
    <row r="27" spans="1:10" x14ac:dyDescent="0.2">
      <c r="B27" t="s">
        <v>33</v>
      </c>
      <c r="C27" s="12"/>
      <c r="D27" s="12"/>
      <c r="E27" s="12">
        <f>Transport[[#This Row],[Prognoositud kulu]]-Transport[[#This Row],[Tegelik kulu]]</f>
        <v>0</v>
      </c>
      <c r="G27" t="s">
        <v>74</v>
      </c>
      <c r="H27" s="12"/>
      <c r="I27" s="12"/>
      <c r="J27" s="12">
        <f>Laenud[[#This Row],[Prognoositud kulu]]-Laenud[[#This Row],[Tegelik kulu]]</f>
        <v>0</v>
      </c>
    </row>
    <row r="28" spans="1:10" x14ac:dyDescent="0.2">
      <c r="B28" t="s">
        <v>34</v>
      </c>
      <c r="C28" s="12"/>
      <c r="D28" s="12"/>
      <c r="E28" s="12">
        <f>Transport[[#This Row],[Prognoositud kulu]]-Transport[[#This Row],[Tegelik kulu]]</f>
        <v>0</v>
      </c>
      <c r="G28" t="s">
        <v>74</v>
      </c>
      <c r="H28" s="12"/>
      <c r="I28" s="12"/>
      <c r="J28" s="12">
        <f>Laenud[[#This Row],[Prognoositud kulu]]-Laenud[[#This Row],[Tegelik kulu]]</f>
        <v>0</v>
      </c>
    </row>
    <row r="29" spans="1:10" x14ac:dyDescent="0.2">
      <c r="B29" t="s">
        <v>35</v>
      </c>
      <c r="C29" s="12"/>
      <c r="D29" s="12"/>
      <c r="E29" s="12">
        <f>Transport[[#This Row],[Prognoositud kulu]]-Transport[[#This Row],[Tegelik kulu]]</f>
        <v>0</v>
      </c>
      <c r="G29" t="s">
        <v>74</v>
      </c>
      <c r="H29" s="12"/>
      <c r="I29" s="12"/>
      <c r="J29" s="12">
        <f>Laenud[[#This Row],[Prognoositud kulu]]-Laenud[[#This Row],[Tegelik kulu]]</f>
        <v>0</v>
      </c>
    </row>
    <row r="30" spans="1:10" x14ac:dyDescent="0.2">
      <c r="B30" t="s">
        <v>36</v>
      </c>
      <c r="C30" s="12"/>
      <c r="D30" s="12"/>
      <c r="E30" s="12">
        <f>Transport[[#This Row],[Prognoositud kulu]]-Transport[[#This Row],[Tegelik kulu]]</f>
        <v>0</v>
      </c>
      <c r="G30" t="s">
        <v>29</v>
      </c>
      <c r="H30" s="12"/>
      <c r="I30" s="12"/>
      <c r="J30" s="12">
        <f>Laenud[[#This Row],[Prognoositud kulu]]-Laenud[[#This Row],[Tegelik kulu]]</f>
        <v>0</v>
      </c>
    </row>
    <row r="31" spans="1:10" x14ac:dyDescent="0.2">
      <c r="B31" t="s">
        <v>37</v>
      </c>
      <c r="C31" s="12"/>
      <c r="D31" s="12"/>
      <c r="E31" s="12">
        <f>Transport[[#This Row],[Prognoositud kulu]]-Transport[[#This Row],[Tegelik kulu]]</f>
        <v>0</v>
      </c>
      <c r="G31" t="s">
        <v>30</v>
      </c>
      <c r="H31" s="12"/>
      <c r="I31" s="12"/>
      <c r="J31" s="12">
        <f>SUBTOTAL(109,Laenud[Erinevus])</f>
        <v>0</v>
      </c>
    </row>
    <row r="32" spans="1:10" x14ac:dyDescent="0.2">
      <c r="B32" t="s">
        <v>29</v>
      </c>
      <c r="C32" s="12"/>
      <c r="D32" s="12"/>
      <c r="E32" s="12">
        <f>Transport[[#This Row],[Prognoositud kulu]]-Transport[[#This Row],[Tegelik kulu]]</f>
        <v>0</v>
      </c>
      <c r="G32" s="20"/>
      <c r="H32" s="20"/>
      <c r="I32" s="20"/>
      <c r="J32" s="20"/>
    </row>
    <row r="33" spans="1:10" x14ac:dyDescent="0.2">
      <c r="B33" t="s">
        <v>30</v>
      </c>
      <c r="C33" s="12"/>
      <c r="D33" s="12"/>
      <c r="E33" s="12">
        <f>SUBTOTAL(109,Transport[Erinevus])</f>
        <v>0</v>
      </c>
      <c r="G33" t="s">
        <v>75</v>
      </c>
      <c r="H33" t="s">
        <v>58</v>
      </c>
      <c r="I33" t="s">
        <v>59</v>
      </c>
      <c r="J33" t="s">
        <v>60</v>
      </c>
    </row>
    <row r="34" spans="1:10" x14ac:dyDescent="0.2">
      <c r="B34" s="20"/>
      <c r="C34" s="20"/>
      <c r="D34" s="20"/>
      <c r="E34" s="20"/>
      <c r="G34" t="s">
        <v>76</v>
      </c>
      <c r="H34" s="12"/>
      <c r="I34" s="12"/>
      <c r="J34" s="12">
        <f>Maksud[[#This Row],[Prognoositud kulu]]-Maksud[[#This Row],[Tegelik kulu]]</f>
        <v>0</v>
      </c>
    </row>
    <row r="35" spans="1:10" x14ac:dyDescent="0.2">
      <c r="A35" s="8" t="s">
        <v>12</v>
      </c>
      <c r="B35" t="s">
        <v>38</v>
      </c>
      <c r="C35" t="s">
        <v>58</v>
      </c>
      <c r="D35" t="s">
        <v>59</v>
      </c>
      <c r="E35" t="s">
        <v>60</v>
      </c>
      <c r="G35" t="s">
        <v>77</v>
      </c>
      <c r="H35" s="12"/>
      <c r="I35" s="12"/>
      <c r="J35" s="12">
        <f>Maksud[[#This Row],[Prognoositud kulu]]-Maksud[[#This Row],[Tegelik kulu]]</f>
        <v>0</v>
      </c>
    </row>
    <row r="36" spans="1:10" x14ac:dyDescent="0.2">
      <c r="B36" t="s">
        <v>39</v>
      </c>
      <c r="C36" s="12"/>
      <c r="D36" s="12"/>
      <c r="E36" s="12">
        <f>Kindlustus[[#This Row],[Prognoositud kulu]]-Kindlustus[[#This Row],[Tegelik kulu]]</f>
        <v>0</v>
      </c>
      <c r="G36" t="s">
        <v>78</v>
      </c>
      <c r="H36" s="12"/>
      <c r="I36" s="12"/>
      <c r="J36" s="12">
        <f>Maksud[[#This Row],[Prognoositud kulu]]-Maksud[[#This Row],[Tegelik kulu]]</f>
        <v>0</v>
      </c>
    </row>
    <row r="37" spans="1:10" x14ac:dyDescent="0.2">
      <c r="B37" t="s">
        <v>40</v>
      </c>
      <c r="C37" s="12"/>
      <c r="D37" s="12"/>
      <c r="E37" s="12">
        <f>Kindlustus[[#This Row],[Prognoositud kulu]]-Kindlustus[[#This Row],[Tegelik kulu]]</f>
        <v>0</v>
      </c>
      <c r="G37" t="s">
        <v>29</v>
      </c>
      <c r="H37" s="12"/>
      <c r="I37" s="12"/>
      <c r="J37" s="12">
        <f>Maksud[[#This Row],[Prognoositud kulu]]-Maksud[[#This Row],[Tegelik kulu]]</f>
        <v>0</v>
      </c>
    </row>
    <row r="38" spans="1:10" x14ac:dyDescent="0.2">
      <c r="B38" t="s">
        <v>41</v>
      </c>
      <c r="C38" s="12"/>
      <c r="D38" s="12"/>
      <c r="E38" s="12">
        <f>Kindlustus[[#This Row],[Prognoositud kulu]]-Kindlustus[[#This Row],[Tegelik kulu]]</f>
        <v>0</v>
      </c>
      <c r="G38" t="s">
        <v>30</v>
      </c>
      <c r="H38" s="12"/>
      <c r="I38" s="12"/>
      <c r="J38" s="12">
        <f>SUBTOTAL(109,Maksud[Erinevus])</f>
        <v>0</v>
      </c>
    </row>
    <row r="39" spans="1:10" x14ac:dyDescent="0.2">
      <c r="B39" t="s">
        <v>29</v>
      </c>
      <c r="C39" s="12"/>
      <c r="D39" s="12"/>
      <c r="E39" s="12">
        <f>Kindlustus[[#This Row],[Prognoositud kulu]]-Kindlustus[[#This Row],[Tegelik kulu]]</f>
        <v>0</v>
      </c>
      <c r="G39" s="20"/>
      <c r="H39" s="20"/>
      <c r="I39" s="20"/>
      <c r="J39" s="20"/>
    </row>
    <row r="40" spans="1:10" x14ac:dyDescent="0.2">
      <c r="B40" t="s">
        <v>30</v>
      </c>
      <c r="C40" s="12"/>
      <c r="D40" s="12"/>
      <c r="E40" s="12">
        <f>SUBTOTAL(109,Kindlustus[Erinevus])</f>
        <v>0</v>
      </c>
      <c r="G40" t="s">
        <v>79</v>
      </c>
      <c r="H40" t="s">
        <v>58</v>
      </c>
      <c r="I40" t="s">
        <v>59</v>
      </c>
      <c r="J40" t="s">
        <v>60</v>
      </c>
    </row>
    <row r="41" spans="1:10" x14ac:dyDescent="0.2">
      <c r="B41" s="20"/>
      <c r="C41" s="20"/>
      <c r="D41" s="20"/>
      <c r="E41" s="20"/>
      <c r="G41" t="s">
        <v>80</v>
      </c>
      <c r="H41" s="12"/>
      <c r="I41" s="12"/>
      <c r="J41" s="12">
        <f>Säästud[[#This Row],[Prognoositud kulu]]-Säästud[[#This Row],[Tegelik kulu]]</f>
        <v>0</v>
      </c>
    </row>
    <row r="42" spans="1:10" x14ac:dyDescent="0.2">
      <c r="A42" s="8" t="s">
        <v>13</v>
      </c>
      <c r="B42" t="s">
        <v>42</v>
      </c>
      <c r="C42" t="s">
        <v>58</v>
      </c>
      <c r="D42" t="s">
        <v>59</v>
      </c>
      <c r="E42" t="s">
        <v>60</v>
      </c>
      <c r="G42" t="s">
        <v>81</v>
      </c>
      <c r="H42" s="12"/>
      <c r="I42" s="12"/>
      <c r="J42" s="12">
        <f>Säästud[[#This Row],[Prognoositud kulu]]-Säästud[[#This Row],[Tegelik kulu]]</f>
        <v>0</v>
      </c>
    </row>
    <row r="43" spans="1:10" x14ac:dyDescent="0.2">
      <c r="B43" t="s">
        <v>43</v>
      </c>
      <c r="C43" s="12"/>
      <c r="D43" s="12"/>
      <c r="E43" s="12">
        <f>Toit[[#This Row],[Prognoositud kulu]]-Toit[[#This Row],[Tegelik kulu]]</f>
        <v>0</v>
      </c>
      <c r="G43" t="s">
        <v>29</v>
      </c>
      <c r="H43" s="12"/>
      <c r="I43" s="12"/>
      <c r="J43" s="12">
        <f>Säästud[[#This Row],[Prognoositud kulu]]-Säästud[[#This Row],[Tegelik kulu]]</f>
        <v>0</v>
      </c>
    </row>
    <row r="44" spans="1:10" x14ac:dyDescent="0.2">
      <c r="B44" t="s">
        <v>44</v>
      </c>
      <c r="C44" s="12"/>
      <c r="D44" s="12"/>
      <c r="E44" s="12">
        <f>Toit[[#This Row],[Prognoositud kulu]]-Toit[[#This Row],[Tegelik kulu]]</f>
        <v>0</v>
      </c>
      <c r="G44" t="s">
        <v>30</v>
      </c>
      <c r="H44" s="12"/>
      <c r="I44" s="12"/>
      <c r="J44" s="12">
        <f>SUBTOTAL(109,Säästud[Erinevus])</f>
        <v>0</v>
      </c>
    </row>
    <row r="45" spans="1:10" x14ac:dyDescent="0.2">
      <c r="B45" t="s">
        <v>29</v>
      </c>
      <c r="C45" s="12"/>
      <c r="D45" s="12"/>
      <c r="E45" s="12">
        <f>Toit[[#This Row],[Prognoositud kulu]]-Toit[[#This Row],[Tegelik kulu]]</f>
        <v>0</v>
      </c>
      <c r="G45" s="20"/>
      <c r="H45" s="20"/>
      <c r="I45" s="20"/>
      <c r="J45" s="20"/>
    </row>
    <row r="46" spans="1:10" x14ac:dyDescent="0.2">
      <c r="B46" t="s">
        <v>30</v>
      </c>
      <c r="C46" s="12"/>
      <c r="D46" s="12"/>
      <c r="E46" s="12">
        <f>SUBTOTAL(109,Toit[Erinevus])</f>
        <v>0</v>
      </c>
      <c r="G46" t="s">
        <v>82</v>
      </c>
      <c r="H46" t="s">
        <v>58</v>
      </c>
      <c r="I46" t="s">
        <v>59</v>
      </c>
      <c r="J46" t="s">
        <v>60</v>
      </c>
    </row>
    <row r="47" spans="1:10" x14ac:dyDescent="0.2">
      <c r="B47" s="20"/>
      <c r="C47" s="20"/>
      <c r="D47" s="20"/>
      <c r="E47" s="20"/>
      <c r="G47" t="s">
        <v>83</v>
      </c>
      <c r="H47" s="12"/>
      <c r="I47" s="12"/>
      <c r="J47" s="12">
        <f>Kingitused[[#This Row],[Prognoositud kulu]]-Kingitused[[#This Row],[Tegelik kulu]]</f>
        <v>0</v>
      </c>
    </row>
    <row r="48" spans="1:10" x14ac:dyDescent="0.2">
      <c r="A48" s="8" t="s">
        <v>95</v>
      </c>
      <c r="B48" t="s">
        <v>45</v>
      </c>
      <c r="C48" t="s">
        <v>58</v>
      </c>
      <c r="D48" t="s">
        <v>59</v>
      </c>
      <c r="E48" t="s">
        <v>60</v>
      </c>
      <c r="G48" t="s">
        <v>84</v>
      </c>
      <c r="H48" s="12"/>
      <c r="I48" s="12"/>
      <c r="J48" s="12">
        <f>Kingitused[[#This Row],[Prognoositud kulu]]-Kingitused[[#This Row],[Tegelik kulu]]</f>
        <v>0</v>
      </c>
    </row>
    <row r="49" spans="1:10" x14ac:dyDescent="0.2">
      <c r="B49" t="s">
        <v>46</v>
      </c>
      <c r="C49" s="12"/>
      <c r="D49" s="12"/>
      <c r="E49" s="12">
        <f>Lemmikloomad[[#This Row],[Prognoositud kulu]]-Lemmikloomad[[#This Row],[Tegelik kulu]]</f>
        <v>0</v>
      </c>
      <c r="G49" t="s">
        <v>85</v>
      </c>
      <c r="H49" s="12"/>
      <c r="I49" s="12"/>
      <c r="J49" s="12">
        <f>Kingitused[[#This Row],[Prognoositud kulu]]-Kingitused[[#This Row],[Tegelik kulu]]</f>
        <v>0</v>
      </c>
    </row>
    <row r="50" spans="1:10" x14ac:dyDescent="0.2">
      <c r="B50" t="s">
        <v>47</v>
      </c>
      <c r="C50" s="12"/>
      <c r="D50" s="12"/>
      <c r="E50" s="12">
        <f>Lemmikloomad[[#This Row],[Prognoositud kulu]]-Lemmikloomad[[#This Row],[Tegelik kulu]]</f>
        <v>0</v>
      </c>
      <c r="G50" t="s">
        <v>30</v>
      </c>
      <c r="H50" s="12"/>
      <c r="I50" s="12"/>
      <c r="J50" s="12">
        <f>SUBTOTAL(109,Kingitused[Erinevus])</f>
        <v>0</v>
      </c>
    </row>
    <row r="51" spans="1:10" x14ac:dyDescent="0.2">
      <c r="B51" t="s">
        <v>37</v>
      </c>
      <c r="C51" s="12"/>
      <c r="D51" s="12"/>
      <c r="E51" s="12">
        <f>Lemmikloomad[[#This Row],[Prognoositud kulu]]-Lemmikloomad[[#This Row],[Tegelik kulu]]</f>
        <v>0</v>
      </c>
      <c r="G51" s="20"/>
      <c r="H51" s="20"/>
      <c r="I51" s="20"/>
      <c r="J51" s="20"/>
    </row>
    <row r="52" spans="1:10" x14ac:dyDescent="0.2">
      <c r="B52" t="s">
        <v>48</v>
      </c>
      <c r="C52" s="12"/>
      <c r="D52" s="12"/>
      <c r="E52" s="12">
        <f>Lemmikloomad[[#This Row],[Prognoositud kulu]]-Lemmikloomad[[#This Row],[Tegelik kulu]]</f>
        <v>0</v>
      </c>
      <c r="G52" t="s">
        <v>86</v>
      </c>
      <c r="H52" t="s">
        <v>58</v>
      </c>
      <c r="I52" t="s">
        <v>59</v>
      </c>
      <c r="J52" t="s">
        <v>60</v>
      </c>
    </row>
    <row r="53" spans="1:10" x14ac:dyDescent="0.2">
      <c r="B53" t="s">
        <v>29</v>
      </c>
      <c r="C53" s="12"/>
      <c r="D53" s="12"/>
      <c r="E53" s="12">
        <f>Lemmikloomad[[#This Row],[Prognoositud kulu]]-Lemmikloomad[[#This Row],[Tegelik kulu]]</f>
        <v>0</v>
      </c>
      <c r="G53" t="s">
        <v>87</v>
      </c>
      <c r="H53" s="12"/>
      <c r="I53" s="12"/>
      <c r="J53" s="12">
        <f>Juriidilised_kulud[[#This Row],[Prognoositud kulu]]-Juriidilised_kulud[[#This Row],[Tegelik kulu]]</f>
        <v>0</v>
      </c>
    </row>
    <row r="54" spans="1:10" x14ac:dyDescent="0.2">
      <c r="B54" t="s">
        <v>30</v>
      </c>
      <c r="C54" s="12"/>
      <c r="D54" s="12"/>
      <c r="E54" s="12">
        <f>SUBTOTAL(109,Lemmikloomad[Erinevus])</f>
        <v>0</v>
      </c>
      <c r="G54" t="s">
        <v>88</v>
      </c>
      <c r="H54" s="12"/>
      <c r="I54" s="12"/>
      <c r="J54" s="12">
        <f>Juriidilised_kulud[[#This Row],[Prognoositud kulu]]-Juriidilised_kulud[[#This Row],[Tegelik kulu]]</f>
        <v>0</v>
      </c>
    </row>
    <row r="55" spans="1:10" x14ac:dyDescent="0.2">
      <c r="B55" s="20"/>
      <c r="C55" s="20"/>
      <c r="D55" s="20"/>
      <c r="E55" s="20"/>
      <c r="G55" t="s">
        <v>89</v>
      </c>
      <c r="H55" s="12"/>
      <c r="I55" s="12"/>
      <c r="J55" s="12">
        <f>Juriidilised_kulud[[#This Row],[Prognoositud kulu]]-Juriidilised_kulud[[#This Row],[Tegelik kulu]]</f>
        <v>0</v>
      </c>
    </row>
    <row r="56" spans="1:10" x14ac:dyDescent="0.2">
      <c r="A56" s="8" t="s">
        <v>14</v>
      </c>
      <c r="B56" s="4" t="s">
        <v>49</v>
      </c>
      <c r="C56" s="4" t="s">
        <v>58</v>
      </c>
      <c r="D56" s="4" t="s">
        <v>59</v>
      </c>
      <c r="E56" s="4" t="s">
        <v>60</v>
      </c>
      <c r="G56" t="s">
        <v>29</v>
      </c>
      <c r="H56" s="12"/>
      <c r="I56" s="12"/>
      <c r="J56" s="12">
        <f>Juriidilised_kulud[[#This Row],[Prognoositud kulu]]-Juriidilised_kulud[[#This Row],[Tegelik kulu]]</f>
        <v>0</v>
      </c>
    </row>
    <row r="57" spans="1:10" x14ac:dyDescent="0.2">
      <c r="B57" s="4" t="s">
        <v>47</v>
      </c>
      <c r="C57" s="11"/>
      <c r="D57" s="11"/>
      <c r="E57" s="11">
        <f>Isiklik_hooldus[[#This Row],[Prognoositud kulu]]-Isiklik_hooldus[[#This Row],[Tegelik kulu]]</f>
        <v>0</v>
      </c>
      <c r="G57" t="s">
        <v>30</v>
      </c>
      <c r="H57" s="12"/>
      <c r="I57" s="12"/>
      <c r="J57" s="12">
        <f>SUBTOTAL(109,Juriidilised_kulud[Erinevus])</f>
        <v>0</v>
      </c>
    </row>
    <row r="58" spans="1:10" x14ac:dyDescent="0.2">
      <c r="B58" s="4" t="s">
        <v>50</v>
      </c>
      <c r="C58" s="11"/>
      <c r="D58" s="11"/>
      <c r="E58" s="11">
        <f>Isiklik_hooldus[[#This Row],[Prognoositud kulu]]-Isiklik_hooldus[[#This Row],[Tegelik kulu]]</f>
        <v>0</v>
      </c>
      <c r="G58" s="20"/>
      <c r="H58" s="20"/>
      <c r="I58" s="20"/>
      <c r="J58" s="20"/>
    </row>
    <row r="59" spans="1:10" x14ac:dyDescent="0.2">
      <c r="A59" s="8" t="s">
        <v>15</v>
      </c>
      <c r="B59" s="4" t="s">
        <v>51</v>
      </c>
      <c r="C59" s="11"/>
      <c r="D59" s="11"/>
      <c r="E59" s="11">
        <f>Isiklik_hooldus[[#This Row],[Prognoositud kulu]]-Isiklik_hooldus[[#This Row],[Tegelik kulu]]</f>
        <v>0</v>
      </c>
      <c r="G59" s="21" t="s">
        <v>90</v>
      </c>
      <c r="H59" s="21"/>
      <c r="I59" s="21"/>
      <c r="J59" s="25">
        <f>SUBTOTAL(109,Eluase[Prognoositud kulu],Transport[Prognoositud kulu],Kindlustus[Prognoositud kulu],Toit[Prognoositud kulu],Lemmikloomad[Prognoositud kulu],Isiklik_hooldus[Prognoositud kulu],Meelelahutus[Prognoositud kulu],Laenud[Prognoositud kulu],Maksud[Prognoositud kulu],Säästud[Prognoositud kulu],Kingitused[Prognoositud kulu],Juriidilised_kulud[Prognoositud kulu])</f>
        <v>1195</v>
      </c>
    </row>
    <row r="60" spans="1:10" x14ac:dyDescent="0.2">
      <c r="B60" s="4" t="s">
        <v>52</v>
      </c>
      <c r="C60" s="11"/>
      <c r="D60" s="11"/>
      <c r="E60" s="11">
        <f>Isiklik_hooldus[[#This Row],[Prognoositud kulu]]-Isiklik_hooldus[[#This Row],[Tegelik kulu]]</f>
        <v>0</v>
      </c>
      <c r="G60" s="21"/>
      <c r="H60" s="21"/>
      <c r="I60" s="21"/>
      <c r="J60" s="25"/>
    </row>
    <row r="61" spans="1:10" x14ac:dyDescent="0.2">
      <c r="B61" s="4" t="s">
        <v>53</v>
      </c>
      <c r="C61" s="11"/>
      <c r="D61" s="11"/>
      <c r="E61" s="11">
        <f>Isiklik_hooldus[[#This Row],[Prognoositud kulu]]-Isiklik_hooldus[[#This Row],[Tegelik kulu]]</f>
        <v>0</v>
      </c>
      <c r="G61" s="21" t="s">
        <v>91</v>
      </c>
      <c r="H61" s="21"/>
      <c r="I61" s="21"/>
      <c r="J61" s="25">
        <f>SUBTOTAL(109,Eluase[Tegelik kulu],Transport[Tegelik kulu],Kindlustus[Tegelik kulu],Toit[Tegelik kulu],Lemmikloomad[Tegelik kulu],Isiklik_hooldus[Tegelik kulu],Meelelahutus[Tegelik kulu],Laenud[Tegelik kulu],Maksud[Tegelik kulu],Säästud[Tegelik kulu],Kingitused[Tegelik kulu],Juriidilised_kulud[Tegelik kulu])</f>
        <v>1236</v>
      </c>
    </row>
    <row r="62" spans="1:10" x14ac:dyDescent="0.2">
      <c r="B62" s="4" t="s">
        <v>54</v>
      </c>
      <c r="C62" s="11"/>
      <c r="D62" s="11"/>
      <c r="E62" s="11">
        <f>Isiklik_hooldus[[#This Row],[Prognoositud kulu]]-Isiklik_hooldus[[#This Row],[Tegelik kulu]]</f>
        <v>0</v>
      </c>
      <c r="G62" s="21"/>
      <c r="H62" s="21"/>
      <c r="I62" s="21"/>
      <c r="J62" s="25"/>
    </row>
    <row r="63" spans="1:10" x14ac:dyDescent="0.2">
      <c r="B63" s="4" t="s">
        <v>29</v>
      </c>
      <c r="C63" s="11"/>
      <c r="D63" s="11"/>
      <c r="E63" s="11">
        <f>Isiklik_hooldus[[#This Row],[Prognoositud kulu]]-Isiklik_hooldus[[#This Row],[Tegelik kulu]]</f>
        <v>0</v>
      </c>
      <c r="G63" s="21" t="s">
        <v>92</v>
      </c>
      <c r="H63" s="21"/>
      <c r="I63" s="21"/>
      <c r="J63" s="25">
        <f>J59-J61</f>
        <v>-41</v>
      </c>
    </row>
    <row r="64" spans="1:10" x14ac:dyDescent="0.2">
      <c r="B64" s="4" t="s">
        <v>30</v>
      </c>
      <c r="C64" s="11"/>
      <c r="D64" s="11"/>
      <c r="E64" s="11">
        <f>SUBTOTAL(109,Isiklik_hooldus[Erinevus])</f>
        <v>0</v>
      </c>
      <c r="G64" s="21"/>
      <c r="H64" s="21"/>
      <c r="I64" s="21"/>
      <c r="J64" s="25"/>
    </row>
    <row r="65" spans="2:5" x14ac:dyDescent="0.2">
      <c r="B65" s="20"/>
      <c r="C65" s="20"/>
      <c r="D65" s="20"/>
      <c r="E65" s="20"/>
    </row>
  </sheetData>
  <mergeCells count="32">
    <mergeCell ref="B65:E65"/>
    <mergeCell ref="G58:J58"/>
    <mergeCell ref="G51:J51"/>
    <mergeCell ref="G45:J45"/>
    <mergeCell ref="G39:J39"/>
    <mergeCell ref="G63:I64"/>
    <mergeCell ref="J63:J64"/>
    <mergeCell ref="J59:J60"/>
    <mergeCell ref="J61:J62"/>
    <mergeCell ref="G61:I62"/>
    <mergeCell ref="B24:E24"/>
    <mergeCell ref="B34:E34"/>
    <mergeCell ref="B41:E41"/>
    <mergeCell ref="B47:E47"/>
    <mergeCell ref="B55:E55"/>
    <mergeCell ref="G32:J32"/>
    <mergeCell ref="J8:J9"/>
    <mergeCell ref="J6:J7"/>
    <mergeCell ref="J4:J5"/>
    <mergeCell ref="G59:I60"/>
    <mergeCell ref="G23:J23"/>
    <mergeCell ref="C4:D4"/>
    <mergeCell ref="B8:B10"/>
    <mergeCell ref="B4:B6"/>
    <mergeCell ref="G8:I9"/>
    <mergeCell ref="G6:I7"/>
    <mergeCell ref="G4:I5"/>
    <mergeCell ref="C10:D10"/>
    <mergeCell ref="C9:D9"/>
    <mergeCell ref="C8:D8"/>
    <mergeCell ref="C6:D6"/>
    <mergeCell ref="C5:D5"/>
  </mergeCell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ignoredErrors>
    <ignoredError sqref="J13:J21 E26:E32 J25:J30 J34:J37 E36:E39 E43:E45 J41:J43 J47:J49 J53:J56 J59:J62 E57:E63 E49:E53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ALGUS</vt:lpstr>
      <vt:lpstr>ISIKLIK KUUEELARVE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2018-05-30T12:18:28Z</dcterms:created>
  <dcterms:modified xsi:type="dcterms:W3CDTF">2018-09-25T04:15:54Z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