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11"/>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545" xr2:uid="{00000000-000D-0000-FFFF-FFFF00000000}"/>
  </bookViews>
  <sheets>
    <sheet name="Maandelijks gezinsbudget" sheetId="1" r:id="rId1"/>
  </sheets>
  <calcPr calcId="162913"/>
  <webPublishing codePage="1252"/>
</workbook>
</file>

<file path=xl/calcChain.xml><?xml version="1.0" encoding="utf-8"?>
<calcChain xmlns="http://schemas.openxmlformats.org/spreadsheetml/2006/main">
  <c r="J64" i="1" l="1"/>
  <c r="J65" i="1"/>
  <c r="J66" i="1"/>
  <c r="J56" i="1"/>
  <c r="J57" i="1"/>
  <c r="J58" i="1"/>
  <c r="J59" i="1"/>
  <c r="J60" i="1"/>
  <c r="J46" i="1"/>
  <c r="J47" i="1"/>
  <c r="J48" i="1"/>
  <c r="J49" i="1"/>
  <c r="J50" i="1"/>
  <c r="J51" i="1"/>
  <c r="J52" i="1"/>
  <c r="J39" i="1"/>
  <c r="J40" i="1"/>
  <c r="J41" i="1"/>
  <c r="J42" i="1"/>
  <c r="J29" i="1"/>
  <c r="J30" i="1"/>
  <c r="J31" i="1"/>
  <c r="J32" i="1"/>
  <c r="J33" i="1"/>
  <c r="J34" i="1"/>
  <c r="J35" i="1"/>
  <c r="J20" i="1"/>
  <c r="J21" i="1"/>
  <c r="J22" i="1"/>
  <c r="J23" i="1"/>
  <c r="J24" i="1"/>
  <c r="J25" i="1"/>
  <c r="E63" i="1"/>
  <c r="E64" i="1"/>
  <c r="E65" i="1"/>
  <c r="E66" i="1"/>
  <c r="E56" i="1"/>
  <c r="E57" i="1"/>
  <c r="E58" i="1"/>
  <c r="E59" i="1"/>
  <c r="E45" i="1"/>
  <c r="E44" i="1"/>
  <c r="E46" i="1"/>
  <c r="E47" i="1"/>
  <c r="E48" i="1"/>
  <c r="E49" i="1"/>
  <c r="E50" i="1"/>
  <c r="E51" i="1"/>
  <c r="E52" i="1"/>
  <c r="E38" i="1"/>
  <c r="E39" i="1"/>
  <c r="E40" i="1"/>
  <c r="E31" i="1"/>
  <c r="E32" i="1"/>
  <c r="E33" i="1"/>
  <c r="E34" i="1"/>
  <c r="E20" i="1"/>
  <c r="E21" i="1"/>
  <c r="E22" i="1"/>
  <c r="E23" i="1"/>
  <c r="E24" i="1"/>
  <c r="E25" i="1"/>
  <c r="E26" i="1"/>
  <c r="E27" i="1"/>
  <c r="E6" i="1"/>
  <c r="E7" i="1"/>
  <c r="E8" i="1"/>
  <c r="E9" i="1"/>
  <c r="E10" i="1"/>
  <c r="E11" i="1"/>
  <c r="E12" i="1"/>
  <c r="E13" i="1"/>
  <c r="E14" i="1"/>
  <c r="E15" i="1"/>
  <c r="E16" i="1"/>
  <c r="I53" i="1"/>
  <c r="H53" i="1"/>
  <c r="D60" i="1"/>
  <c r="C60" i="1"/>
  <c r="I67" i="1"/>
  <c r="H67" i="1"/>
  <c r="D67" i="1"/>
  <c r="C67" i="1"/>
  <c r="I43" i="1"/>
  <c r="H43" i="1"/>
  <c r="I26" i="1"/>
  <c r="H26" i="1"/>
  <c r="I36" i="1"/>
  <c r="H36" i="1"/>
  <c r="I61" i="1"/>
  <c r="H61" i="1"/>
  <c r="D53" i="1"/>
  <c r="C53" i="1"/>
  <c r="D41" i="1"/>
  <c r="C41" i="1"/>
  <c r="D35" i="1"/>
  <c r="C35" i="1"/>
  <c r="D28" i="1"/>
  <c r="C28" i="1"/>
  <c r="C17" i="1"/>
  <c r="D17" i="1"/>
  <c r="H12" i="1"/>
  <c r="H6" i="1"/>
  <c r="C3" i="1" l="1"/>
  <c r="H15" i="1" s="1"/>
  <c r="D3" i="1"/>
  <c r="H16" i="1" s="1"/>
  <c r="E67" i="1"/>
  <c r="J43" i="1"/>
  <c r="J61" i="1"/>
  <c r="E41" i="1"/>
  <c r="J67" i="1"/>
  <c r="E60" i="1"/>
  <c r="J53" i="1"/>
  <c r="J26" i="1"/>
  <c r="J36" i="1"/>
  <c r="E53" i="1"/>
  <c r="E35" i="1"/>
  <c r="E28" i="1"/>
  <c r="E17" i="1"/>
  <c r="E3" i="1" l="1"/>
  <c r="H17" i="1"/>
</calcChain>
</file>

<file path=xl/sharedStrings.xml><?xml version="1.0" encoding="utf-8"?>
<sst xmlns="http://schemas.openxmlformats.org/spreadsheetml/2006/main" count="162" uniqueCount="90">
  <si>
    <t>Maandelijks gezinsbudget</t>
  </si>
  <si>
    <t>Samenvattingstabel</t>
  </si>
  <si>
    <t>Huisvesting</t>
  </si>
  <si>
    <t>Hypotheek of huur</t>
  </si>
  <si>
    <t>Tweede hypotheek of huur</t>
  </si>
  <si>
    <t>Telefoon</t>
  </si>
  <si>
    <t>Elektriciteit</t>
  </si>
  <si>
    <t>Gas</t>
  </si>
  <si>
    <t>Water en riolering</t>
  </si>
  <si>
    <t>Tv</t>
  </si>
  <si>
    <t>Afvalverwijdering</t>
  </si>
  <si>
    <t>Onderhoud of reparaties</t>
  </si>
  <si>
    <t>Apparatuur</t>
  </si>
  <si>
    <t>Overig</t>
  </si>
  <si>
    <t>Totaal</t>
  </si>
  <si>
    <t>Vervoer</t>
  </si>
  <si>
    <t>Betaling 1e auto</t>
  </si>
  <si>
    <t>Betaling 2e auto</t>
  </si>
  <si>
    <t>Openbaar vervoer</t>
  </si>
  <si>
    <t>Verzekering</t>
  </si>
  <si>
    <t>Kentekenbewijs/rijbewijs</t>
  </si>
  <si>
    <t>Brandstof</t>
  </si>
  <si>
    <t>Onderhoud</t>
  </si>
  <si>
    <t>Huis</t>
  </si>
  <si>
    <t>Gezondheid</t>
  </si>
  <si>
    <t>Leven</t>
  </si>
  <si>
    <t>Eten en drinken</t>
  </si>
  <si>
    <t>Boodschappen</t>
  </si>
  <si>
    <t>Uit eten</t>
  </si>
  <si>
    <t>Kinderen</t>
  </si>
  <si>
    <t>Kleding</t>
  </si>
  <si>
    <t>Studiekosten</t>
  </si>
  <si>
    <t>Studiebenodigdheden</t>
  </si>
  <si>
    <t>Bijdragen aan organisaties</t>
  </si>
  <si>
    <t>Lunchgeld</t>
  </si>
  <si>
    <t>Kinderopvang</t>
  </si>
  <si>
    <t>Speelgoed</t>
  </si>
  <si>
    <t>Juridisch</t>
  </si>
  <si>
    <t>Advocaat</t>
  </si>
  <si>
    <t>Alimentatie</t>
  </si>
  <si>
    <t>Betalingen</t>
  </si>
  <si>
    <t>Spaargeld/investeringen</t>
  </si>
  <si>
    <t>Pensioengeld</t>
  </si>
  <si>
    <t>Investeringsgeld</t>
  </si>
  <si>
    <t>Universiteit</t>
  </si>
  <si>
    <t>Totaal
Geraamde kosten</t>
  </si>
  <si>
    <t>Geraamde
Kosten</t>
  </si>
  <si>
    <t>Totaal
Werkelijke kosten</t>
  </si>
  <si>
    <t>Werkelijke
Kosten</t>
  </si>
  <si>
    <t>Totaal
Verschil</t>
  </si>
  <si>
    <t>Verschil</t>
  </si>
  <si>
    <t>Geraamde maandelijkse inkomstenbron</t>
  </si>
  <si>
    <t>Inkomsten 1</t>
  </si>
  <si>
    <t>Inkomsten 2</t>
  </si>
  <si>
    <t>Extra inkomsten</t>
  </si>
  <si>
    <t>Totale maandelijkse inkomsten</t>
  </si>
  <si>
    <t>Werkelijke maandelijkse inkomstenbron</t>
  </si>
  <si>
    <t>Saldo</t>
  </si>
  <si>
    <t>Gepland saldo</t>
  </si>
  <si>
    <t>Werkelijk saldo</t>
  </si>
  <si>
    <t>Leningen</t>
  </si>
  <si>
    <t>Persoonlijk</t>
  </si>
  <si>
    <t>Student</t>
  </si>
  <si>
    <t>Creditcard</t>
  </si>
  <si>
    <t>Amusement</t>
  </si>
  <si>
    <t>Video/dvd</t>
  </si>
  <si>
    <t>Cd's</t>
  </si>
  <si>
    <t>Films</t>
  </si>
  <si>
    <t>Concerten</t>
  </si>
  <si>
    <t>Sportevenementen</t>
  </si>
  <si>
    <t>Theater</t>
  </si>
  <si>
    <t>Belastingen</t>
  </si>
  <si>
    <t>Overheid</t>
  </si>
  <si>
    <t>Provincie</t>
  </si>
  <si>
    <t>Gemeente</t>
  </si>
  <si>
    <t>Persoonlijke verzorging</t>
  </si>
  <si>
    <t>Haar/nagels</t>
  </si>
  <si>
    <t>Stomerij</t>
  </si>
  <si>
    <t>Sportclub</t>
  </si>
  <si>
    <t>Huisdieren</t>
  </si>
  <si>
    <t>Verzorging</t>
  </si>
  <si>
    <t>Speeltjes</t>
  </si>
  <si>
    <t>Geschenken en donaties</t>
  </si>
  <si>
    <t>Liefdadigheid 1</t>
  </si>
  <si>
    <t>Liefdadigheid 2</t>
  </si>
  <si>
    <t>Liefdadigheid 3</t>
  </si>
  <si>
    <t>Bedrag</t>
  </si>
  <si>
    <t>Geraamde 
Kosten</t>
  </si>
  <si>
    <t>Werkelijke
Kosten</t>
  </si>
  <si>
    <t>Werkelijke 
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</si>
</sst>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 #,##0;[Red]&quot;€&quot;\ \-#,##0"/>
    <numFmt numFmtId="164" formatCode="_(* #,##0_);_(* \(#,##0\);_(* &quot;-&quot;_);_(@_)"/>
    <numFmt numFmtId="165" formatCode="_(* #,##0.00_);_(* \(#,##0.00\);_(* &quot;-&quot;??_);_(@_)"/>
    <numFmt numFmtId="166" formatCode="&quot;kr&quot;#,##0;[Red]&quot;kr&quot;#,##0"/>
    <numFmt numFmtId="167" formatCode="_-&quot;kr&quot;\ * #,##0.00_-;\-&quot;kr&quot;\ * #,##0.00_-;_-&quot;kr&quot;\ * &quot;-&quot;??_-;_-@_-"/>
    <numFmt numFmtId="168" formatCode="_-&quot;kr&quot;\ * #,##0_-;\-&quot;kr&quot;\ * #,##0_-;_-&quot;kr&quot;\ * &quot;-&quot;_-;_-@_-"/>
  </numFmts>
  <fonts count="23" x14ac:knownFonts="1">
    <font>
      <sz val="11"/>
      <name val="Trebuchet MS"/>
      <family val="2"/>
      <scheme val="minor"/>
    </font>
    <font>
      <sz val="11"/>
      <color theme="1"/>
      <name val="Trebuchet MS"/>
      <family val="2"/>
      <scheme val="minor"/>
    </font>
    <font>
      <sz val="8"/>
      <name val="Arial"/>
      <family val="2"/>
    </font>
    <font>
      <sz val="10"/>
      <name val="Trebuchet MS"/>
      <family val="1"/>
      <scheme val="minor"/>
    </font>
    <font>
      <sz val="10"/>
      <color theme="1"/>
      <name val="Trebuchet MS"/>
      <family val="1"/>
      <scheme val="minor"/>
    </font>
    <font>
      <sz val="8"/>
      <name val="Trebuchet MS"/>
      <family val="2"/>
      <scheme val="minor"/>
    </font>
    <font>
      <b/>
      <sz val="12"/>
      <name val="Trebuchet MS"/>
      <family val="2"/>
      <scheme val="major"/>
    </font>
    <font>
      <sz val="16"/>
      <name val="Trebuchet MS"/>
      <family val="2"/>
      <scheme val="major"/>
    </font>
    <font>
      <b/>
      <sz val="16"/>
      <color theme="1"/>
      <name val="Trebuchet MS"/>
      <family val="2"/>
      <scheme val="major"/>
    </font>
    <font>
      <b/>
      <sz val="11"/>
      <name val="Trebuchet MS"/>
      <family val="2"/>
      <scheme val="minor"/>
    </font>
    <font>
      <b/>
      <sz val="11"/>
      <color theme="0"/>
      <name val="Trebuchet MS"/>
      <family val="2"/>
      <scheme val="minor"/>
    </font>
    <font>
      <sz val="11"/>
      <name val="Trebuchet MS"/>
      <family val="2"/>
      <scheme val="minor"/>
    </font>
    <font>
      <sz val="11"/>
      <color theme="0"/>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7">
    <fill>
      <patternFill patternType="none"/>
    </fill>
    <fill>
      <patternFill patternType="gray125"/>
    </fill>
    <fill>
      <patternFill patternType="solid">
        <fgColor theme="0"/>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style="thin">
        <color theme="4" tint="-0.249977111117893"/>
      </right>
      <top/>
      <bottom/>
      <diagonal/>
    </border>
    <border>
      <left/>
      <right/>
      <top style="thin">
        <color theme="0"/>
      </top>
      <bottom style="thin">
        <color theme="4" tint="-0.499984740745262"/>
      </bottom>
      <diagonal/>
    </border>
    <border>
      <left style="thin">
        <color theme="4" tint="-0.499984740745262"/>
      </left>
      <right/>
      <top/>
      <bottom/>
      <diagonal/>
    </border>
    <border>
      <left/>
      <right style="thin">
        <color theme="4" tint="-0.499984740745262"/>
      </right>
      <top/>
      <bottom/>
      <diagonal/>
    </border>
    <border>
      <left/>
      <right/>
      <top/>
      <bottom style="thin">
        <color theme="4" tint="-0.499984740745262"/>
      </bottom>
      <diagonal/>
    </border>
    <border>
      <left/>
      <right/>
      <top style="thin">
        <color theme="4" tint="-0.499984740745262"/>
      </top>
      <bottom/>
      <diagonal/>
    </border>
    <border>
      <left style="thin">
        <color theme="4" tint="-0.249977111117893"/>
      </left>
      <right/>
      <top/>
      <bottom/>
      <diagonal/>
    </border>
    <border>
      <left/>
      <right/>
      <top style="medium">
        <color theme="4" tint="-0.499984740745262"/>
      </top>
      <bottom/>
      <diagonal/>
    </border>
    <border>
      <left/>
      <right/>
      <top/>
      <bottom style="thin">
        <color theme="9"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4">
    <xf numFmtId="0" fontId="0" fillId="0" borderId="0">
      <alignment vertical="center"/>
    </xf>
    <xf numFmtId="0" fontId="8" fillId="0" borderId="0" applyNumberFormat="0" applyFill="0" applyBorder="0" applyProtection="0">
      <alignment horizontal="left"/>
    </xf>
    <xf numFmtId="0" fontId="10" fillId="3" borderId="0" applyNumberFormat="0" applyProtection="0">
      <alignment horizontal="right" vertical="center"/>
    </xf>
    <xf numFmtId="0" fontId="10" fillId="3" borderId="0" applyNumberFormat="0" applyAlignment="0" applyProtection="0"/>
    <xf numFmtId="0" fontId="10" fillId="3" borderId="0" applyProtection="0">
      <alignment horizontal="center" vertical="center" wrapText="1"/>
    </xf>
    <xf numFmtId="166" fontId="9" fillId="4" borderId="2" applyProtection="0">
      <alignment vertical="center"/>
    </xf>
    <xf numFmtId="6" fontId="11" fillId="5" borderId="0" applyFont="0" applyAlignment="0">
      <alignment vertical="center"/>
    </xf>
    <xf numFmtId="6" fontId="11" fillId="0" borderId="0" applyFont="0" applyFill="0" applyBorder="0" applyAlignment="0">
      <alignment vertical="center" wrapText="1"/>
    </xf>
    <xf numFmtId="0" fontId="11" fillId="5" borderId="3" applyNumberFormat="0" applyFont="0" applyAlignment="0">
      <alignment vertical="center"/>
    </xf>
    <xf numFmtId="6" fontId="11" fillId="5" borderId="5" applyNumberFormat="0" applyFont="0" applyFill="0" applyAlignment="0">
      <alignment vertical="center"/>
    </xf>
    <xf numFmtId="6" fontId="11" fillId="5" borderId="6" applyNumberFormat="0" applyFont="0" applyFill="0" applyAlignment="0">
      <alignment vertical="center"/>
    </xf>
    <xf numFmtId="6" fontId="11" fillId="5" borderId="3" applyNumberFormat="0" applyFont="0" applyFill="0" applyAlignment="0">
      <alignment vertical="center"/>
    </xf>
    <xf numFmtId="6" fontId="11" fillId="5" borderId="4" applyNumberFormat="0" applyFont="0" applyFill="0" applyAlignment="0">
      <alignment vertical="center"/>
    </xf>
    <xf numFmtId="165" fontId="11"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9" fontId="11" fillId="0" borderId="0" applyFont="0" applyFill="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10" applyNumberFormat="0" applyAlignment="0" applyProtection="0"/>
    <xf numFmtId="0" fontId="17" fillId="10" borderId="11" applyNumberFormat="0" applyAlignment="0" applyProtection="0"/>
    <xf numFmtId="0" fontId="18" fillId="10" borderId="10" applyNumberFormat="0" applyAlignment="0" applyProtection="0"/>
    <xf numFmtId="0" fontId="19" fillId="0" borderId="12" applyNumberFormat="0" applyFill="0" applyAlignment="0" applyProtection="0"/>
    <xf numFmtId="0" fontId="10" fillId="11" borderId="13" applyNumberFormat="0" applyAlignment="0" applyProtection="0"/>
    <xf numFmtId="0" fontId="20" fillId="0" borderId="0" applyNumberFormat="0" applyFill="0" applyBorder="0" applyAlignment="0" applyProtection="0"/>
    <xf numFmtId="0" fontId="11" fillId="12" borderId="14" applyNumberFormat="0" applyFont="0" applyAlignment="0" applyProtection="0"/>
    <xf numFmtId="0" fontId="21" fillId="0" borderId="0" applyNumberFormat="0" applyFill="0" applyBorder="0" applyAlignment="0" applyProtection="0"/>
    <xf numFmtId="0" fontId="22" fillId="0" borderId="15" applyNumberFormat="0" applyFill="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60">
    <xf numFmtId="0" fontId="0" fillId="0" borderId="0" xfId="0">
      <alignment vertical="center"/>
    </xf>
    <xf numFmtId="0" fontId="3" fillId="0" borderId="0" xfId="0" applyFont="1" applyAlignment="1">
      <alignment vertical="center" wrapText="1"/>
    </xf>
    <xf numFmtId="0" fontId="3" fillId="0" borderId="0" xfId="0" applyFont="1" applyFill="1" applyBorder="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5" fillId="0" borderId="0" xfId="0" applyFont="1" applyFill="1" applyBorder="1" applyAlignment="1">
      <alignment vertical="center" wrapText="1"/>
    </xf>
    <xf numFmtId="0" fontId="3" fillId="0" borderId="0" xfId="0" applyNumberFormat="1" applyFont="1" applyFill="1" applyBorder="1" applyAlignment="1">
      <alignment vertical="center" wrapText="1"/>
    </xf>
    <xf numFmtId="0" fontId="0" fillId="0" borderId="0" xfId="0" applyNumberFormat="1" applyFont="1" applyAlignment="1">
      <alignment vertical="center" wrapText="1"/>
    </xf>
    <xf numFmtId="0" fontId="0" fillId="0" borderId="0" xfId="0" applyNumberFormat="1" applyFont="1" applyFill="1" applyAlignment="1">
      <alignment vertical="center" wrapText="1"/>
    </xf>
    <xf numFmtId="0" fontId="6" fillId="2" borderId="0" xfId="1" applyFont="1" applyFill="1" applyBorder="1" applyAlignment="1">
      <alignment horizontal="left" vertical="center" wrapText="1"/>
    </xf>
    <xf numFmtId="0" fontId="0" fillId="0" borderId="0" xfId="0" applyAlignment="1">
      <alignment vertical="center"/>
    </xf>
    <xf numFmtId="0" fontId="3"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10" fillId="3" borderId="0" xfId="3" applyAlignment="1">
      <alignment horizontal="left" vertical="center" wrapText="1"/>
    </xf>
    <xf numFmtId="0" fontId="10" fillId="3" borderId="0" xfId="3" applyAlignment="1">
      <alignment horizontal="left" vertical="center" wrapText="1"/>
    </xf>
    <xf numFmtId="0" fontId="10" fillId="3" borderId="0" xfId="4">
      <alignment horizontal="center" vertical="center" wrapText="1"/>
    </xf>
    <xf numFmtId="0" fontId="10" fillId="3" borderId="0" xfId="3" applyNumberFormat="1" applyAlignment="1">
      <alignment horizontal="left" vertical="center" wrapText="1"/>
    </xf>
    <xf numFmtId="0" fontId="10" fillId="3" borderId="0" xfId="3" applyNumberFormat="1" applyAlignment="1">
      <alignment vertical="center"/>
    </xf>
    <xf numFmtId="0" fontId="10" fillId="3" borderId="0" xfId="3" applyNumberFormat="1" applyAlignment="1">
      <alignment vertical="center" wrapText="1"/>
    </xf>
    <xf numFmtId="6" fontId="3" fillId="0" borderId="0" xfId="7" applyFont="1" applyFill="1" applyBorder="1" applyAlignment="1">
      <alignment vertical="center" wrapText="1"/>
    </xf>
    <xf numFmtId="6" fontId="3" fillId="0" borderId="0" xfId="7" applyFont="1" applyAlignment="1">
      <alignment vertical="center" wrapText="1"/>
    </xf>
    <xf numFmtId="6" fontId="6" fillId="2" borderId="0" xfId="7" applyFont="1" applyFill="1" applyBorder="1" applyAlignment="1">
      <alignment horizontal="left" vertical="center" wrapText="1"/>
    </xf>
    <xf numFmtId="6" fontId="0" fillId="0" borderId="0" xfId="7" applyFont="1" applyAlignment="1">
      <alignment vertical="center" wrapText="1"/>
    </xf>
    <xf numFmtId="6" fontId="0" fillId="0" borderId="0" xfId="7" applyFont="1" applyAlignment="1">
      <alignment vertical="center"/>
    </xf>
    <xf numFmtId="6" fontId="10" fillId="3" borderId="0" xfId="7" applyFont="1" applyFill="1" applyAlignment="1">
      <alignment horizontal="center" vertical="center" wrapText="1"/>
    </xf>
    <xf numFmtId="6" fontId="0" fillId="0" borderId="0" xfId="7" applyFont="1" applyFill="1" applyAlignment="1">
      <alignment vertical="center" wrapText="1"/>
    </xf>
    <xf numFmtId="0" fontId="7" fillId="2" borderId="0" xfId="1" applyFont="1" applyFill="1" applyBorder="1" applyAlignment="1">
      <alignment horizontal="left" vertical="center"/>
    </xf>
    <xf numFmtId="0" fontId="10" fillId="3" borderId="7" xfId="3" applyBorder="1" applyAlignment="1">
      <alignment horizontal="left" vertical="center" wrapText="1"/>
    </xf>
    <xf numFmtId="0" fontId="0" fillId="0" borderId="0" xfId="0" applyBorder="1">
      <alignment vertical="center"/>
    </xf>
    <xf numFmtId="0" fontId="10" fillId="3" borderId="0" xfId="4" applyAlignment="1">
      <alignment horizontal="left" vertical="center" wrapText="1"/>
    </xf>
    <xf numFmtId="0" fontId="12" fillId="3" borderId="9" xfId="0" applyFont="1" applyFill="1" applyBorder="1">
      <alignment vertical="center"/>
    </xf>
    <xf numFmtId="0" fontId="0" fillId="0" borderId="6" xfId="0" applyBorder="1" applyAlignment="1">
      <alignment vertical="center"/>
    </xf>
    <xf numFmtId="0" fontId="10" fillId="3" borderId="0" xfId="2" applyFont="1" applyFill="1" applyBorder="1" applyAlignment="1">
      <alignment horizontal="right" vertical="center" wrapText="1"/>
    </xf>
    <xf numFmtId="0" fontId="10" fillId="3" borderId="0" xfId="2" applyAlignment="1">
      <alignment horizontal="left" vertical="center" wrapText="1"/>
    </xf>
    <xf numFmtId="6" fontId="9" fillId="5" borderId="0" xfId="9" applyNumberFormat="1" applyFont="1" applyBorder="1" applyAlignment="1">
      <alignment vertical="center"/>
    </xf>
    <xf numFmtId="6" fontId="9" fillId="5" borderId="0" xfId="9" applyNumberFormat="1" applyFont="1" applyFill="1" applyBorder="1" applyAlignment="1">
      <alignment vertical="center"/>
    </xf>
    <xf numFmtId="6" fontId="9" fillId="5" borderId="0" xfId="9" applyNumberFormat="1" applyFont="1" applyFill="1" applyBorder="1">
      <alignment vertical="center"/>
    </xf>
    <xf numFmtId="6" fontId="0" fillId="0" borderId="0" xfId="7" applyNumberFormat="1" applyFont="1" applyFill="1" applyBorder="1" applyAlignment="1">
      <alignment vertical="center" wrapText="1"/>
    </xf>
    <xf numFmtId="6" fontId="0" fillId="0" borderId="0" xfId="7" applyNumberFormat="1" applyFont="1" applyFill="1" applyBorder="1" applyAlignment="1">
      <alignment vertical="center"/>
    </xf>
    <xf numFmtId="0" fontId="0" fillId="5" borderId="3" xfId="8" applyNumberFormat="1" applyFont="1">
      <alignment vertical="center"/>
    </xf>
    <xf numFmtId="0" fontId="0" fillId="5" borderId="0" xfId="9" applyNumberFormat="1" applyFont="1" applyBorder="1">
      <alignment vertical="center"/>
    </xf>
    <xf numFmtId="6" fontId="0" fillId="5" borderId="4" xfId="12" applyNumberFormat="1" applyFont="1" applyAlignment="1">
      <alignment vertical="center"/>
    </xf>
    <xf numFmtId="6" fontId="0" fillId="5" borderId="0" xfId="9" applyNumberFormat="1" applyFont="1" applyBorder="1" applyAlignment="1">
      <alignment vertical="center"/>
    </xf>
    <xf numFmtId="6" fontId="0" fillId="5" borderId="0" xfId="6" applyNumberFormat="1" applyFont="1" applyAlignment="1">
      <alignment vertical="center"/>
    </xf>
    <xf numFmtId="6" fontId="0" fillId="5" borderId="0" xfId="10" applyNumberFormat="1" applyFont="1" applyFill="1" applyBorder="1" applyAlignment="1">
      <alignment vertical="center"/>
    </xf>
    <xf numFmtId="6" fontId="0" fillId="5" borderId="0" xfId="6" applyNumberFormat="1" applyFont="1" applyFill="1" applyBorder="1" applyAlignment="1">
      <alignment vertical="center"/>
    </xf>
    <xf numFmtId="6" fontId="0" fillId="5" borderId="5" xfId="9" applyNumberFormat="1" applyFont="1" applyFill="1" applyBorder="1" applyAlignment="1">
      <alignment vertical="center"/>
    </xf>
    <xf numFmtId="0" fontId="10" fillId="3" borderId="8" xfId="3" applyNumberFormat="1" applyFont="1" applyFill="1" applyBorder="1" applyAlignment="1">
      <alignment horizontal="left" vertical="center" wrapText="1"/>
    </xf>
    <xf numFmtId="0" fontId="10" fillId="3" borderId="0" xfId="3" applyNumberFormat="1" applyFont="1" applyFill="1" applyBorder="1" applyAlignment="1">
      <alignment horizontal="left" vertical="center" wrapText="1"/>
    </xf>
    <xf numFmtId="6" fontId="3" fillId="0" borderId="0" xfId="7" applyNumberFormat="1" applyFont="1" applyFill="1" applyBorder="1" applyAlignment="1">
      <alignment vertical="center" wrapText="1"/>
    </xf>
    <xf numFmtId="6" fontId="0" fillId="0" borderId="0" xfId="7" applyNumberFormat="1" applyFont="1" applyFill="1" applyAlignment="1">
      <alignment vertical="center" wrapText="1"/>
    </xf>
    <xf numFmtId="6" fontId="3" fillId="0" borderId="0" xfId="7" applyNumberFormat="1" applyFont="1" applyAlignment="1">
      <alignment vertical="center" wrapText="1"/>
    </xf>
    <xf numFmtId="6" fontId="0" fillId="0" borderId="0" xfId="7" applyNumberFormat="1" applyFont="1" applyAlignment="1">
      <alignment vertical="center" wrapText="1"/>
    </xf>
    <xf numFmtId="6" fontId="5" fillId="0" borderId="0" xfId="11" applyNumberFormat="1" applyFont="1" applyFill="1" applyBorder="1" applyAlignment="1">
      <alignment vertical="center" wrapText="1"/>
    </xf>
    <xf numFmtId="6" fontId="3" fillId="0" borderId="0" xfId="11" applyNumberFormat="1" applyFont="1" applyFill="1" applyBorder="1" applyAlignment="1">
      <alignment vertical="center" wrapText="1"/>
    </xf>
    <xf numFmtId="6" fontId="0" fillId="0" borderId="0" xfId="0" applyNumberFormat="1">
      <alignment vertical="center"/>
    </xf>
    <xf numFmtId="6" fontId="3" fillId="0" borderId="3" xfId="11" applyNumberFormat="1" applyFont="1" applyFill="1" applyAlignment="1">
      <alignment vertical="center" wrapText="1"/>
    </xf>
    <xf numFmtId="6" fontId="0" fillId="0" borderId="0" xfId="7" applyNumberFormat="1" applyFont="1" applyAlignment="1">
      <alignment vertical="center"/>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edragen" xfId="7" xr:uid="{00000000-0005-0000-0000-000000000000}"/>
    <cellStyle name="Berekening" xfId="23" builtinId="22" customBuiltin="1"/>
    <cellStyle name="Bovenrand" xfId="10" xr:uid="{00000000-0005-0000-0000-00000C000000}"/>
    <cellStyle name="Controlecel" xfId="25" builtinId="23" customBuiltin="1"/>
    <cellStyle name="Gekoppelde cel" xfId="24" builtinId="24" customBuiltin="1"/>
    <cellStyle name="Goed" xfId="18" builtinId="26" customBuiltin="1"/>
    <cellStyle name="Invoer" xfId="21" builtinId="20" customBuiltin="1"/>
    <cellStyle name="Komma" xfId="13" builtinId="3" customBuiltin="1"/>
    <cellStyle name="Komma [0]" xfId="14" builtinId="6" customBuiltin="1"/>
    <cellStyle name="Kop 1" xfId="2" builtinId="16" customBuiltin="1"/>
    <cellStyle name="Kop 2" xfId="3" builtinId="17" customBuiltin="1"/>
    <cellStyle name="Kop 3" xfId="4" builtinId="18" customBuiltin="1"/>
    <cellStyle name="Kop 4" xfId="5" builtinId="19" customBuiltin="1"/>
    <cellStyle name="Linkerrand" xfId="11" xr:uid="{00000000-0005-0000-0000-000006000000}"/>
    <cellStyle name="Neutraal" xfId="20" builtinId="28" customBuiltin="1"/>
    <cellStyle name="Notitie" xfId="27" builtinId="10" customBuiltin="1"/>
    <cellStyle name="Onderrand" xfId="9" xr:uid="{00000000-0005-0000-0000-000001000000}"/>
    <cellStyle name="Ongeldig" xfId="19" builtinId="27" customBuiltin="1"/>
    <cellStyle name="Procent" xfId="17" builtinId="5" customBuiltin="1"/>
    <cellStyle name="Rechterrand" xfId="12" xr:uid="{00000000-0005-0000-0000-000008000000}"/>
    <cellStyle name="Samenvattingsbedragen" xfId="6" xr:uid="{00000000-0005-0000-0000-000009000000}"/>
    <cellStyle name="Samenvattingstekst" xfId="8" xr:uid="{00000000-0005-0000-0000-00000A000000}"/>
    <cellStyle name="Standaard" xfId="0" builtinId="0" customBuiltin="1"/>
    <cellStyle name="Titel" xfId="1" builtinId="15" customBuiltin="1"/>
    <cellStyle name="Totaal" xfId="29" builtinId="25" customBuiltin="1"/>
    <cellStyle name="Uitvoer" xfId="22" builtinId="21" customBuiltin="1"/>
    <cellStyle name="Valuta" xfId="15" builtinId="4" customBuiltin="1"/>
    <cellStyle name="Valuta [0]" xfId="16" builtinId="7" customBuiltin="1"/>
    <cellStyle name="Verklarende tekst" xfId="28" builtinId="53" customBuiltin="1"/>
    <cellStyle name="Waarschuwingstekst" xfId="26" builtinId="11" customBuiltin="1"/>
  </cellStyles>
  <dxfs count="108">
    <dxf>
      <font>
        <b/>
        <i val="0"/>
        <strike val="0"/>
        <condense val="0"/>
        <extend val="0"/>
        <outline val="0"/>
        <shadow val="0"/>
        <u val="none"/>
        <vertAlign val="baseline"/>
        <sz val="11"/>
        <color auto="1"/>
        <name val="Trebuchet MS"/>
        <scheme val="minor"/>
      </font>
      <numFmt numFmtId="10" formatCode="&quot;€&quot;\ #,##0;[Red]&quot;€&quot;\ \-#,##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quot;€&quot;\ #,##0;[Red]&quot;€&quot;\ \-#,##0"/>
      <fill>
        <patternFill patternType="solid">
          <fgColor indexed="64"/>
          <bgColor theme="9" tint="0.79998168889431442"/>
        </patternFill>
      </fill>
    </dxf>
    <dxf>
      <font>
        <b/>
        <i val="0"/>
        <strike val="0"/>
        <condense val="0"/>
        <extend val="0"/>
        <outline val="0"/>
        <shadow val="0"/>
        <u val="none"/>
        <vertAlign val="baseline"/>
        <sz val="11"/>
        <color auto="1"/>
        <name val="Trebuchet MS"/>
        <scheme val="minor"/>
      </font>
      <numFmt numFmtId="10" formatCode="&quot;€&quot;\ #,##0;[Red]&quot;€&quot;\ \-#,##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auto="1"/>
        <name val="Trebuchet MS"/>
        <scheme val="minor"/>
      </font>
      <numFmt numFmtId="10" formatCode="&quot;€&quot;\ #,##0;[Red]&quot;€&quot;\ \-#,##0"/>
      <alignment horizontal="general" vertical="center" textRotation="0" wrapText="0" indent="0" justifyLastLine="0" shrinkToFit="0" readingOrder="0"/>
    </dxf>
    <dxf>
      <border outline="0">
        <bottom style="thin">
          <color theme="4" tint="-0.499984740745262"/>
        </bottom>
      </border>
    </dxf>
    <dxf>
      <numFmt numFmtId="10" formatCode="&quot;€&quot;\ #,##0;[Red]&quot;€&quot;\ \-#,##0"/>
    </dxf>
    <dxf>
      <font>
        <b/>
        <i val="0"/>
        <strike val="0"/>
        <condense val="0"/>
        <extend val="0"/>
        <outline val="0"/>
        <shadow val="0"/>
        <u val="none"/>
        <vertAlign val="baseline"/>
        <sz val="11"/>
        <color theme="0"/>
        <name val="Trebuchet MS"/>
        <scheme val="minor"/>
      </font>
      <fill>
        <patternFill patternType="solid">
          <fgColor indexed="64"/>
          <bgColor theme="4" tint="-0.499984740745262"/>
        </patternFill>
      </fill>
      <alignment horizontal="righ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 #,##0;[Red]&quot;€&quot;\ \-#,##0"/>
      <fill>
        <patternFill patternType="solid">
          <fgColor indexed="64"/>
          <bgColor theme="9"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Trebuchet MS"/>
        <scheme val="minor"/>
      </font>
      <numFmt numFmtId="0" formatCode="General"/>
      <fill>
        <patternFill patternType="solid">
          <fgColor indexed="64"/>
          <bgColor theme="4" tint="-0.499984740745262"/>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 #,##0;[Red]&quot;€&quot;\ \-#,##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font>
        <b val="0"/>
        <i val="0"/>
        <strike val="0"/>
        <condense val="0"/>
        <extend val="0"/>
        <outline val="0"/>
        <shadow val="0"/>
        <u val="none"/>
        <vertAlign val="baseline"/>
        <sz val="11"/>
        <color auto="1"/>
        <name val="Trebuchet MS"/>
        <scheme val="minor"/>
      </font>
      <numFmt numFmtId="10" formatCode="&quot;€&quot;\ #,##0;[Red]&quot;€&quot;\ \-#,##0"/>
      <alignment horizontal="general" vertical="center" textRotation="0" wrapText="0" indent="0" justifyLastLine="0" shrinkToFit="0" readingOrder="0"/>
    </dxf>
    <dxf>
      <font>
        <b val="0"/>
        <i val="0"/>
        <strike val="0"/>
        <condense val="0"/>
        <extend val="0"/>
        <outline val="0"/>
        <shadow val="0"/>
        <u val="none"/>
        <vertAlign val="baseline"/>
        <sz val="11"/>
        <color auto="1"/>
        <name val="Trebuchet MS"/>
        <scheme val="minor"/>
      </font>
      <numFmt numFmtId="0" formatCode="General"/>
    </dxf>
    <dxf>
      <border outline="0">
        <right style="thin">
          <color theme="4" tint="-0.499984740745262"/>
        </right>
        <bottom style="thin">
          <color theme="4" tint="-0.499984740745262"/>
        </bottom>
      </border>
    </dxf>
    <dxf>
      <alignment horizontal="left"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Trebuchet MS"/>
        <scheme val="minor"/>
      </font>
      <numFmt numFmtId="0" formatCode="Genera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numFmt numFmtId="0" formatCode="General"/>
      <alignment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alignment vertical="center" textRotation="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b/>
        <u val="none"/>
        <vertAlign val="baseline"/>
        <sz val="10"/>
        <name val="Trebuchet MS"/>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strike val="0"/>
        <condense val="0"/>
        <extend val="0"/>
        <outline val="0"/>
        <shadow val="0"/>
        <u val="none"/>
        <vertAlign val="baseline"/>
        <sz val="10"/>
        <color auto="1"/>
        <name val="Trebuchet MS"/>
        <scheme val="minor"/>
      </font>
      <numFmt numFmtId="0" formatCode="General"/>
      <fill>
        <patternFill patternType="none">
          <fgColor indexed="64"/>
          <bgColor indexed="65"/>
        </patternFill>
      </fill>
      <alignment horizontal="general" vertical="center" textRotation="0" wrapText="1" indent="0" justifyLastLine="0" shrinkToFit="0" readingOrder="0"/>
    </dxf>
    <dxf>
      <font>
        <u val="none"/>
        <vertAlign val="baseline"/>
        <sz val="10"/>
        <color auto="1"/>
        <name val="Trebuchet MS"/>
        <scheme val="minor"/>
      </font>
      <alignment horizontal="general" vertical="center" textRotation="0" wrapText="0" relativeIndent="0" justifyLastLine="0" shrinkToFit="0" readingOrder="0"/>
    </dxf>
    <dxf>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general" vertical="center" textRotation="0" wrapText="1" indent="0" justifyLastLine="0" shrinkToFit="0" readingOrder="0"/>
    </dxf>
    <dxf>
      <font>
        <u val="none"/>
        <vertAlign val="baseline"/>
        <sz val="10"/>
        <name val="Trebuchet MS"/>
        <scheme val="minor"/>
      </font>
      <fill>
        <patternFill patternType="none">
          <fgColor indexed="64"/>
          <bgColor indexed="65"/>
        </patternFill>
      </fill>
      <alignment horizontal="center" vertical="center" textRotation="0" wrapText="1" indent="0" justifyLastLine="0" shrinkToFit="0" readingOrder="0"/>
    </dxf>
    <dxf>
      <numFmt numFmtId="10" formatCode="&quot;€&quot;\ #,##0;[Red]&quot;€&quot;\ \-#,##0"/>
    </dxf>
    <dxf>
      <numFmt numFmtId="10" formatCode="&quot;€&quot;\ #,##0;[Red]&quot;€&quot;\ \-#,##0"/>
    </dxf>
    <dxf>
      <numFmt numFmtId="10" formatCode="&quot;€&quot;\ #,##0;[Red]&quot;€&quot;\ \-#,##0"/>
    </dxf>
    <dxf>
      <font>
        <b val="0"/>
        <i val="0"/>
        <color rgb="FFC00000"/>
      </font>
    </dxf>
    <dxf>
      <font>
        <b val="0"/>
        <i val="0"/>
        <color rgb="FFC00000"/>
      </font>
    </dxf>
    <dxf>
      <fill>
        <patternFill>
          <bgColor theme="4" tint="0.79998168889431442"/>
        </patternFill>
      </fill>
    </dxf>
    <dxf>
      <font>
        <b/>
        <i val="0"/>
      </font>
      <fill>
        <patternFill>
          <bgColor theme="4" tint="0.39994506668294322"/>
        </patternFill>
      </fill>
      <border>
        <left style="thin">
          <color theme="4" tint="-0.24994659260841701"/>
        </left>
        <right style="thin">
          <color theme="4" tint="-0.24994659260841701"/>
        </right>
        <top style="double">
          <color theme="4" tint="-0.24994659260841701"/>
        </top>
        <bottom style="thin">
          <color theme="4" tint="-0.24994659260841701"/>
        </bottom>
      </border>
    </dxf>
    <dxf>
      <font>
        <b/>
        <i val="0"/>
        <color theme="0"/>
      </font>
      <fill>
        <patternFill>
          <bgColor theme="4" tint="-0.499984740745262"/>
        </patternFill>
      </fill>
      <border>
        <bottom style="thin">
          <color theme="0"/>
        </bottom>
      </border>
    </dxf>
    <dxf>
      <border>
        <left style="thin">
          <color theme="4" tint="-0.24994659260841701"/>
        </left>
        <right style="thin">
          <color theme="4" tint="-0.24994659260841701"/>
        </right>
        <top style="thin">
          <color theme="4" tint="-0.24994659260841701"/>
        </top>
        <bottom style="thin">
          <color theme="4" tint="-0.24994659260841701"/>
        </bottom>
      </border>
    </dxf>
    <dxf>
      <fill>
        <patternFill>
          <bgColor theme="4" tint="-0.499984740745262"/>
        </patternFill>
      </fill>
    </dxf>
    <dxf>
      <fill>
        <patternFill>
          <bgColor theme="4" tint="-0.499984740745262"/>
        </patternFill>
      </fill>
    </dxf>
    <dxf>
      <fill>
        <patternFill>
          <bgColor theme="9" tint="0.79998168889431442"/>
        </patternFill>
      </fill>
      <border diagonalUp="0" diagonalDown="0">
        <left/>
        <right/>
        <top/>
        <bottom/>
        <vertical/>
        <horizontal/>
      </border>
    </dxf>
  </dxfs>
  <tableStyles count="2" defaultTableStyle="Monthly Family Budget" defaultPivotStyle="PivotStyleLight16">
    <tableStyle name="ActualMonthlyIncome" pivot="0" count="3" xr9:uid="{00000000-0011-0000-FFFF-FFFF00000000}">
      <tableStyleElement type="wholeTable" dxfId="107"/>
      <tableStyleElement type="headerRow" dxfId="106"/>
      <tableStyleElement type="firstColumn" dxfId="105"/>
    </tableStyle>
    <tableStyle name="Monthly Family Budget" pivot="0" count="4" xr9:uid="{00000000-0011-0000-FFFF-FFFF01000000}">
      <tableStyleElement type="wholeTable" dxfId="104"/>
      <tableStyleElement type="headerRow" dxfId="103"/>
      <tableStyleElement type="totalRow" dxfId="102"/>
      <tableStyleElement type="firstRowStripe" dxfId="1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uisvesting" displayName="Huisvesting" ref="B5:E17" totalsRowCount="1">
  <autoFilter ref="B5:E16" xr:uid="{00000000-0009-0000-0100-000001000000}"/>
  <tableColumns count="4">
    <tableColumn id="1" xr3:uid="{00000000-0010-0000-0000-000001000000}" name="Huisvesting" totalsRowLabel="Totaal"/>
    <tableColumn id="2" xr3:uid="{00000000-0010-0000-0000-000002000000}" name="Geraamde_x000a_Kosten" totalsRowFunction="sum" dataDxfId="98" dataCellStyle="Bedragen"/>
    <tableColumn id="3" xr3:uid="{00000000-0010-0000-0000-000003000000}" name="Werkelijke_x000a_Kosten" totalsRowFunction="sum" dataDxfId="97" dataCellStyle="Bedragen"/>
    <tableColumn id="4" xr3:uid="{00000000-0010-0000-0000-000004000000}" name="Verschil" totalsRowFunction="sum" dataDxfId="96" dataCellStyle="Bedragen">
      <calculatedColumnFormula>Huisvesting[Geraamde
Kosten]-Huisvesting[Werkelijke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Belastingen" displayName="Belastingen" ref="G38:J43" totalsRowCount="1" headerRowDxfId="42" dataDxfId="41" totalsRowDxfId="40">
  <autoFilter ref="G38:J42" xr:uid="{00000000-0009-0000-0100-00000A000000}"/>
  <tableColumns count="4">
    <tableColumn id="1" xr3:uid="{00000000-0010-0000-0900-000001000000}" name="Belastingen" totalsRowLabel="Totaal" dataDxfId="39" totalsRowDxfId="38"/>
    <tableColumn id="2" xr3:uid="{00000000-0010-0000-0900-000002000000}" name="Geraamde _x000a_Kosten" totalsRowFunction="sum" dataCellStyle="Bedragen"/>
    <tableColumn id="3" xr3:uid="{00000000-0010-0000-0900-000003000000}" name="Werkelijke _x000a_Kosten" totalsRowFunction="sum" dataCellStyle="Bedragen"/>
    <tableColumn id="4" xr3:uid="{00000000-0010-0000-0900-000004000000}" name="Verschil" totalsRowFunction="sum" dataCellStyle="Bedragen">
      <calculatedColumnFormula>Belastingen[Geraamde 
Kosten]-Belastingen[Werkelijke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Spaargeld" displayName="Spaargeld" ref="B62:E67" totalsRowCount="1" headerRowDxfId="37" dataDxfId="36" totalsRowDxfId="35">
  <autoFilter ref="B62:E66" xr:uid="{00000000-0009-0000-0100-00000B000000}"/>
  <tableColumns count="4">
    <tableColumn id="1" xr3:uid="{00000000-0010-0000-0A00-000001000000}" name="Spaargeld/investeringen" totalsRowLabel="Totaal" dataDxfId="34" totalsRowDxfId="33"/>
    <tableColumn id="2" xr3:uid="{00000000-0010-0000-0A00-000002000000}" name="Geraamde_x000a_Kosten" totalsRowFunction="sum" dataDxfId="32" dataCellStyle="Bedragen"/>
    <tableColumn id="3" xr3:uid="{00000000-0010-0000-0A00-000003000000}" name="Werkelijke_x000a_Kosten" totalsRowFunction="sum" dataDxfId="31" dataCellStyle="Bedragen"/>
    <tableColumn id="4" xr3:uid="{00000000-0010-0000-0A00-000004000000}" name="Verschil" totalsRowFunction="sum" dataDxfId="30" dataCellStyle="Bedragen">
      <calculatedColumnFormula>Spaargeld[Geraamde
Kosten]-Spaargeld[Werkelijke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Geschenken" displayName="Geschenken" ref="G63:J67" totalsRowCount="1" headerRowDxfId="29" dataDxfId="28" totalsRowDxfId="27">
  <autoFilter ref="G63:J66" xr:uid="{00000000-0009-0000-0100-00000C000000}"/>
  <tableColumns count="4">
    <tableColumn id="1" xr3:uid="{00000000-0010-0000-0B00-000001000000}" name="Geschenken en donaties" totalsRowLabel="Totaal" dataDxfId="26" totalsRowDxfId="25"/>
    <tableColumn id="2" xr3:uid="{00000000-0010-0000-0B00-000002000000}" name="Geraamde_x000a_Kosten" totalsRowFunction="sum" dataCellStyle="Bedragen"/>
    <tableColumn id="3" xr3:uid="{00000000-0010-0000-0B00-000003000000}" name="Werkelijke_x000a_Kosten" totalsRowFunction="sum" dataCellStyle="Bedragen"/>
    <tableColumn id="4" xr3:uid="{00000000-0010-0000-0B00-000004000000}" name="Verschil" totalsRowFunction="sum" dataCellStyle="Bedragen">
      <calculatedColumnFormula>Geschenken[Geraamde
Kosten]-Geschenken[Werkelijke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Juridisch" displayName="Juridisch" ref="B55:E60" totalsRowCount="1" headerRowDxfId="24" dataDxfId="23" totalsRowDxfId="22">
  <autoFilter ref="B55:E59" xr:uid="{00000000-0009-0000-0100-00000D000000}"/>
  <tableColumns count="4">
    <tableColumn id="1" xr3:uid="{00000000-0010-0000-0C00-000001000000}" name="Juridisch" totalsRowLabel="Totaal" dataDxfId="21" totalsRowDxfId="20"/>
    <tableColumn id="2" xr3:uid="{00000000-0010-0000-0C00-000002000000}" name="Geraamde_x000a_Kosten" totalsRowFunction="sum" dataDxfId="19" dataCellStyle="Bedragen"/>
    <tableColumn id="3" xr3:uid="{00000000-0010-0000-0C00-000003000000}" name="Werkelijke_x000a_Kosten" totalsRowFunction="sum" dataDxfId="18" dataCellStyle="Bedragen"/>
    <tableColumn id="4" xr3:uid="{00000000-0010-0000-0C00-000004000000}" name="Verschil" totalsRowFunction="sum" dataDxfId="17" dataCellStyle="Bedragen">
      <calculatedColumnFormula>Juridisch[Geraamde
Kosten]-Juridisch[Werkelijke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GeraamdeMaandelijkseInkomsten" displayName="GeraamdeMaandelijkseInkomsten" ref="G2:H6" totalsRowShown="0" headerRowDxfId="16" tableBorderDxfId="15">
  <autoFilter ref="G2:H6" xr:uid="{00000000-0009-0000-0100-000012000000}">
    <filterColumn colId="0" hiddenButton="1"/>
    <filterColumn colId="1" hiddenButton="1"/>
  </autoFilter>
  <tableColumns count="2">
    <tableColumn id="1" xr3:uid="{00000000-0010-0000-0D00-000001000000}" name="Geraamde maandelijkse inkomstenbron" dataDxfId="14" dataCellStyle="Samenvattingstekst"/>
    <tableColumn id="2" xr3:uid="{00000000-0010-0000-0D00-000002000000}" name="Bedrag" dataDxfId="13" dataCellStyle="Rechterrand"/>
  </tableColumns>
  <tableStyleInfo name="ActualMonthlyIncome" showFirstColumn="0" showLastColumn="0" showRowStripes="0" showColumnStripes="0"/>
  <extLst>
    <ext xmlns:x14="http://schemas.microsoft.com/office/spreadsheetml/2009/9/main" uri="{504A1905-F514-4f6f-8877-14C23A59335A}">
      <x14:table altTextSummary="Voer in deze tabel de geraamde maandelijkse inkomstenbron en het bedrag in. De totale maandelijkse inkomsten worden automatisch berekend"/>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WerkelijkeMaandelijkseInkomsten" displayName="WerkelijkeMaandelijkseInkomsten" ref="G8:H12" totalsRowShown="0" headerRowDxfId="12" tableBorderDxfId="11">
  <autoFilter ref="G8:H12" xr:uid="{00000000-0009-0000-0100-000013000000}">
    <filterColumn colId="0" hiddenButton="1"/>
    <filterColumn colId="1" hiddenButton="1"/>
  </autoFilter>
  <tableColumns count="2">
    <tableColumn id="1" xr3:uid="{00000000-0010-0000-0E00-000001000000}" name="Werkelijke maandelijkse inkomstenbron" dataDxfId="10" dataCellStyle="Samenvattingstekst"/>
    <tableColumn id="2" xr3:uid="{00000000-0010-0000-0E00-000002000000}" name="Bedrag" dataDxfId="9" dataCellStyle="Samenvattingsbedragen"/>
  </tableColumns>
  <tableStyleInfo name="ActualMonthlyIncome" showFirstColumn="0" showLastColumn="0" showRowStripes="1" showColumnStripes="0"/>
  <extLst>
    <ext xmlns:x14="http://schemas.microsoft.com/office/spreadsheetml/2009/9/main" uri="{504A1905-F514-4f6f-8877-14C23A59335A}">
      <x14:table altTextSummary="Voer in deze tabel de werkelijke maandelijkse inkomstenbron en het bedrag in. De totale maandelijkse inkomsten worden automatisch berekend"/>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Saldo" displayName="Saldo" ref="G14:H17" totalsRowShown="0">
  <autoFilter ref="G14:H17" xr:uid="{00000000-0009-0000-0100-000016000000}">
    <filterColumn colId="0" hiddenButton="1"/>
    <filterColumn colId="1" hiddenButton="1"/>
  </autoFilter>
  <tableColumns count="2">
    <tableColumn id="1" xr3:uid="{00000000-0010-0000-0F00-000001000000}" name="Saldo" dataDxfId="8"/>
    <tableColumn id="2" xr3:uid="{00000000-0010-0000-0F00-000002000000}" name="Bedrag" dataDxfId="7" dataCellStyle="Samenvattingsbedragen"/>
  </tableColumns>
  <tableStyleInfo name="Monthly Family Budget" showFirstColumn="1" showLastColumn="0" showRowStripes="1" showColumnStripes="0"/>
  <extLst>
    <ext xmlns:x14="http://schemas.microsoft.com/office/spreadsheetml/2009/9/main" uri="{504A1905-F514-4f6f-8877-14C23A59335A}">
      <x14:table altTextSummary="Saldo-items en -bedragen worden automatisch berekend in deze tabel"/>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Samenvatting" displayName="Samenvatting" ref="B2:E3" totalsRowShown="0" headerRowDxfId="6" dataDxfId="5" tableBorderDxfId="4">
  <autoFilter ref="B2:E3" xr:uid="{00000000-0009-0000-0100-00000E000000}">
    <filterColumn colId="0" hiddenButton="1"/>
    <filterColumn colId="1" hiddenButton="1"/>
    <filterColumn colId="2" hiddenButton="1"/>
    <filterColumn colId="3" hiddenButton="1"/>
  </autoFilter>
  <tableColumns count="4">
    <tableColumn id="1" xr3:uid="{00000000-0010-0000-1000-000001000000}" name="Samenvattingstabel" dataDxfId="3" dataCellStyle="Onderrand"/>
    <tableColumn id="2" xr3:uid="{00000000-0010-0000-1000-000002000000}" name="Totaal_x000a_Geraamde kosten" dataDxfId="2" dataCellStyle="Onderrand">
      <calculatedColumnFormula>Huisvesting[[#Totals],[Geraamde
Kosten]]+Vervoer[[#Totals],[Geraamde
Kosten]]+Verzekering[[#Totals],[Geraamde
Kosten]]+Eten_en_drinken[[#Totals],[Geraamde
Kosten]]+Kinderen[[#Totals],[Geraamde
Kosten]]+Juridisch[[#Totals],[Geraamde
Kosten]]+Spaargeld[[#Totals],[Geraamde
Kosten]]+Leningen[[#Totals],[Geraamde
Kosten]]+Amusement[[#Totals],[Geraamde
Kosten]]+Belastingen[[#Totals],[Geraamde 
Kosten]]+PersoonlijkeVerzorging[[#Totals],[Geraamde
Kosten]]+Huisdieren[[#Totals],[Geraamde
Kosten]]+Geschenken[[#Totals],[Geraamde
Kosten]]</calculatedColumnFormula>
    </tableColumn>
    <tableColumn id="3" xr3:uid="{00000000-0010-0000-1000-000003000000}" name="Totaal_x000a_Werkelijke kosten" dataDxfId="1" dataCellStyle="Onderrand">
      <calculatedColumnFormula>Huisvesting[[#Totals],[Werkelijke
Kosten]]+Vervoer[[#Totals],[Werkelijke
Kosten]]+Verzekering[[#Totals],[Werkelijke
Kosten]]+Eten_en_drinken[[#Totals],[Werkelijke
Kosten]]+Kinderen[[#Totals],[Werkelijke
Kosten]]+Juridisch[[#Totals],[Werkelijke
Kosten]]+Spaargeld[[#Totals],[Werkelijke
Kosten]]+Leningen[[#Totals],[Werkelijke
Kosten]]+Amusement[[#Totals],[Werkelijke
Kosten]]+Belastingen[[#Totals],[Werkelijke 
Kosten]]+PersoonlijkeVerzorging[[#Totals],[Werkelijke
Kosten]]+Huisdieren[[#Totals],[Werkelijke
Kosten]]+Geschenken[[#Totals],[Werkelijke
Kosten]]</calculatedColumnFormula>
    </tableColumn>
    <tableColumn id="4" xr3:uid="{00000000-0010-0000-1000-000004000000}" name="Totaal_x000a_Verschil" dataDxfId="0" dataCellStyle="Onderrand">
      <calculatedColumnFormula>Huisvesting[[#Totals],[Verschil]]+Vervoer[[#Totals],[Verschil]]+Verzekering[[#Totals],[Verschil]]+Eten_en_drinken[[#Totals],[Verschil]]+Kinderen[[#Totals],[Verschil]]+Juridisch[[#Totals],[Verschil]]+Spaargeld[[#Totals],[Verschil]]+Leningen[[#Totals],[Verschil]]+Amusement[[#Totals],[Verschil]]+Belastingen[[#Totals],[Verschil]]+PersoonlijkeVerzorging[[#Totals],[Verschil]]+Huisdieren[[#Totals],[Verschil]]+Geschenken[[#Totals],[Verschil]]</calculatedColumnFormula>
    </tableColumn>
  </tableColumns>
  <tableStyleInfo name="ActualMonthlyIncome" showFirstColumn="0" showLastColumn="0" showRowStripes="1" showColumnStripes="0"/>
  <extLst>
    <ext xmlns:x14="http://schemas.microsoft.com/office/spreadsheetml/2009/9/main" uri="{504A1905-F514-4f6f-8877-14C23A59335A}">
      <x14:table altTextSummary="De totale geraamde en werkelijke kosten en het totale verschil worden automatisch in deze samenvattingstabel bereken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Vervoer" displayName="Vervoer" ref="B19:E28" totalsRowCount="1" headerRowDxfId="95" dataDxfId="94" totalsRowDxfId="93">
  <autoFilter ref="B19:E27" xr:uid="{00000000-0009-0000-0100-000002000000}"/>
  <tableColumns count="4">
    <tableColumn id="1" xr3:uid="{00000000-0010-0000-0100-000001000000}" name="Vervoer" totalsRowLabel="Totaal" dataDxfId="92" totalsRowDxfId="91"/>
    <tableColumn id="2" xr3:uid="{00000000-0010-0000-0100-000002000000}" name="Geraamde_x000a_Kosten" totalsRowFunction="sum" dataDxfId="90" dataCellStyle="Bedragen"/>
    <tableColumn id="3" xr3:uid="{00000000-0010-0000-0100-000003000000}" name="Werkelijke_x000a_Kosten" totalsRowFunction="sum" dataDxfId="89" dataCellStyle="Bedragen"/>
    <tableColumn id="4" xr3:uid="{00000000-0010-0000-0100-000004000000}" name="Verschil" totalsRowFunction="sum" dataDxfId="88" dataCellStyle="Bedragen">
      <calculatedColumnFormula>Vervoer[Geraamde
Kosten]-Vervoer[Werkelijke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Verzekering" displayName="Verzekering" ref="B30:E35" totalsRowCount="1" headerRowDxfId="87" dataDxfId="86" totalsRowDxfId="85">
  <autoFilter ref="B30:E34" xr:uid="{00000000-0009-0000-0100-000003000000}"/>
  <tableColumns count="4">
    <tableColumn id="1" xr3:uid="{00000000-0010-0000-0200-000001000000}" name="Verzekering" totalsRowLabel="Totaal" dataDxfId="84" totalsRowDxfId="83"/>
    <tableColumn id="2" xr3:uid="{00000000-0010-0000-0200-000002000000}" name="Geraamde_x000a_Kosten" totalsRowFunction="sum" dataDxfId="82" dataCellStyle="Bedragen"/>
    <tableColumn id="3" xr3:uid="{00000000-0010-0000-0200-000003000000}" name="Werkelijke_x000a_Kosten" totalsRowFunction="sum" dataDxfId="81" dataCellStyle="Bedragen"/>
    <tableColumn id="4" xr3:uid="{00000000-0010-0000-0200-000004000000}" name="Verschil" totalsRowFunction="sum" dataDxfId="80" dataCellStyle="Bedragen">
      <calculatedColumnFormula>Verzekering[Geraamde
Kosten]-Verzekering[Werkelijke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ten_en_drinken" displayName="Eten_en_drinken" ref="B37:E41" totalsRowCount="1" headerRowDxfId="79" dataDxfId="78" totalsRowDxfId="77">
  <autoFilter ref="B37:E40" xr:uid="{00000000-0009-0000-0100-000004000000}"/>
  <tableColumns count="4">
    <tableColumn id="1" xr3:uid="{00000000-0010-0000-0300-000001000000}" name="Eten en drinken" totalsRowLabel="Totaal" dataDxfId="76" totalsRowDxfId="75"/>
    <tableColumn id="2" xr3:uid="{00000000-0010-0000-0300-000002000000}" name="Geraamde_x000a_Kosten" totalsRowFunction="sum" dataDxfId="74" dataCellStyle="Bedragen"/>
    <tableColumn id="3" xr3:uid="{00000000-0010-0000-0300-000003000000}" name="Werkelijke_x000a_Kosten" totalsRowFunction="sum" dataDxfId="73" dataCellStyle="Bedragen"/>
    <tableColumn id="4" xr3:uid="{00000000-0010-0000-0300-000004000000}" name="Verschil" totalsRowFunction="sum" dataDxfId="72" dataCellStyle="Bedragen">
      <calculatedColumnFormula>Eten_en_drinken[Geraamde
Kosten]-Eten_en_drinken[Werkelijke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Kinderen" displayName="Kinderen" ref="B43:E53" totalsRowCount="1" headerRowDxfId="71" dataDxfId="70" totalsRowDxfId="69">
  <autoFilter ref="B43:E52" xr:uid="{00000000-0009-0000-0100-000005000000}"/>
  <tableColumns count="4">
    <tableColumn id="1" xr3:uid="{00000000-0010-0000-0400-000001000000}" name="Kinderen" totalsRowLabel="Totaal" dataDxfId="68" totalsRowDxfId="67"/>
    <tableColumn id="2" xr3:uid="{00000000-0010-0000-0400-000002000000}" name="Geraamde_x000a_Kosten" totalsRowFunction="sum" dataDxfId="66" dataCellStyle="Bedragen"/>
    <tableColumn id="3" xr3:uid="{00000000-0010-0000-0400-000003000000}" name="Werkelijke_x000a_Kosten" totalsRowFunction="sum" dataDxfId="65" dataCellStyle="Bedragen"/>
    <tableColumn id="4" xr3:uid="{00000000-0010-0000-0400-000004000000}" name="Verschil" totalsRowFunction="sum" dataDxfId="64" dataCellStyle="Bedragen">
      <calculatedColumnFormula>Kinderen[Geraamde
Kosten]-Kinderen[Werkelijke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Huisdieren" displayName="Huisdieren" ref="G55:J61" totalsRowCount="1" headerRowDxfId="63" dataDxfId="62" totalsRowDxfId="61">
  <autoFilter ref="G55:J60" xr:uid="{00000000-0009-0000-0100-000006000000}"/>
  <tableColumns count="4">
    <tableColumn id="1" xr3:uid="{00000000-0010-0000-0500-000001000000}" name="Huisdieren" totalsRowLabel="Totaal" dataDxfId="60" totalsRowDxfId="59"/>
    <tableColumn id="2" xr3:uid="{00000000-0010-0000-0500-000002000000}" name="Geraamde_x000a_Kosten" totalsRowFunction="sum" dataCellStyle="Bedragen"/>
    <tableColumn id="3" xr3:uid="{00000000-0010-0000-0500-000003000000}" name="Werkelijke_x000a_Kosten" totalsRowFunction="sum" dataCellStyle="Bedragen"/>
    <tableColumn id="4" xr3:uid="{00000000-0010-0000-0500-000004000000}" name="Verschil" totalsRowFunction="sum" dataCellStyle="Bedragen">
      <calculatedColumnFormula>Huisdieren[Geraamde
Kosten]-Huisdieren[Werkelijke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PersoonlijkeVerzorging" displayName="PersoonlijkeVerzorging" ref="G45:J53" totalsRowCount="1" headerRowDxfId="58" dataDxfId="57" totalsRowDxfId="56">
  <autoFilter ref="G45:J52" xr:uid="{00000000-0009-0000-0100-000007000000}"/>
  <tableColumns count="4">
    <tableColumn id="1" xr3:uid="{00000000-0010-0000-0600-000001000000}" name="Persoonlijke verzorging" totalsRowLabel="Totaal" dataDxfId="55" totalsRowDxfId="54"/>
    <tableColumn id="2" xr3:uid="{00000000-0010-0000-0600-000002000000}" name="Geraamde_x000a_Kosten" totalsRowFunction="sum" dataCellStyle="Bedragen"/>
    <tableColumn id="3" xr3:uid="{00000000-0010-0000-0600-000003000000}" name="Werkelijke_x000a_Kosten" totalsRowFunction="sum" dataCellStyle="Bedragen"/>
    <tableColumn id="4" xr3:uid="{00000000-0010-0000-0600-000004000000}" name="Verschil" totalsRowFunction="sum" dataCellStyle="Bedragen">
      <calculatedColumnFormula>PersoonlijkeVerzorging[Geraamde
Kosten]-PersoonlijkeVerzorging[Werkelijke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Amusement" displayName="Amusement" ref="G28:J36" totalsRowCount="1" headerRowDxfId="53" dataDxfId="52" totalsRowDxfId="51">
  <autoFilter ref="G28:J35" xr:uid="{00000000-0009-0000-0100-000008000000}"/>
  <tableColumns count="4">
    <tableColumn id="1" xr3:uid="{00000000-0010-0000-0700-000001000000}" name="Amusement" totalsRowLabel="Totaal" dataDxfId="50" totalsRowDxfId="49"/>
    <tableColumn id="2" xr3:uid="{00000000-0010-0000-0700-000002000000}" name="Geraamde_x000a_Kosten" totalsRowFunction="sum" dataCellStyle="Bedragen"/>
    <tableColumn id="3" xr3:uid="{00000000-0010-0000-0700-000003000000}" name="Werkelijke_x000a_Kosten" totalsRowFunction="sum" dataCellStyle="Bedragen"/>
    <tableColumn id="4" xr3:uid="{00000000-0010-0000-0700-000004000000}" name="Verschil" totalsRowFunction="sum" dataCellStyle="Bedragen">
      <calculatedColumnFormula>Amusement[Geraamde
Kosten]-Amusement[Werkelijke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Leningen" displayName="Leningen" ref="G19:J26" totalsRowCount="1" headerRowDxfId="48" dataDxfId="47" totalsRowDxfId="46">
  <autoFilter ref="G19:J25" xr:uid="{00000000-0009-0000-0100-000009000000}"/>
  <tableColumns count="4">
    <tableColumn id="1" xr3:uid="{00000000-0010-0000-0800-000001000000}" name="Leningen" totalsRowLabel="Totaal" dataDxfId="45" totalsRowDxfId="44"/>
    <tableColumn id="2" xr3:uid="{00000000-0010-0000-0800-000002000000}" name="Geraamde_x000a_Kosten" totalsRowFunction="sum" dataCellStyle="Bedragen"/>
    <tableColumn id="3" xr3:uid="{00000000-0010-0000-0800-000003000000}" name="Werkelijke_x000a_Kosten" totalsRowFunction="sum" totalsRowDxfId="43" dataCellStyle="Bedragen"/>
    <tableColumn id="4" xr3:uid="{00000000-0010-0000-0800-000004000000}" name="Verschil" totalsRowFunction="sum" dataCellStyle="Bedragen">
      <calculatedColumnFormula>Leningen[Geraamde
Kosten]-Leningen[Werkelijke
Kosten]</calculatedColumnFormula>
    </tableColumn>
  </tableColumns>
  <tableStyleInfo name="Monthly Family Budget" showFirstColumn="0" showLastColumn="0" showRowStripes="1" showColumnStripes="0"/>
  <extLst>
    <ext xmlns:x14="http://schemas.microsoft.com/office/spreadsheetml/2009/9/main" uri="{504A1905-F514-4f6f-8877-14C23A59335A}">
      <x14:table altTextSummary="Voorbeelduitgavencategorie en daaraan gerelateerde voorbeelduitgaven bevinden zich in deze tabel. Voer de geraamde en werkelijke kosten in. Het verschil wordt automatisch berekend"/>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Origi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F7915"/>
      </a:hlink>
      <a:folHlink>
        <a:srgbClr val="996600"/>
      </a:folHlink>
    </a:clrScheme>
    <a:fontScheme name="Monthly Family Budget">
      <a:majorFont>
        <a:latin typeface="Trebuchet MS"/>
        <a:ea typeface=""/>
        <a:cs typeface=""/>
      </a:majorFont>
      <a:minorFont>
        <a:latin typeface="Trebuchet MS"/>
        <a:ea typeface=""/>
        <a:cs typeface=""/>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1:J68"/>
  <sheetViews>
    <sheetView showGridLines="0" tabSelected="1" zoomScaleNormal="100" workbookViewId="0"/>
  </sheetViews>
  <sheetFormatPr defaultRowHeight="30" customHeight="1" x14ac:dyDescent="0.3"/>
  <cols>
    <col min="1" max="1" width="2.625" customWidth="1"/>
    <col min="2" max="2" width="24.625" customWidth="1"/>
    <col min="3" max="3" width="20" customWidth="1"/>
    <col min="4" max="4" width="18.625" customWidth="1"/>
    <col min="5" max="5" width="22" customWidth="1"/>
    <col min="6" max="6" width="3.875" customWidth="1"/>
    <col min="7" max="7" width="37.25" bestFit="1" customWidth="1"/>
    <col min="8" max="8" width="20" customWidth="1"/>
    <col min="9" max="9" width="18.625" style="25" customWidth="1"/>
    <col min="10" max="10" width="22" customWidth="1"/>
    <col min="11" max="11" width="2.625" customWidth="1"/>
  </cols>
  <sheetData>
    <row r="1" spans="2:10" s="10" customFormat="1" ht="39.950000000000003" customHeight="1" x14ac:dyDescent="0.3">
      <c r="B1" s="28" t="s">
        <v>0</v>
      </c>
      <c r="C1" s="28"/>
      <c r="D1" s="28"/>
      <c r="E1" s="28"/>
      <c r="F1" s="28"/>
      <c r="G1" s="28"/>
      <c r="H1" s="28"/>
      <c r="I1" s="23"/>
      <c r="J1" s="9"/>
    </row>
    <row r="2" spans="2:10" ht="30" customHeight="1" x14ac:dyDescent="0.3">
      <c r="B2" s="35" t="s">
        <v>1</v>
      </c>
      <c r="C2" s="34" t="s">
        <v>45</v>
      </c>
      <c r="D2" s="34" t="s">
        <v>47</v>
      </c>
      <c r="E2" s="34" t="s">
        <v>49</v>
      </c>
      <c r="F2" s="12"/>
      <c r="G2" s="29" t="s">
        <v>51</v>
      </c>
      <c r="H2" s="16" t="s">
        <v>86</v>
      </c>
      <c r="I2" s="55"/>
      <c r="J2" s="5"/>
    </row>
    <row r="3" spans="2:10" ht="30" customHeight="1" x14ac:dyDescent="0.3">
      <c r="B3" s="36"/>
      <c r="C3" s="37">
        <f>Huisvesting[[#Totals],[Geraamde
Kosten]]+Vervoer[[#Totals],[Geraamde
Kosten]]+Verzekering[[#Totals],[Geraamde
Kosten]]+Eten_en_drinken[[#Totals],[Geraamde
Kosten]]+Kinderen[[#Totals],[Geraamde
Kosten]]+Juridisch[[#Totals],[Geraamde
Kosten]]+Spaargeld[[#Totals],[Geraamde
Kosten]]+Leningen[[#Totals],[Geraamde
Kosten]]+Amusement[[#Totals],[Geraamde
Kosten]]+Belastingen[[#Totals],[Geraamde 
Kosten]]+PersoonlijkeVerzorging[[#Totals],[Geraamde
Kosten]]+Huisdieren[[#Totals],[Geraamde
Kosten]]+Geschenken[[#Totals],[Geraamde
Kosten]]</f>
        <v>1203</v>
      </c>
      <c r="D3" s="38">
        <f>Huisvesting[[#Totals],[Werkelijke
Kosten]]+Vervoer[[#Totals],[Werkelijke
Kosten]]+Verzekering[[#Totals],[Werkelijke
Kosten]]+Eten_en_drinken[[#Totals],[Werkelijke
Kosten]]+Kinderen[[#Totals],[Werkelijke
Kosten]]+Juridisch[[#Totals],[Werkelijke
Kosten]]+Spaargeld[[#Totals],[Werkelijke
Kosten]]+Leningen[[#Totals],[Werkelijke
Kosten]]+Amusement[[#Totals],[Werkelijke
Kosten]]+Belastingen[[#Totals],[Werkelijke 
Kosten]]+PersoonlijkeVerzorging[[#Totals],[Werkelijke
Kosten]]+Huisdieren[[#Totals],[Werkelijke
Kosten]]+Geschenken[[#Totals],[Werkelijke
Kosten]]</f>
        <v>1317</v>
      </c>
      <c r="E3" s="38">
        <f>Huisvesting[[#Totals],[Verschil]]+Vervoer[[#Totals],[Verschil]]+Verzekering[[#Totals],[Verschil]]+Eten_en_drinken[[#Totals],[Verschil]]+Kinderen[[#Totals],[Verschil]]+Juridisch[[#Totals],[Verschil]]+Spaargeld[[#Totals],[Verschil]]+Leningen[[#Totals],[Verschil]]+Amusement[[#Totals],[Verschil]]+Belastingen[[#Totals],[Verschil]]+PersoonlijkeVerzorging[[#Totals],[Verschil]]+Huisdieren[[#Totals],[Verschil]]+Geschenken[[#Totals],[Verschil]]</f>
        <v>-114</v>
      </c>
      <c r="F3" s="5"/>
      <c r="G3" s="41" t="s">
        <v>52</v>
      </c>
      <c r="H3" s="43">
        <v>4000</v>
      </c>
      <c r="I3" s="55"/>
      <c r="J3" s="5"/>
    </row>
    <row r="4" spans="2:10" ht="30" customHeight="1" x14ac:dyDescent="0.3">
      <c r="B4" s="33"/>
      <c r="C4" s="33"/>
      <c r="D4" s="33"/>
      <c r="E4" s="33"/>
      <c r="F4" s="11"/>
      <c r="G4" s="41" t="s">
        <v>53</v>
      </c>
      <c r="H4" s="43">
        <v>1200</v>
      </c>
      <c r="I4" s="56"/>
      <c r="J4" s="2"/>
    </row>
    <row r="5" spans="2:10" ht="30" customHeight="1" x14ac:dyDescent="0.3">
      <c r="B5" s="15" t="s">
        <v>2</v>
      </c>
      <c r="C5" s="17" t="s">
        <v>46</v>
      </c>
      <c r="D5" s="17" t="s">
        <v>48</v>
      </c>
      <c r="E5" s="17" t="s">
        <v>50</v>
      </c>
      <c r="F5" s="11"/>
      <c r="G5" s="41" t="s">
        <v>54</v>
      </c>
      <c r="H5" s="43">
        <v>300</v>
      </c>
      <c r="I5" s="56"/>
      <c r="J5" s="2"/>
    </row>
    <row r="6" spans="2:10" ht="30" customHeight="1" x14ac:dyDescent="0.3">
      <c r="B6" s="13" t="s">
        <v>3</v>
      </c>
      <c r="C6" s="39">
        <v>1000</v>
      </c>
      <c r="D6" s="39">
        <v>1000</v>
      </c>
      <c r="E6" s="40">
        <f>Huisvesting[Geraamde
Kosten]-Huisvesting[Werkelijke
Kosten]</f>
        <v>0</v>
      </c>
      <c r="F6" s="11"/>
      <c r="G6" s="42" t="s">
        <v>55</v>
      </c>
      <c r="H6" s="44">
        <f>SUM(H3:H5)</f>
        <v>5500</v>
      </c>
      <c r="I6" s="56"/>
      <c r="J6" s="2"/>
    </row>
    <row r="7" spans="2:10" ht="30" customHeight="1" x14ac:dyDescent="0.3">
      <c r="B7" s="13" t="s">
        <v>4</v>
      </c>
      <c r="C7" s="39">
        <v>0</v>
      </c>
      <c r="D7" s="39">
        <v>0</v>
      </c>
      <c r="E7" s="40">
        <f>Huisvesting[Geraamde
Kosten]-Huisvesting[Werkelijke
Kosten]</f>
        <v>0</v>
      </c>
      <c r="F7" s="2"/>
      <c r="I7" s="54"/>
      <c r="J7" s="4"/>
    </row>
    <row r="8" spans="2:10" ht="30" customHeight="1" x14ac:dyDescent="0.3">
      <c r="B8" s="13" t="s">
        <v>5</v>
      </c>
      <c r="C8" s="39">
        <v>62</v>
      </c>
      <c r="D8" s="39">
        <v>100</v>
      </c>
      <c r="E8" s="40">
        <f>Huisvesting[Geraamde
Kosten]-Huisvesting[Werkelijke
Kosten]</f>
        <v>-38</v>
      </c>
      <c r="F8" s="2"/>
      <c r="G8" s="16" t="s">
        <v>56</v>
      </c>
      <c r="H8" s="16" t="s">
        <v>86</v>
      </c>
      <c r="I8" s="56"/>
      <c r="J8" s="2"/>
    </row>
    <row r="9" spans="2:10" ht="30" customHeight="1" x14ac:dyDescent="0.3">
      <c r="B9" s="13" t="s">
        <v>6</v>
      </c>
      <c r="C9" s="39">
        <v>44</v>
      </c>
      <c r="D9" s="39">
        <v>125</v>
      </c>
      <c r="E9" s="40">
        <f>Huisvesting[Geraamde
Kosten]-Huisvesting[Werkelijke
Kosten]</f>
        <v>-81</v>
      </c>
      <c r="F9" s="11"/>
      <c r="G9" s="41" t="s">
        <v>52</v>
      </c>
      <c r="H9" s="45">
        <v>4000</v>
      </c>
      <c r="I9" s="56"/>
      <c r="J9" s="2"/>
    </row>
    <row r="10" spans="2:10" ht="30" customHeight="1" x14ac:dyDescent="0.3">
      <c r="B10" s="13" t="s">
        <v>7</v>
      </c>
      <c r="C10" s="39">
        <v>22</v>
      </c>
      <c r="D10" s="39">
        <v>35</v>
      </c>
      <c r="E10" s="40">
        <f>Huisvesting[Geraamde
Kosten]-Huisvesting[Werkelijke
Kosten]</f>
        <v>-13</v>
      </c>
      <c r="F10" s="11"/>
      <c r="G10" s="41" t="s">
        <v>53</v>
      </c>
      <c r="H10" s="45">
        <v>1200</v>
      </c>
      <c r="I10" s="56"/>
      <c r="J10" s="2"/>
    </row>
    <row r="11" spans="2:10" ht="30" customHeight="1" x14ac:dyDescent="0.3">
      <c r="B11" s="13" t="s">
        <v>8</v>
      </c>
      <c r="C11" s="39">
        <v>8</v>
      </c>
      <c r="D11" s="39">
        <v>8</v>
      </c>
      <c r="E11" s="40">
        <f>Huisvesting[Geraamde
Kosten]-Huisvesting[Werkelijke
Kosten]</f>
        <v>0</v>
      </c>
      <c r="F11" s="11"/>
      <c r="G11" s="41" t="s">
        <v>54</v>
      </c>
      <c r="H11" s="45">
        <v>300</v>
      </c>
      <c r="I11" s="56"/>
      <c r="J11" s="2"/>
    </row>
    <row r="12" spans="2:10" ht="30" customHeight="1" x14ac:dyDescent="0.3">
      <c r="B12" s="13" t="s">
        <v>9</v>
      </c>
      <c r="C12" s="39">
        <v>34</v>
      </c>
      <c r="D12" s="39">
        <v>39</v>
      </c>
      <c r="E12" s="40">
        <f>Huisvesting[Geraamde
Kosten]-Huisvesting[Werkelijke
Kosten]</f>
        <v>-5</v>
      </c>
      <c r="F12" s="11"/>
      <c r="G12" s="42" t="s">
        <v>55</v>
      </c>
      <c r="H12" s="44">
        <f>SUM(H9:H11)</f>
        <v>5500</v>
      </c>
      <c r="I12" s="56"/>
      <c r="J12" s="2"/>
    </row>
    <row r="13" spans="2:10" ht="30" customHeight="1" x14ac:dyDescent="0.3">
      <c r="B13" s="13" t="s">
        <v>10</v>
      </c>
      <c r="C13" s="39">
        <v>10</v>
      </c>
      <c r="D13" s="39">
        <v>10</v>
      </c>
      <c r="E13" s="40">
        <f>Huisvesting[Geraamde
Kosten]-Huisvesting[Werkelijke
Kosten]</f>
        <v>0</v>
      </c>
      <c r="F13" s="2"/>
      <c r="G13" s="10"/>
      <c r="H13" s="10"/>
      <c r="I13" s="57"/>
      <c r="J13" s="2"/>
    </row>
    <row r="14" spans="2:10" ht="30" customHeight="1" thickBot="1" x14ac:dyDescent="0.35">
      <c r="B14" s="13" t="s">
        <v>11</v>
      </c>
      <c r="C14" s="39">
        <v>23</v>
      </c>
      <c r="D14" s="39">
        <v>0</v>
      </c>
      <c r="E14" s="40">
        <f>Huisvesting[Geraamde
Kosten]-Huisvesting[Werkelijke
Kosten]</f>
        <v>23</v>
      </c>
      <c r="F14" s="2"/>
      <c r="G14" s="30" t="s">
        <v>57</v>
      </c>
      <c r="H14" s="32" t="s">
        <v>86</v>
      </c>
      <c r="I14" s="51"/>
      <c r="J14" s="2"/>
    </row>
    <row r="15" spans="2:10" ht="30" customHeight="1" x14ac:dyDescent="0.3">
      <c r="B15" s="13" t="s">
        <v>12</v>
      </c>
      <c r="C15" s="39">
        <v>0</v>
      </c>
      <c r="D15" s="39">
        <v>0</v>
      </c>
      <c r="E15" s="40">
        <f>Huisvesting[Geraamde
Kosten]-Huisvesting[Werkelijke
Kosten]</f>
        <v>0</v>
      </c>
      <c r="F15" s="2"/>
      <c r="G15" s="49" t="s">
        <v>58</v>
      </c>
      <c r="H15" s="46">
        <f>SUM(H6-'Maandelijks gezinsbudget'!$C$3:$C$3)</f>
        <v>4297</v>
      </c>
      <c r="I15" s="58"/>
      <c r="J15" s="2"/>
    </row>
    <row r="16" spans="2:10" ht="30" customHeight="1" x14ac:dyDescent="0.3">
      <c r="B16" s="13" t="s">
        <v>13</v>
      </c>
      <c r="C16" s="39">
        <v>0</v>
      </c>
      <c r="D16" s="39">
        <v>0</v>
      </c>
      <c r="E16" s="40">
        <f>Huisvesting[Geraamde
Kosten]-Huisvesting[Werkelijke
Kosten]</f>
        <v>0</v>
      </c>
      <c r="F16" s="2"/>
      <c r="G16" s="50" t="s">
        <v>59</v>
      </c>
      <c r="H16" s="47">
        <f>SUM(H12-D3)</f>
        <v>4183</v>
      </c>
      <c r="I16" s="58"/>
      <c r="J16" s="2"/>
    </row>
    <row r="17" spans="2:10" ht="30" customHeight="1" x14ac:dyDescent="0.3">
      <c r="B17" s="14" t="s">
        <v>14</v>
      </c>
      <c r="C17" s="39">
        <f>SUBTOTAL(109,Huisvesting[Geraamde
Kosten])</f>
        <v>1203</v>
      </c>
      <c r="D17" s="39">
        <f>SUBTOTAL(109,Huisvesting[Werkelijke
Kosten])</f>
        <v>1317</v>
      </c>
      <c r="E17" s="39">
        <f>SUBTOTAL(109,Huisvesting[Verschil])</f>
        <v>-114</v>
      </c>
      <c r="F17" s="2"/>
      <c r="G17" s="50" t="s">
        <v>50</v>
      </c>
      <c r="H17" s="48">
        <f>SUM(H16-H15)</f>
        <v>-114</v>
      </c>
      <c r="I17" s="58"/>
      <c r="J17" s="2"/>
    </row>
    <row r="18" spans="2:10" ht="30" customHeight="1" x14ac:dyDescent="0.3">
      <c r="B18" s="10"/>
      <c r="C18" s="10"/>
      <c r="D18" s="10"/>
      <c r="E18" s="10"/>
      <c r="F18" s="2"/>
      <c r="G18" s="10"/>
      <c r="H18" s="10"/>
      <c r="I18" s="59"/>
    </row>
    <row r="19" spans="2:10" ht="30" customHeight="1" x14ac:dyDescent="0.3">
      <c r="B19" s="19" t="s">
        <v>15</v>
      </c>
      <c r="C19" s="17" t="s">
        <v>46</v>
      </c>
      <c r="D19" s="17" t="s">
        <v>48</v>
      </c>
      <c r="E19" s="17" t="s">
        <v>50</v>
      </c>
      <c r="F19" s="2"/>
      <c r="G19" s="20" t="s">
        <v>60</v>
      </c>
      <c r="H19" s="17" t="s">
        <v>46</v>
      </c>
      <c r="I19" s="26" t="s">
        <v>88</v>
      </c>
      <c r="J19" s="17" t="s">
        <v>50</v>
      </c>
    </row>
    <row r="20" spans="2:10" ht="30" customHeight="1" x14ac:dyDescent="0.3">
      <c r="B20" s="2" t="s">
        <v>16</v>
      </c>
      <c r="C20" s="51"/>
      <c r="D20" s="51"/>
      <c r="E20" s="51">
        <f>Vervoer[Geraamde
Kosten]-Vervoer[Werkelijke
Kosten]</f>
        <v>0</v>
      </c>
      <c r="F20" s="2"/>
      <c r="G20" s="1" t="s">
        <v>61</v>
      </c>
      <c r="H20" s="22"/>
      <c r="I20" s="22"/>
      <c r="J20" s="22">
        <f>Leningen[Geraamde
Kosten]-Leningen[Werkelijke
Kosten]</f>
        <v>0</v>
      </c>
    </row>
    <row r="21" spans="2:10" ht="30" customHeight="1" x14ac:dyDescent="0.3">
      <c r="B21" s="2" t="s">
        <v>17</v>
      </c>
      <c r="C21" s="51"/>
      <c r="D21" s="51"/>
      <c r="E21" s="51">
        <f>Vervoer[Geraamde
Kosten]-Vervoer[Werkelijke
Kosten]</f>
        <v>0</v>
      </c>
      <c r="F21" s="2"/>
      <c r="G21" s="1" t="s">
        <v>62</v>
      </c>
      <c r="H21" s="22"/>
      <c r="I21" s="22"/>
      <c r="J21" s="22">
        <f>Leningen[Geraamde
Kosten]-Leningen[Werkelijke
Kosten]</f>
        <v>0</v>
      </c>
    </row>
    <row r="22" spans="2:10" ht="30" customHeight="1" x14ac:dyDescent="0.3">
      <c r="B22" s="2" t="s">
        <v>18</v>
      </c>
      <c r="C22" s="51"/>
      <c r="D22" s="51"/>
      <c r="E22" s="51">
        <f>Vervoer[Geraamde
Kosten]-Vervoer[Werkelijke
Kosten]</f>
        <v>0</v>
      </c>
      <c r="F22" s="2"/>
      <c r="G22" s="1" t="s">
        <v>63</v>
      </c>
      <c r="H22" s="22"/>
      <c r="I22" s="22"/>
      <c r="J22" s="22">
        <f>Leningen[Geraamde
Kosten]-Leningen[Werkelijke
Kosten]</f>
        <v>0</v>
      </c>
    </row>
    <row r="23" spans="2:10" ht="30" customHeight="1" x14ac:dyDescent="0.3">
      <c r="B23" s="2" t="s">
        <v>19</v>
      </c>
      <c r="C23" s="51"/>
      <c r="D23" s="51"/>
      <c r="E23" s="51">
        <f>Vervoer[Geraamde
Kosten]-Vervoer[Werkelijke
Kosten]</f>
        <v>0</v>
      </c>
      <c r="F23" s="2"/>
      <c r="G23" s="1" t="s">
        <v>63</v>
      </c>
      <c r="H23" s="22"/>
      <c r="I23" s="22"/>
      <c r="J23" s="22">
        <f>Leningen[Geraamde
Kosten]-Leningen[Werkelijke
Kosten]</f>
        <v>0</v>
      </c>
    </row>
    <row r="24" spans="2:10" ht="30" customHeight="1" x14ac:dyDescent="0.3">
      <c r="B24" s="2" t="s">
        <v>20</v>
      </c>
      <c r="C24" s="51"/>
      <c r="D24" s="51"/>
      <c r="E24" s="51">
        <f>Vervoer[Geraamde
Kosten]-Vervoer[Werkelijke
Kosten]</f>
        <v>0</v>
      </c>
      <c r="F24" s="2"/>
      <c r="G24" s="1" t="s">
        <v>63</v>
      </c>
      <c r="H24" s="22"/>
      <c r="I24" s="22"/>
      <c r="J24" s="22">
        <f>Leningen[Geraamde
Kosten]-Leningen[Werkelijke
Kosten]</f>
        <v>0</v>
      </c>
    </row>
    <row r="25" spans="2:10" ht="30" customHeight="1" x14ac:dyDescent="0.3">
      <c r="B25" s="2" t="s">
        <v>21</v>
      </c>
      <c r="C25" s="51"/>
      <c r="D25" s="51"/>
      <c r="E25" s="51">
        <f>Vervoer[Geraamde
Kosten]-Vervoer[Werkelijke
Kosten]</f>
        <v>0</v>
      </c>
      <c r="F25" s="2"/>
      <c r="G25" s="1" t="s">
        <v>13</v>
      </c>
      <c r="H25" s="22"/>
      <c r="I25" s="22"/>
      <c r="J25" s="22">
        <f>Leningen[Geraamde
Kosten]-Leningen[Werkelijke
Kosten]</f>
        <v>0</v>
      </c>
    </row>
    <row r="26" spans="2:10" ht="30" customHeight="1" x14ac:dyDescent="0.3">
      <c r="B26" s="2" t="s">
        <v>22</v>
      </c>
      <c r="C26" s="51"/>
      <c r="D26" s="51"/>
      <c r="E26" s="51">
        <f>Vervoer[Geraamde
Kosten]-Vervoer[Werkelijke
Kosten]</f>
        <v>0</v>
      </c>
      <c r="F26" s="2"/>
      <c r="G26" s="7" t="s">
        <v>14</v>
      </c>
      <c r="H26" s="24">
        <f>SUBTOTAL(109,Leningen[Geraamde
Kosten])</f>
        <v>0</v>
      </c>
      <c r="I26" s="24">
        <f>SUBTOTAL(109,Leningen[Werkelijke
Kosten])</f>
        <v>0</v>
      </c>
      <c r="J26" s="24">
        <f>SUBTOTAL(109,Leningen[Verschil])</f>
        <v>0</v>
      </c>
    </row>
    <row r="27" spans="2:10" ht="30" customHeight="1" x14ac:dyDescent="0.3">
      <c r="B27" s="2" t="s">
        <v>13</v>
      </c>
      <c r="C27" s="51"/>
      <c r="D27" s="51"/>
      <c r="E27" s="51">
        <f>Vervoer[Geraamde
Kosten]-Vervoer[Werkelijke
Kosten]</f>
        <v>0</v>
      </c>
      <c r="F27" s="2"/>
      <c r="G27" s="10"/>
      <c r="H27" s="10"/>
      <c r="I27" s="10"/>
      <c r="J27" s="10"/>
    </row>
    <row r="28" spans="2:10" ht="30" customHeight="1" x14ac:dyDescent="0.3">
      <c r="B28" s="8" t="s">
        <v>14</v>
      </c>
      <c r="C28" s="52">
        <f>SUBTOTAL(109,Vervoer[Geraamde
Kosten])</f>
        <v>0</v>
      </c>
      <c r="D28" s="52">
        <f>SUBTOTAL(109,Vervoer[Werkelijke
Kosten])</f>
        <v>0</v>
      </c>
      <c r="E28" s="52">
        <f>SUBTOTAL(109,Vervoer[Verschil])</f>
        <v>0</v>
      </c>
      <c r="F28" s="2"/>
      <c r="G28" s="31" t="s">
        <v>64</v>
      </c>
      <c r="H28" s="17" t="s">
        <v>46</v>
      </c>
      <c r="I28" s="26" t="s">
        <v>88</v>
      </c>
      <c r="J28" s="17" t="s">
        <v>50</v>
      </c>
    </row>
    <row r="29" spans="2:10" ht="30" customHeight="1" x14ac:dyDescent="0.3">
      <c r="B29" s="10"/>
      <c r="C29" s="10"/>
      <c r="D29" s="10"/>
      <c r="E29" s="10"/>
      <c r="F29" s="2"/>
      <c r="G29" s="2" t="s">
        <v>65</v>
      </c>
      <c r="H29" s="21"/>
      <c r="I29" s="21"/>
      <c r="J29" s="21">
        <f>Amusement[Geraamde
Kosten]-Amusement[Werkelijke
Kosten]</f>
        <v>0</v>
      </c>
    </row>
    <row r="30" spans="2:10" ht="30" customHeight="1" x14ac:dyDescent="0.3">
      <c r="B30" s="18" t="s">
        <v>19</v>
      </c>
      <c r="C30" s="17" t="s">
        <v>46</v>
      </c>
      <c r="D30" s="17" t="s">
        <v>48</v>
      </c>
      <c r="E30" s="17" t="s">
        <v>50</v>
      </c>
      <c r="F30" s="2"/>
      <c r="G30" s="2" t="s">
        <v>66</v>
      </c>
      <c r="H30" s="21"/>
      <c r="I30" s="21"/>
      <c r="J30" s="21">
        <f>Amusement[Geraamde
Kosten]-Amusement[Werkelijke
Kosten]</f>
        <v>0</v>
      </c>
    </row>
    <row r="31" spans="2:10" ht="30" customHeight="1" x14ac:dyDescent="0.3">
      <c r="B31" s="2" t="s">
        <v>23</v>
      </c>
      <c r="C31" s="51"/>
      <c r="D31" s="51"/>
      <c r="E31" s="51">
        <f>Verzekering[Geraamde
Kosten]-Verzekering[Werkelijke
Kosten]</f>
        <v>0</v>
      </c>
      <c r="F31" s="2"/>
      <c r="G31" s="2" t="s">
        <v>67</v>
      </c>
      <c r="H31" s="21"/>
      <c r="I31" s="21"/>
      <c r="J31" s="21">
        <f>Amusement[Geraamde
Kosten]-Amusement[Werkelijke
Kosten]</f>
        <v>0</v>
      </c>
    </row>
    <row r="32" spans="2:10" ht="30" customHeight="1" x14ac:dyDescent="0.3">
      <c r="B32" s="2" t="s">
        <v>24</v>
      </c>
      <c r="C32" s="51"/>
      <c r="D32" s="51"/>
      <c r="E32" s="51">
        <f>Verzekering[Geraamde
Kosten]-Verzekering[Werkelijke
Kosten]</f>
        <v>0</v>
      </c>
      <c r="F32" s="2"/>
      <c r="G32" s="2" t="s">
        <v>68</v>
      </c>
      <c r="H32" s="21"/>
      <c r="I32" s="21"/>
      <c r="J32" s="21">
        <f>Amusement[Geraamde
Kosten]-Amusement[Werkelijke
Kosten]</f>
        <v>0</v>
      </c>
    </row>
    <row r="33" spans="2:10" ht="30" customHeight="1" x14ac:dyDescent="0.3">
      <c r="B33" s="2" t="s">
        <v>25</v>
      </c>
      <c r="C33" s="51"/>
      <c r="D33" s="51"/>
      <c r="E33" s="51">
        <f>Verzekering[Geraamde
Kosten]-Verzekering[Werkelijke
Kosten]</f>
        <v>0</v>
      </c>
      <c r="F33" s="2"/>
      <c r="G33" s="2" t="s">
        <v>69</v>
      </c>
      <c r="H33" s="21"/>
      <c r="I33" s="21"/>
      <c r="J33" s="21">
        <f>Amusement[Geraamde
Kosten]-Amusement[Werkelijke
Kosten]</f>
        <v>0</v>
      </c>
    </row>
    <row r="34" spans="2:10" ht="30" customHeight="1" x14ac:dyDescent="0.3">
      <c r="B34" s="2" t="s">
        <v>13</v>
      </c>
      <c r="C34" s="51"/>
      <c r="D34" s="51"/>
      <c r="E34" s="51">
        <f>Verzekering[Geraamde
Kosten]-Verzekering[Werkelijke
Kosten]</f>
        <v>0</v>
      </c>
      <c r="F34" s="2"/>
      <c r="G34" s="2" t="s">
        <v>70</v>
      </c>
      <c r="H34" s="21"/>
      <c r="I34" s="21"/>
      <c r="J34" s="21">
        <f>Amusement[Geraamde
Kosten]-Amusement[Werkelijke
Kosten]</f>
        <v>0</v>
      </c>
    </row>
    <row r="35" spans="2:10" ht="30" customHeight="1" x14ac:dyDescent="0.3">
      <c r="B35" s="8" t="s">
        <v>14</v>
      </c>
      <c r="C35" s="52">
        <f>SUBTOTAL(109,Verzekering[Geraamde
Kosten])</f>
        <v>0</v>
      </c>
      <c r="D35" s="52">
        <f>SUBTOTAL(109,Verzekering[Werkelijke
Kosten])</f>
        <v>0</v>
      </c>
      <c r="E35" s="52">
        <f>SUBTOTAL(109,Verzekering[Verschil])</f>
        <v>0</v>
      </c>
      <c r="F35" s="2"/>
      <c r="G35" s="2" t="s">
        <v>13</v>
      </c>
      <c r="H35" s="21"/>
      <c r="I35" s="21"/>
      <c r="J35" s="21">
        <f>Amusement[Geraamde
Kosten]-Amusement[Werkelijke
Kosten]</f>
        <v>0</v>
      </c>
    </row>
    <row r="36" spans="2:10" ht="30" customHeight="1" x14ac:dyDescent="0.3">
      <c r="B36" s="10"/>
      <c r="C36" s="10"/>
      <c r="D36" s="10"/>
      <c r="E36" s="10"/>
      <c r="F36" s="2"/>
      <c r="G36" s="8" t="s">
        <v>14</v>
      </c>
      <c r="H36" s="27">
        <f>SUBTOTAL(109,Amusement[Geraamde
Kosten])</f>
        <v>0</v>
      </c>
      <c r="I36" s="27">
        <f>SUBTOTAL(109,Amusement[Werkelijke
Kosten])</f>
        <v>0</v>
      </c>
      <c r="J36" s="27">
        <f>SUBTOTAL(109,Amusement[Verschil])</f>
        <v>0</v>
      </c>
    </row>
    <row r="37" spans="2:10" ht="30" customHeight="1" x14ac:dyDescent="0.3">
      <c r="B37" s="18" t="s">
        <v>26</v>
      </c>
      <c r="C37" s="17" t="s">
        <v>46</v>
      </c>
      <c r="D37" s="17" t="s">
        <v>48</v>
      </c>
      <c r="E37" s="17" t="s">
        <v>50</v>
      </c>
      <c r="F37" s="2"/>
      <c r="G37" s="10"/>
      <c r="H37" s="10"/>
      <c r="I37" s="10"/>
      <c r="J37" s="10"/>
    </row>
    <row r="38" spans="2:10" ht="30" customHeight="1" x14ac:dyDescent="0.3">
      <c r="B38" s="2" t="s">
        <v>27</v>
      </c>
      <c r="C38" s="51"/>
      <c r="D38" s="51"/>
      <c r="E38" s="51">
        <f>Eten_en_drinken[Geraamde
Kosten]-Eten_en_drinken[Werkelijke
Kosten]</f>
        <v>0</v>
      </c>
      <c r="F38" s="2"/>
      <c r="G38" s="20" t="s">
        <v>71</v>
      </c>
      <c r="H38" s="17" t="s">
        <v>87</v>
      </c>
      <c r="I38" s="26" t="s">
        <v>89</v>
      </c>
      <c r="J38" s="17" t="s">
        <v>50</v>
      </c>
    </row>
    <row r="39" spans="2:10" ht="30" customHeight="1" x14ac:dyDescent="0.3">
      <c r="B39" s="2" t="s">
        <v>28</v>
      </c>
      <c r="C39" s="51"/>
      <c r="D39" s="51"/>
      <c r="E39" s="51">
        <f>Eten_en_drinken[Geraamde
Kosten]-Eten_en_drinken[Werkelijke
Kosten]</f>
        <v>0</v>
      </c>
      <c r="F39" s="2"/>
      <c r="G39" s="2" t="s">
        <v>72</v>
      </c>
      <c r="H39" s="21"/>
      <c r="I39" s="21"/>
      <c r="J39" s="21">
        <f>Belastingen[Geraamde 
Kosten]-Belastingen[Werkelijke 
Kosten]</f>
        <v>0</v>
      </c>
    </row>
    <row r="40" spans="2:10" ht="30" customHeight="1" x14ac:dyDescent="0.3">
      <c r="B40" s="2" t="s">
        <v>13</v>
      </c>
      <c r="C40" s="51"/>
      <c r="D40" s="51"/>
      <c r="E40" s="51">
        <f>Eten_en_drinken[Geraamde
Kosten]-Eten_en_drinken[Werkelijke
Kosten]</f>
        <v>0</v>
      </c>
      <c r="F40" s="2"/>
      <c r="G40" s="2" t="s">
        <v>73</v>
      </c>
      <c r="H40" s="21"/>
      <c r="I40" s="21"/>
      <c r="J40" s="21">
        <f>Belastingen[Geraamde 
Kosten]-Belastingen[Werkelijke 
Kosten]</f>
        <v>0</v>
      </c>
    </row>
    <row r="41" spans="2:10" ht="30" customHeight="1" x14ac:dyDescent="0.3">
      <c r="B41" s="8" t="s">
        <v>14</v>
      </c>
      <c r="C41" s="52">
        <f>SUBTOTAL(109,Eten_en_drinken[Geraamde
Kosten])</f>
        <v>0</v>
      </c>
      <c r="D41" s="52">
        <f>SUBTOTAL(109,Eten_en_drinken[Werkelijke
Kosten])</f>
        <v>0</v>
      </c>
      <c r="E41" s="52">
        <f>SUBTOTAL(109,Eten_en_drinken[Verschil])</f>
        <v>0</v>
      </c>
      <c r="F41" s="2"/>
      <c r="G41" s="2" t="s">
        <v>74</v>
      </c>
      <c r="H41" s="21"/>
      <c r="I41" s="21"/>
      <c r="J41" s="21">
        <f>Belastingen[Geraamde 
Kosten]-Belastingen[Werkelijke 
Kosten]</f>
        <v>0</v>
      </c>
    </row>
    <row r="42" spans="2:10" ht="30" customHeight="1" x14ac:dyDescent="0.3">
      <c r="B42" s="10"/>
      <c r="C42" s="10"/>
      <c r="D42" s="10"/>
      <c r="E42" s="10"/>
      <c r="F42" s="2"/>
      <c r="G42" s="2" t="s">
        <v>13</v>
      </c>
      <c r="H42" s="21"/>
      <c r="I42" s="21"/>
      <c r="J42" s="21">
        <f>Belastingen[Geraamde 
Kosten]-Belastingen[Werkelijke 
Kosten]</f>
        <v>0</v>
      </c>
    </row>
    <row r="43" spans="2:10" ht="30" customHeight="1" x14ac:dyDescent="0.3">
      <c r="B43" s="18" t="s">
        <v>29</v>
      </c>
      <c r="C43" s="17" t="s">
        <v>46</v>
      </c>
      <c r="D43" s="17" t="s">
        <v>48</v>
      </c>
      <c r="E43" s="17" t="s">
        <v>50</v>
      </c>
      <c r="F43" s="2"/>
      <c r="G43" s="8" t="s">
        <v>14</v>
      </c>
      <c r="H43" s="27">
        <f>SUBTOTAL(109,Belastingen[Geraamde 
Kosten])</f>
        <v>0</v>
      </c>
      <c r="I43" s="27">
        <f>SUBTOTAL(109,Belastingen[Werkelijke 
Kosten])</f>
        <v>0</v>
      </c>
      <c r="J43" s="27">
        <f>SUBTOTAL(109,Belastingen[Verschil])</f>
        <v>0</v>
      </c>
    </row>
    <row r="44" spans="2:10" ht="30" customHeight="1" x14ac:dyDescent="0.3">
      <c r="B44" s="6" t="s">
        <v>24</v>
      </c>
      <c r="C44" s="51"/>
      <c r="D44" s="51"/>
      <c r="E44" s="51">
        <f>Kinderen[Geraamde
Kosten]-Kinderen[Werkelijke
Kosten]</f>
        <v>0</v>
      </c>
      <c r="F44" s="2"/>
      <c r="G44" s="10"/>
      <c r="H44" s="10"/>
      <c r="I44" s="10"/>
      <c r="J44" s="10"/>
    </row>
    <row r="45" spans="2:10" ht="30" customHeight="1" x14ac:dyDescent="0.3">
      <c r="B45" s="6" t="s">
        <v>30</v>
      </c>
      <c r="C45" s="51"/>
      <c r="D45" s="51"/>
      <c r="E45" s="51">
        <f>Kinderen[Geraamde
Kosten]-Kinderen[Werkelijke
Kosten]</f>
        <v>0</v>
      </c>
      <c r="F45" s="2"/>
      <c r="G45" s="18" t="s">
        <v>75</v>
      </c>
      <c r="H45" s="17" t="s">
        <v>46</v>
      </c>
      <c r="I45" s="26" t="s">
        <v>88</v>
      </c>
      <c r="J45" s="17" t="s">
        <v>50</v>
      </c>
    </row>
    <row r="46" spans="2:10" ht="30" customHeight="1" x14ac:dyDescent="0.3">
      <c r="B46" s="6" t="s">
        <v>31</v>
      </c>
      <c r="C46" s="51"/>
      <c r="D46" s="51"/>
      <c r="E46" s="51">
        <f>Kinderen[Geraamde
Kosten]-Kinderen[Werkelijke
Kosten]</f>
        <v>0</v>
      </c>
      <c r="F46" s="2"/>
      <c r="G46" s="1" t="s">
        <v>24</v>
      </c>
      <c r="H46" s="22"/>
      <c r="I46" s="22"/>
      <c r="J46" s="22">
        <f>PersoonlijkeVerzorging[Geraamde
Kosten]-PersoonlijkeVerzorging[Werkelijke
Kosten]</f>
        <v>0</v>
      </c>
    </row>
    <row r="47" spans="2:10" ht="30" customHeight="1" x14ac:dyDescent="0.3">
      <c r="B47" s="6" t="s">
        <v>32</v>
      </c>
      <c r="C47" s="51"/>
      <c r="D47" s="51"/>
      <c r="E47" s="51">
        <f>Kinderen[Geraamde
Kosten]-Kinderen[Werkelijke
Kosten]</f>
        <v>0</v>
      </c>
      <c r="F47" s="2"/>
      <c r="G47" s="1" t="s">
        <v>76</v>
      </c>
      <c r="H47" s="22"/>
      <c r="I47" s="22"/>
      <c r="J47" s="22">
        <f>PersoonlijkeVerzorging[Geraamde
Kosten]-PersoonlijkeVerzorging[Werkelijke
Kosten]</f>
        <v>0</v>
      </c>
    </row>
    <row r="48" spans="2:10" ht="30" customHeight="1" x14ac:dyDescent="0.3">
      <c r="B48" s="6" t="s">
        <v>33</v>
      </c>
      <c r="C48" s="51"/>
      <c r="D48" s="51"/>
      <c r="E48" s="51">
        <f>Kinderen[Geraamde
Kosten]-Kinderen[Werkelijke
Kosten]</f>
        <v>0</v>
      </c>
      <c r="F48" s="2"/>
      <c r="G48" s="1" t="s">
        <v>30</v>
      </c>
      <c r="H48" s="22"/>
      <c r="I48" s="22"/>
      <c r="J48" s="22">
        <f>PersoonlijkeVerzorging[Geraamde
Kosten]-PersoonlijkeVerzorging[Werkelijke
Kosten]</f>
        <v>0</v>
      </c>
    </row>
    <row r="49" spans="2:10" ht="30" customHeight="1" x14ac:dyDescent="0.3">
      <c r="B49" s="6" t="s">
        <v>34</v>
      </c>
      <c r="C49" s="51"/>
      <c r="D49" s="51"/>
      <c r="E49" s="51">
        <f>Kinderen[Geraamde
Kosten]-Kinderen[Werkelijke
Kosten]</f>
        <v>0</v>
      </c>
      <c r="F49" s="2"/>
      <c r="G49" s="1" t="s">
        <v>77</v>
      </c>
      <c r="H49" s="22"/>
      <c r="I49" s="22"/>
      <c r="J49" s="22">
        <f>PersoonlijkeVerzorging[Geraamde
Kosten]-PersoonlijkeVerzorging[Werkelijke
Kosten]</f>
        <v>0</v>
      </c>
    </row>
    <row r="50" spans="2:10" ht="30" customHeight="1" x14ac:dyDescent="0.3">
      <c r="B50" s="6" t="s">
        <v>35</v>
      </c>
      <c r="C50" s="51"/>
      <c r="D50" s="51"/>
      <c r="E50" s="51">
        <f>Kinderen[Geraamde
Kosten]-Kinderen[Werkelijke
Kosten]</f>
        <v>0</v>
      </c>
      <c r="F50" s="2"/>
      <c r="G50" s="1" t="s">
        <v>78</v>
      </c>
      <c r="H50" s="22"/>
      <c r="I50" s="22"/>
      <c r="J50" s="22">
        <f>PersoonlijkeVerzorging[Geraamde
Kosten]-PersoonlijkeVerzorging[Werkelijke
Kosten]</f>
        <v>0</v>
      </c>
    </row>
    <row r="51" spans="2:10" ht="30" customHeight="1" x14ac:dyDescent="0.3">
      <c r="B51" s="6" t="s">
        <v>36</v>
      </c>
      <c r="C51" s="51"/>
      <c r="D51" s="51"/>
      <c r="E51" s="51">
        <f>Kinderen[Geraamde
Kosten]-Kinderen[Werkelijke
Kosten]</f>
        <v>0</v>
      </c>
      <c r="F51" s="2"/>
      <c r="G51" s="1" t="s">
        <v>33</v>
      </c>
      <c r="H51" s="22"/>
      <c r="I51" s="22"/>
      <c r="J51" s="22">
        <f>PersoonlijkeVerzorging[Geraamde
Kosten]-PersoonlijkeVerzorging[Werkelijke
Kosten]</f>
        <v>0</v>
      </c>
    </row>
    <row r="52" spans="2:10" ht="30" customHeight="1" x14ac:dyDescent="0.3">
      <c r="B52" s="6" t="s">
        <v>13</v>
      </c>
      <c r="C52" s="51"/>
      <c r="D52" s="51"/>
      <c r="E52" s="51">
        <f>Kinderen[Geraamde
Kosten]-Kinderen[Werkelijke
Kosten]</f>
        <v>0</v>
      </c>
      <c r="F52" s="2"/>
      <c r="G52" s="1" t="s">
        <v>13</v>
      </c>
      <c r="H52" s="22"/>
      <c r="I52" s="22"/>
      <c r="J52" s="22">
        <f>PersoonlijkeVerzorging[Geraamde
Kosten]-PersoonlijkeVerzorging[Werkelijke
Kosten]</f>
        <v>0</v>
      </c>
    </row>
    <row r="53" spans="2:10" ht="30" customHeight="1" x14ac:dyDescent="0.3">
      <c r="B53" s="8" t="s">
        <v>14</v>
      </c>
      <c r="C53" s="52">
        <f>SUBTOTAL(109,Kinderen[Geraamde
Kosten])</f>
        <v>0</v>
      </c>
      <c r="D53" s="52">
        <f>SUBTOTAL(109,Kinderen[Werkelijke
Kosten])</f>
        <v>0</v>
      </c>
      <c r="E53" s="52">
        <f>SUBTOTAL(109,Kinderen[Verschil])</f>
        <v>0</v>
      </c>
      <c r="F53" s="2"/>
      <c r="G53" s="7" t="s">
        <v>14</v>
      </c>
      <c r="H53" s="24">
        <f>SUBTOTAL(109,PersoonlijkeVerzorging[Geraamde
Kosten])</f>
        <v>0</v>
      </c>
      <c r="I53" s="24">
        <f>SUBTOTAL(109,PersoonlijkeVerzorging[Werkelijke
Kosten])</f>
        <v>0</v>
      </c>
      <c r="J53" s="24">
        <f>SUBTOTAL(109,PersoonlijkeVerzorging[Verschil])</f>
        <v>0</v>
      </c>
    </row>
    <row r="54" spans="2:10" ht="30" customHeight="1" x14ac:dyDescent="0.3">
      <c r="B54" s="10"/>
      <c r="C54" s="10"/>
      <c r="D54" s="10"/>
      <c r="E54" s="10"/>
      <c r="F54" s="2"/>
      <c r="G54" s="10"/>
      <c r="H54" s="10"/>
      <c r="I54" s="10"/>
      <c r="J54" s="10"/>
    </row>
    <row r="55" spans="2:10" ht="30" customHeight="1" x14ac:dyDescent="0.3">
      <c r="B55" s="20" t="s">
        <v>37</v>
      </c>
      <c r="C55" s="17" t="s">
        <v>46</v>
      </c>
      <c r="D55" s="17" t="s">
        <v>48</v>
      </c>
      <c r="E55" s="17" t="s">
        <v>50</v>
      </c>
      <c r="F55" s="2"/>
      <c r="G55" s="18" t="s">
        <v>79</v>
      </c>
      <c r="H55" s="17" t="s">
        <v>46</v>
      </c>
      <c r="I55" s="26" t="s">
        <v>88</v>
      </c>
      <c r="J55" s="17" t="s">
        <v>50</v>
      </c>
    </row>
    <row r="56" spans="2:10" ht="30" customHeight="1" x14ac:dyDescent="0.3">
      <c r="B56" s="1" t="s">
        <v>38</v>
      </c>
      <c r="C56" s="53"/>
      <c r="D56" s="53"/>
      <c r="E56" s="53">
        <f>Juridisch[Geraamde
Kosten]-Juridisch[Werkelijke
Kosten]</f>
        <v>0</v>
      </c>
      <c r="F56" s="2"/>
      <c r="G56" s="1" t="s">
        <v>26</v>
      </c>
      <c r="H56" s="22"/>
      <c r="I56" s="22"/>
      <c r="J56" s="22">
        <f>Huisdieren[Geraamde
Kosten]-Huisdieren[Werkelijke
Kosten]</f>
        <v>0</v>
      </c>
    </row>
    <row r="57" spans="2:10" ht="30" customHeight="1" x14ac:dyDescent="0.3">
      <c r="B57" s="1" t="s">
        <v>39</v>
      </c>
      <c r="C57" s="53"/>
      <c r="D57" s="53"/>
      <c r="E57" s="53">
        <f>Juridisch[Geraamde
Kosten]-Juridisch[Werkelijke
Kosten]</f>
        <v>0</v>
      </c>
      <c r="F57" s="2"/>
      <c r="G57" s="1" t="s">
        <v>24</v>
      </c>
      <c r="H57" s="22"/>
      <c r="I57" s="22"/>
      <c r="J57" s="22">
        <f>Huisdieren[Geraamde
Kosten]-Huisdieren[Werkelijke
Kosten]</f>
        <v>0</v>
      </c>
    </row>
    <row r="58" spans="2:10" ht="30" customHeight="1" x14ac:dyDescent="0.3">
      <c r="B58" s="3" t="s">
        <v>40</v>
      </c>
      <c r="C58" s="53"/>
      <c r="D58" s="53"/>
      <c r="E58" s="53">
        <f>Juridisch[Geraamde
Kosten]-Juridisch[Werkelijke
Kosten]</f>
        <v>0</v>
      </c>
      <c r="F58" s="2"/>
      <c r="G58" s="1" t="s">
        <v>80</v>
      </c>
      <c r="H58" s="22"/>
      <c r="I58" s="22"/>
      <c r="J58" s="22">
        <f>Huisdieren[Geraamde
Kosten]-Huisdieren[Werkelijke
Kosten]</f>
        <v>0</v>
      </c>
    </row>
    <row r="59" spans="2:10" ht="30" customHeight="1" x14ac:dyDescent="0.3">
      <c r="B59" s="1" t="s">
        <v>13</v>
      </c>
      <c r="C59" s="53"/>
      <c r="D59" s="53"/>
      <c r="E59" s="53">
        <f>Juridisch[Geraamde
Kosten]-Juridisch[Werkelijke
Kosten]</f>
        <v>0</v>
      </c>
      <c r="F59" s="2"/>
      <c r="G59" s="1" t="s">
        <v>81</v>
      </c>
      <c r="H59" s="22"/>
      <c r="I59" s="22"/>
      <c r="J59" s="22">
        <f>Huisdieren[Geraamde
Kosten]-Huisdieren[Werkelijke
Kosten]</f>
        <v>0</v>
      </c>
    </row>
    <row r="60" spans="2:10" ht="30" customHeight="1" x14ac:dyDescent="0.3">
      <c r="B60" s="7" t="s">
        <v>14</v>
      </c>
      <c r="C60" s="54">
        <f>SUBTOTAL(109,Juridisch[Geraamde
Kosten])</f>
        <v>0</v>
      </c>
      <c r="D60" s="54">
        <f>SUBTOTAL(109,Juridisch[Werkelijke
Kosten])</f>
        <v>0</v>
      </c>
      <c r="E60" s="54">
        <f>SUBTOTAL(109,Juridisch[Verschil])</f>
        <v>0</v>
      </c>
      <c r="F60" s="2"/>
      <c r="G60" s="1" t="s">
        <v>13</v>
      </c>
      <c r="H60" s="22"/>
      <c r="I60" s="22"/>
      <c r="J60" s="22">
        <f>Huisdieren[Geraamde
Kosten]-Huisdieren[Werkelijke
Kosten]</f>
        <v>0</v>
      </c>
    </row>
    <row r="61" spans="2:10" ht="30" customHeight="1" x14ac:dyDescent="0.3">
      <c r="B61" s="10"/>
      <c r="C61" s="10"/>
      <c r="D61" s="10"/>
      <c r="E61" s="10"/>
      <c r="F61" s="2"/>
      <c r="G61" s="7" t="s">
        <v>14</v>
      </c>
      <c r="H61" s="24">
        <f>SUBTOTAL(109,Huisdieren[Geraamde
Kosten])</f>
        <v>0</v>
      </c>
      <c r="I61" s="24">
        <f>SUBTOTAL(109,Huisdieren[Werkelijke
Kosten])</f>
        <v>0</v>
      </c>
      <c r="J61" s="24">
        <f>SUBTOTAL(109,Huisdieren[Verschil])</f>
        <v>0</v>
      </c>
    </row>
    <row r="62" spans="2:10" ht="30" customHeight="1" x14ac:dyDescent="0.3">
      <c r="B62" s="20" t="s">
        <v>41</v>
      </c>
      <c r="C62" s="17" t="s">
        <v>46</v>
      </c>
      <c r="D62" s="17" t="s">
        <v>48</v>
      </c>
      <c r="E62" s="17" t="s">
        <v>50</v>
      </c>
      <c r="F62" s="2"/>
      <c r="G62" s="10"/>
      <c r="H62" s="10"/>
      <c r="I62" s="10"/>
      <c r="J62" s="10"/>
    </row>
    <row r="63" spans="2:10" ht="30" customHeight="1" x14ac:dyDescent="0.3">
      <c r="B63" s="1" t="s">
        <v>42</v>
      </c>
      <c r="C63" s="53"/>
      <c r="D63" s="53"/>
      <c r="E63" s="53">
        <f>Spaargeld[Geraamde
Kosten]-Spaargeld[Werkelijke
Kosten]</f>
        <v>0</v>
      </c>
      <c r="F63" s="2"/>
      <c r="G63" s="20" t="s">
        <v>82</v>
      </c>
      <c r="H63" s="17" t="s">
        <v>46</v>
      </c>
      <c r="I63" s="26" t="s">
        <v>88</v>
      </c>
      <c r="J63" s="17" t="s">
        <v>50</v>
      </c>
    </row>
    <row r="64" spans="2:10" ht="30" customHeight="1" x14ac:dyDescent="0.3">
      <c r="B64" s="1" t="s">
        <v>43</v>
      </c>
      <c r="C64" s="53"/>
      <c r="D64" s="53"/>
      <c r="E64" s="53">
        <f>Spaargeld[Geraamde
Kosten]-Spaargeld[Werkelijke
Kosten]</f>
        <v>0</v>
      </c>
      <c r="F64" s="2"/>
      <c r="G64" s="2" t="s">
        <v>83</v>
      </c>
      <c r="H64" s="21"/>
      <c r="I64" s="21"/>
      <c r="J64" s="21">
        <f>Geschenken[Geraamde
Kosten]-Geschenken[Werkelijke
Kosten]</f>
        <v>0</v>
      </c>
    </row>
    <row r="65" spans="2:10" ht="30" customHeight="1" x14ac:dyDescent="0.3">
      <c r="B65" s="1" t="s">
        <v>44</v>
      </c>
      <c r="C65" s="53"/>
      <c r="D65" s="53"/>
      <c r="E65" s="53">
        <f>Spaargeld[Geraamde
Kosten]-Spaargeld[Werkelijke
Kosten]</f>
        <v>0</v>
      </c>
      <c r="F65" s="2"/>
      <c r="G65" s="2" t="s">
        <v>84</v>
      </c>
      <c r="H65" s="21"/>
      <c r="I65" s="21"/>
      <c r="J65" s="21">
        <f>Geschenken[Geraamde
Kosten]-Geschenken[Werkelijke
Kosten]</f>
        <v>0</v>
      </c>
    </row>
    <row r="66" spans="2:10" ht="30" customHeight="1" x14ac:dyDescent="0.3">
      <c r="B66" s="1" t="s">
        <v>13</v>
      </c>
      <c r="C66" s="53"/>
      <c r="D66" s="53"/>
      <c r="E66" s="53">
        <f>Spaargeld[Geraamde
Kosten]-Spaargeld[Werkelijke
Kosten]</f>
        <v>0</v>
      </c>
      <c r="F66" s="2"/>
      <c r="G66" s="2" t="s">
        <v>85</v>
      </c>
      <c r="H66" s="21"/>
      <c r="I66" s="21"/>
      <c r="J66" s="21">
        <f>Geschenken[Geraamde
Kosten]-Geschenken[Werkelijke
Kosten]</f>
        <v>0</v>
      </c>
    </row>
    <row r="67" spans="2:10" ht="30" customHeight="1" x14ac:dyDescent="0.3">
      <c r="B67" s="7" t="s">
        <v>14</v>
      </c>
      <c r="C67" s="54">
        <f>SUBTOTAL(109,Spaargeld[Geraamde
Kosten])</f>
        <v>0</v>
      </c>
      <c r="D67" s="54">
        <f>SUBTOTAL(109,Spaargeld[Werkelijke
Kosten])</f>
        <v>0</v>
      </c>
      <c r="E67" s="54">
        <f>SUBTOTAL(109,Spaargeld[Verschil])</f>
        <v>0</v>
      </c>
      <c r="F67" s="2"/>
      <c r="G67" s="8" t="s">
        <v>14</v>
      </c>
      <c r="H67" s="27">
        <f>SUBTOTAL(109,Geschenken[Geraamde
Kosten])</f>
        <v>0</v>
      </c>
      <c r="I67" s="27">
        <f>SUBTOTAL(109,Geschenken[Werkelijke
Kosten])</f>
        <v>0</v>
      </c>
      <c r="J67" s="27">
        <f>SUBTOTAL(109,Geschenken[Verschil])</f>
        <v>0</v>
      </c>
    </row>
    <row r="68" spans="2:10" ht="30" customHeight="1" x14ac:dyDescent="0.3">
      <c r="F68" s="2"/>
    </row>
  </sheetData>
  <phoneticPr fontId="2" type="noConversion"/>
  <conditionalFormatting sqref="J56:J60 J46:J52 J39:J42 J29:J35 E63:E66 E56:E59 E44:E52 E38:E40 E31:E34 E20:E27 H17 J20:J25 J64:J66 E6:E16">
    <cfRule type="iconSet" priority="4">
      <iconSet iconSet="3Arrows">
        <cfvo type="percentile" val="0"/>
        <cfvo type="num" val="-50"/>
        <cfvo type="num" val="50"/>
      </iconSet>
    </cfRule>
  </conditionalFormatting>
  <conditionalFormatting sqref="D3:J3 B1 I1:J1 B3:B4 F4:J4 B2:J2 B5:J12 F18:F68 G19:J26 B19:E28 B18 B30:E35 B29 B37:E41 B36 B43:E53 B42 B55:E60 B54 B62:E67 B61 G63:J67 G62 G55:J61 G54 G45:J53 G44 G38:J43 G37 G28:J36 G27 G18 I18:J18 B14:J17 B13:G13 I13:J13">
    <cfRule type="cellIs" dxfId="100" priority="2" operator="lessThan">
      <formula>0</formula>
    </cfRule>
  </conditionalFormatting>
  <conditionalFormatting sqref="C3">
    <cfRule type="cellIs" dxfId="99" priority="1" operator="lessThan">
      <formula>0</formula>
    </cfRule>
  </conditionalFormatting>
  <dataValidations count="30">
    <dataValidation allowBlank="1" showInputMessage="1" showErrorMessage="1" prompt="Maak een gezinsbudgetplanner in dit werkblad. Voer gegevens in tabellen in. Totale geraamde en werkelijke kosten, geraamde en werkelijke balans en het verschil worden automatisch berekend" sqref="A1" xr:uid="{00000000-0002-0000-0000-000000000000}"/>
    <dataValidation allowBlank="1" showInputMessage="1" showErrorMessage="1" prompt="De titel van dit werkblad staat in deze cel. Het overzicht bevindt zich in de tabel hieronder. Voorbeeldkostencategorieën bevinden zich in afzonderlijke tabellen die beginnen in B5. Voer inkomstenbedragen in vanaf cel G2" sqref="B1" xr:uid="{00000000-0002-0000-0000-000001000000}"/>
    <dataValidation allowBlank="1" showInputMessage="1" showErrorMessage="1" prompt="Totale geraamde kosten worden automatisch berekend in de cel hieronder" sqref="C2" xr:uid="{00000000-0002-0000-0000-000002000000}"/>
    <dataValidation allowBlank="1" showInputMessage="1" showErrorMessage="1" prompt="Totale werkelijke kosten worden automatisch berekend in de cel hieronder" sqref="D2" xr:uid="{00000000-0002-0000-0000-000003000000}"/>
    <dataValidation allowBlank="1" showInputMessage="1" showErrorMessage="1" prompt="Het totale verschil wordt automatisch berekend in de cel hieronder" sqref="E2" xr:uid="{00000000-0002-0000-0000-000004000000}"/>
    <dataValidation allowBlank="1" showInputMessage="1" showErrorMessage="1" prompt="Voer de details in de onderstaande tabel voor huisvesting in, in de tabel Vervoer die begint in cel B19 en in de tabel Geraamde maandelijkse inkomsten die begint in cel G2" sqref="B4" xr:uid="{00000000-0002-0000-0000-000005000000}"/>
    <dataValidation allowBlank="1" showInputMessage="1" showErrorMessage="1" prompt="Voer in deze kolom onder deze koptekst de geraamde maandelijkse inkomstenbron in" sqref="G2" xr:uid="{00000000-0002-0000-0000-000006000000}"/>
    <dataValidation allowBlank="1" showInputMessage="1" showErrorMessage="1" prompt="Voer in deze kolom onder deze koptekst het bedrag in" sqref="H8 H2" xr:uid="{00000000-0002-0000-0000-000007000000}"/>
    <dataValidation allowBlank="1" showInputMessage="1" showErrorMessage="1" prompt="Voer gegevens in de tabel Werkelijke maandelijkse inkomsten hieronder in" sqref="G7" xr:uid="{00000000-0002-0000-0000-000008000000}"/>
    <dataValidation allowBlank="1" showInputMessage="1" showErrorMessage="1" prompt="Voer in deze kolom onder deze koptekst de werkelijke maandelijkse inkomstenbron in" sqref="G8" xr:uid="{00000000-0002-0000-0000-000009000000}"/>
    <dataValidation allowBlank="1" showInputMessage="1" showErrorMessage="1" prompt="De saldotabel hieronder wordt automatisch bijgewerkt" sqref="G13" xr:uid="{00000000-0002-0000-0000-00000A000000}"/>
    <dataValidation allowBlank="1" showInputMessage="1" showErrorMessage="1" prompt="Het saldo staat in deze kolom onder deze koptekst" sqref="G14" xr:uid="{00000000-0002-0000-0000-00000B000000}"/>
    <dataValidation allowBlank="1" showInputMessage="1" showErrorMessage="1" prompt="Het bedrag wordt automatisch berekend in deze kolom onder deze koptekst, en pictogrammen worden bijgewerkt links in deze kolom onder deze koptekst" sqref="H14" xr:uid="{00000000-0002-0000-0000-00000C000000}"/>
    <dataValidation allowBlank="1" showInputMessage="1" showErrorMessage="1" prompt="Voorbeelduitgavencategorie bevindt zich in deze cel. Voorbeelden van uitgaven in deze categorie staan ​​in deze kolom onder deze koptekst. Gebruik koptekstfilters om specifieke vermeldingen te zoeken" sqref="B5 B19 G55 G28 B30 B37 G38 G45 B43 B55 B62 G63 G19" xr:uid="{00000000-0002-0000-0000-00000D000000}"/>
    <dataValidation allowBlank="1" showInputMessage="1" showErrorMessage="1" prompt="Voer in deze kolom onder deze koptekst de geraamde kosten in" sqref="C5 C19 C30 C37 C43 C55 C62 H63 H28 H38 H45 H55 H19" xr:uid="{00000000-0002-0000-0000-00000E000000}"/>
    <dataValidation allowBlank="1" showInputMessage="1" showErrorMessage="1" prompt="Voer in deze kolom onder deze koptekst de werkelijke kosten in" sqref="D5 D19 D30 D37 D43 D55 D62 I63 I28 I38 I45 I55 I19" xr:uid="{00000000-0002-0000-0000-00000F000000}"/>
    <dataValidation allowBlank="1" showInputMessage="1" showErrorMessage="1" prompt="Voer gegevens in de tabel Vervoer hieronder in en in de tabel Verzekering die begint in cel B30" sqref="B18" xr:uid="{00000000-0002-0000-0000-000010000000}"/>
    <dataValidation allowBlank="1" showInputMessage="1" showErrorMessage="1" prompt="Voer gegevens in de tabel Verzekering hieronder in en in de tabel Eten en drinken die begint in cel B37" sqref="B29" xr:uid="{00000000-0002-0000-0000-000011000000}"/>
    <dataValidation allowBlank="1" showInputMessage="1" showErrorMessage="1" prompt="Voer gegevens in de tabel Eten en drinken hieronder in en in de tabel Kinderen die begint in cel B43" sqref="B36" xr:uid="{00000000-0002-0000-0000-000012000000}"/>
    <dataValidation allowBlank="1" showInputMessage="1" showErrorMessage="1" prompt="Voer gegevens in de tabel Eten en drinken hieronder in en in de tabel Juridisch die begint in cel B55" sqref="B42" xr:uid="{00000000-0002-0000-0000-000013000000}"/>
    <dataValidation allowBlank="1" showInputMessage="1" showErrorMessage="1" prompt="Voer gegevens in de tabel Juridisch hieronder in en in de tabel Spaargeld die begint in cel B62" sqref="B54" xr:uid="{00000000-0002-0000-0000-000014000000}"/>
    <dataValidation allowBlank="1" showInputMessage="1" showErrorMessage="1" prompt="Voer gegevens in de tabel Spaargeld hieronder in en in de tabel Leningen die begint in cel G19" sqref="B61" xr:uid="{00000000-0002-0000-0000-000015000000}"/>
    <dataValidation allowBlank="1" showInputMessage="1" showErrorMessage="1" prompt="Voer gegevens in de tabel Leningen hieronder in en in de tabel Amusement die begint in cel G28" sqref="G18" xr:uid="{00000000-0002-0000-0000-000016000000}"/>
    <dataValidation allowBlank="1" showInputMessage="1" showErrorMessage="1" prompt="Voer gegevens in de tabel Amusement hieronder in en in de tabel Belastingen die begint in cel G38" sqref="G27" xr:uid="{00000000-0002-0000-0000-000017000000}"/>
    <dataValidation allowBlank="1" showInputMessage="1" showErrorMessage="1" prompt="Voer gegevens in de tabel Belastingen hieronder in en in de tabel Persoonlijke verzorging die begint in cel G45" sqref="G37" xr:uid="{00000000-0002-0000-0000-000018000000}"/>
    <dataValidation allowBlank="1" showInputMessage="1" showErrorMessage="1" prompt="Voer gegevens in de tabel Persoonlijke verzorging hieronder in en in de tabel Huisdieren die begint in cel G55" sqref="G44" xr:uid="{00000000-0002-0000-0000-000019000000}"/>
    <dataValidation allowBlank="1" showInputMessage="1" showErrorMessage="1" prompt="Voer gegevens in de tabel Huisdieren hieronder in en in de tabel Geschenken die begint in cel G63" sqref="G54" xr:uid="{00000000-0002-0000-0000-00001A000000}"/>
    <dataValidation allowBlank="1" showInputMessage="1" showErrorMessage="1" prompt="Voer in de tabel Geschenken gegevens in" sqref="G62" xr:uid="{00000000-0002-0000-0000-00001B000000}"/>
    <dataValidation allowBlank="1" showInputMessage="1" showErrorMessage="1" prompt="Het totale geraamde, werkelijke en verschilbedrag wordt automatisch berekend in deze tabel" sqref="B2" xr:uid="{00000000-0002-0000-0000-00001C000000}"/>
    <dataValidation allowBlank="1" showInputMessage="1" showErrorMessage="1" prompt="Het verschil wordt automatisch berekend in deze kolom onder deze koptekst" sqref="E5 E19 E30 J28 J63 E37 E43 J38 J45 E55 E62 J55 J19" xr:uid="{00000000-0002-0000-0000-00001D000000}"/>
  </dataValidations>
  <printOptions horizontalCentered="1"/>
  <pageMargins left="0.25" right="0.25" top="0.5" bottom="0.5" header="0.5" footer="0.5"/>
  <pageSetup paperSize="9" scale="60" orientation="portrait" r:id="rId1"/>
  <headerFooter differentFirst="1" alignWithMargins="0">
    <oddFooter>Page &amp;P of &amp;N</oddFooter>
  </headerFooter>
  <ignoredErrors>
    <ignoredError sqref="E20:E27 E31:E34 E38:E40 E44:E52 E56:E59 E63:E66 J64:J66 J56:J60 J46:J52 J39:J42 J29:J35 J20:J25" emptyCellReference="1"/>
  </ignoredErrors>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1</vt:i4>
      </vt:variant>
    </vt:vector>
  </HeadingPairs>
  <TitlesOfParts>
    <vt:vector size="1" baseType="lpstr">
      <vt:lpstr>Maandelijks gezinsbudget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2018-04-23T08:03:42Z</dcterms:created>
  <dcterms:modified xsi:type="dcterms:W3CDTF">2018-09-20T03:23:23Z</dcterms:modified>
</cp:coreProperties>
</file>

<file path=docProps/custom.xml><?xml version="1.0" encoding="utf-8"?>
<Properties xmlns="http://schemas.openxmlformats.org/officeDocument/2006/custom-properties" xmlns:vt="http://schemas.openxmlformats.org/officeDocument/2006/docPropsVTypes"/>
</file>