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545" xr2:uid="{00000000-000D-0000-FFFF-FFFF00000000}"/>
  </bookViews>
  <sheets>
    <sheet name="Familjens månadsbudget" sheetId="1" r:id="rId1"/>
  </sheets>
  <calcPr calcId="162913"/>
  <webPublishing codePage="1252"/>
</workbook>
</file>

<file path=xl/calcChain.xml><?xml version="1.0" encoding="utf-8"?>
<calcChain xmlns="http://schemas.openxmlformats.org/spreadsheetml/2006/main">
  <c r="J64" i="1" l="1"/>
  <c r="J65" i="1"/>
  <c r="J66" i="1"/>
  <c r="J56" i="1"/>
  <c r="J57" i="1"/>
  <c r="J58" i="1"/>
  <c r="J59" i="1"/>
  <c r="J60" i="1"/>
  <c r="J46" i="1"/>
  <c r="J47" i="1"/>
  <c r="J48" i="1"/>
  <c r="J49" i="1"/>
  <c r="J50" i="1"/>
  <c r="J51" i="1"/>
  <c r="J52" i="1"/>
  <c r="J39" i="1"/>
  <c r="J40" i="1"/>
  <c r="J41" i="1"/>
  <c r="J42" i="1"/>
  <c r="J29" i="1"/>
  <c r="J30" i="1"/>
  <c r="J31" i="1"/>
  <c r="J32" i="1"/>
  <c r="J33" i="1"/>
  <c r="J34" i="1"/>
  <c r="J35" i="1"/>
  <c r="J20" i="1"/>
  <c r="J21" i="1"/>
  <c r="J22" i="1"/>
  <c r="J23" i="1"/>
  <c r="J24" i="1"/>
  <c r="J25" i="1"/>
  <c r="E63" i="1"/>
  <c r="E64" i="1"/>
  <c r="E65" i="1"/>
  <c r="E66" i="1"/>
  <c r="E56" i="1"/>
  <c r="E57" i="1"/>
  <c r="E58" i="1"/>
  <c r="E59" i="1"/>
  <c r="E45" i="1"/>
  <c r="E44" i="1"/>
  <c r="E46" i="1"/>
  <c r="E47" i="1"/>
  <c r="E48" i="1"/>
  <c r="E49" i="1"/>
  <c r="E50" i="1"/>
  <c r="E51" i="1"/>
  <c r="E52" i="1"/>
  <c r="E38" i="1"/>
  <c r="E39" i="1"/>
  <c r="E40" i="1"/>
  <c r="E31" i="1"/>
  <c r="E32" i="1"/>
  <c r="E33" i="1"/>
  <c r="E34" i="1"/>
  <c r="E20" i="1"/>
  <c r="E21" i="1"/>
  <c r="E22" i="1"/>
  <c r="E23" i="1"/>
  <c r="E24" i="1"/>
  <c r="E25" i="1"/>
  <c r="E26" i="1"/>
  <c r="E27" i="1"/>
  <c r="E6" i="1"/>
  <c r="E7" i="1"/>
  <c r="E8" i="1"/>
  <c r="E9" i="1"/>
  <c r="E10" i="1"/>
  <c r="E11" i="1"/>
  <c r="E12" i="1"/>
  <c r="E13" i="1"/>
  <c r="E14" i="1"/>
  <c r="E15" i="1"/>
  <c r="E16" i="1"/>
  <c r="I53" i="1"/>
  <c r="H53" i="1"/>
  <c r="D60" i="1"/>
  <c r="C60" i="1"/>
  <c r="I67" i="1"/>
  <c r="H67" i="1"/>
  <c r="D67" i="1"/>
  <c r="C67" i="1"/>
  <c r="I43" i="1"/>
  <c r="H43" i="1"/>
  <c r="I26" i="1"/>
  <c r="H26" i="1"/>
  <c r="I36" i="1"/>
  <c r="H36" i="1"/>
  <c r="I61" i="1"/>
  <c r="H61" i="1"/>
  <c r="D53" i="1"/>
  <c r="C53" i="1"/>
  <c r="D41" i="1"/>
  <c r="C41" i="1"/>
  <c r="D35" i="1"/>
  <c r="C35" i="1"/>
  <c r="D28" i="1"/>
  <c r="C28" i="1"/>
  <c r="C17" i="1"/>
  <c r="D17" i="1"/>
  <c r="H12" i="1"/>
  <c r="H6" i="1"/>
  <c r="C3" i="1" l="1"/>
  <c r="H15" i="1" s="1"/>
  <c r="D3" i="1"/>
  <c r="H16" i="1" s="1"/>
  <c r="E67" i="1"/>
  <c r="J43" i="1"/>
  <c r="J61" i="1"/>
  <c r="E41" i="1"/>
  <c r="J67" i="1"/>
  <c r="E60" i="1"/>
  <c r="J53" i="1"/>
  <c r="J26" i="1"/>
  <c r="J36" i="1"/>
  <c r="E53" i="1"/>
  <c r="E35" i="1"/>
  <c r="E28" i="1"/>
  <c r="E17" i="1"/>
  <c r="E3" i="1" l="1"/>
  <c r="H17" i="1"/>
</calcChain>
</file>

<file path=xl/sharedStrings.xml><?xml version="1.0" encoding="utf-8"?>
<sst xmlns="http://schemas.openxmlformats.org/spreadsheetml/2006/main" count="162" uniqueCount="89">
  <si>
    <t>Familjens månadsbudget</t>
  </si>
  <si>
    <t>Sammanfattningstabell</t>
  </si>
  <si>
    <t>Bostad</t>
  </si>
  <si>
    <t>Bostadslån eller hyra</t>
  </si>
  <si>
    <t>Topplån eller hyra</t>
  </si>
  <si>
    <t>Telefon</t>
  </si>
  <si>
    <t>Elektricitet</t>
  </si>
  <si>
    <t>Gas</t>
  </si>
  <si>
    <t>VA-avgifter</t>
  </si>
  <si>
    <t>Kabel-TV</t>
  </si>
  <si>
    <t>Sophämtning</t>
  </si>
  <si>
    <t>Underhåll eller reparationer</t>
  </si>
  <si>
    <t>Material</t>
  </si>
  <si>
    <t>Övrigt</t>
  </si>
  <si>
    <t>Summa</t>
  </si>
  <si>
    <t>Transport</t>
  </si>
  <si>
    <t>Avbetalning fordon 1</t>
  </si>
  <si>
    <t>Avbetalning fordon 2</t>
  </si>
  <si>
    <t>Buss/taxi</t>
  </si>
  <si>
    <t>Försäkring</t>
  </si>
  <si>
    <t>Licensavgift</t>
  </si>
  <si>
    <t>Bränsle</t>
  </si>
  <si>
    <t>Underhåll</t>
  </si>
  <si>
    <t>Hemförsäkring</t>
  </si>
  <si>
    <t>Sjukförsäkring</t>
  </si>
  <si>
    <t>Livförsäkring</t>
  </si>
  <si>
    <t>Mat</t>
  </si>
  <si>
    <t>Matvaror</t>
  </si>
  <si>
    <t>Restaurangbesök</t>
  </si>
  <si>
    <t>Barn</t>
  </si>
  <si>
    <t>Medicin</t>
  </si>
  <si>
    <t>Kläder</t>
  </si>
  <si>
    <t>Skolavgifter</t>
  </si>
  <si>
    <t>Skolmaterial</t>
  </si>
  <si>
    <t>Medlemsavgifter</t>
  </si>
  <si>
    <t>Lunchpengar</t>
  </si>
  <si>
    <t>Barnomsorg</t>
  </si>
  <si>
    <t>Leksaker/spel</t>
  </si>
  <si>
    <t>Juridiskt</t>
  </si>
  <si>
    <t>Advokat</t>
  </si>
  <si>
    <t>Betalningar</t>
  </si>
  <si>
    <t>Sparande/investeringar</t>
  </si>
  <si>
    <t>Pensionssparande</t>
  </si>
  <si>
    <t>Investeringskonto</t>
  </si>
  <si>
    <t>Universitet</t>
  </si>
  <si>
    <t>Summa
Beräknad kostnad</t>
  </si>
  <si>
    <t>Beräknad
kostnad</t>
  </si>
  <si>
    <t>Summa
Faktisk kostnad</t>
  </si>
  <si>
    <t>Faktisk
kostnad</t>
  </si>
  <si>
    <t>Summa
Skillnad</t>
  </si>
  <si>
    <t>Skillnad</t>
  </si>
  <si>
    <t>Beräknad månadsinkomst</t>
  </si>
  <si>
    <t>Inkomst 1</t>
  </si>
  <si>
    <t>Inkomst 2</t>
  </si>
  <si>
    <t>Extrainkomst</t>
  </si>
  <si>
    <t>Summa månadsinkomst</t>
  </si>
  <si>
    <t>Faktisk månadsinkomstkälla</t>
  </si>
  <si>
    <t>Saldo</t>
  </si>
  <si>
    <t>Beräknat saldo</t>
  </si>
  <si>
    <t>Verkligt saldo</t>
  </si>
  <si>
    <t>Lån</t>
  </si>
  <si>
    <t>Privat</t>
  </si>
  <si>
    <t>Student</t>
  </si>
  <si>
    <t>Kreditkort</t>
  </si>
  <si>
    <t>Nöjen</t>
  </si>
  <si>
    <t>Video/DVD</t>
  </si>
  <si>
    <t>CD</t>
  </si>
  <si>
    <t>Bio</t>
  </si>
  <si>
    <t>Konserter</t>
  </si>
  <si>
    <t>Sportevenemang</t>
  </si>
  <si>
    <t>Teater</t>
  </si>
  <si>
    <t>Skatter</t>
  </si>
  <si>
    <t>Statlig</t>
  </si>
  <si>
    <t>Landsting</t>
  </si>
  <si>
    <t>Kommunal</t>
  </si>
  <si>
    <t>Hygien</t>
  </si>
  <si>
    <t>Hår/naglar</t>
  </si>
  <si>
    <t>Kemtvätt</t>
  </si>
  <si>
    <t>Gym</t>
  </si>
  <si>
    <t>Husdjur</t>
  </si>
  <si>
    <t>Omvårdnad</t>
  </si>
  <si>
    <t>Leksaker</t>
  </si>
  <si>
    <t>Gåvor och donationer</t>
  </si>
  <si>
    <t>Välgörenhet 1</t>
  </si>
  <si>
    <t>Välgörenhet 2</t>
  </si>
  <si>
    <t>Välgörenhet 3</t>
  </si>
  <si>
    <t>Belopp</t>
  </si>
  <si>
    <t>Beräknad 
kostnad</t>
  </si>
  <si>
    <t>Faktisk 
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</si>
</sst>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kr&quot;;[Red]\-#,##0\ &quot;kr&quot;"/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#,##0\ &quot;kr&quot;;[Red]#,##0\ &quot;kr&quot;"/>
  </numFmts>
  <fonts count="23" x14ac:knownFonts="1">
    <font>
      <sz val="1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16"/>
      <color theme="1"/>
      <name val="Trebuchet MS"/>
      <family val="2"/>
      <scheme val="major"/>
    </font>
    <font>
      <b/>
      <sz val="1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/>
      <right/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theme="9" tint="0.799981688894314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Fill="0" applyBorder="0" applyProtection="0">
      <alignment horizontal="left"/>
    </xf>
    <xf numFmtId="0" fontId="10" fillId="3" borderId="0" applyNumberFormat="0" applyProtection="0">
      <alignment horizontal="right" vertical="center"/>
    </xf>
    <xf numFmtId="0" fontId="10" fillId="3" borderId="0" applyNumberFormat="0" applyAlignment="0" applyProtection="0"/>
    <xf numFmtId="0" fontId="10" fillId="3" borderId="0" applyProtection="0">
      <alignment horizontal="center" vertical="center" wrapText="1"/>
    </xf>
    <xf numFmtId="166" fontId="9" fillId="4" borderId="2" applyProtection="0">
      <alignment vertical="center"/>
    </xf>
    <xf numFmtId="6" fontId="11" fillId="5" borderId="0" applyNumberFormat="0" applyFont="0" applyAlignment="0">
      <alignment vertical="center"/>
    </xf>
    <xf numFmtId="6" fontId="11" fillId="0" borderId="0" applyFont="0" applyFill="0" applyBorder="0" applyAlignment="0">
      <alignment vertical="center" wrapText="1"/>
    </xf>
    <xf numFmtId="0" fontId="11" fillId="5" borderId="3" applyNumberFormat="0" applyFont="0" applyAlignment="0">
      <alignment vertical="center"/>
    </xf>
    <xf numFmtId="6" fontId="11" fillId="5" borderId="5" applyNumberFormat="0" applyFont="0" applyFill="0" applyAlignment="0">
      <alignment vertical="center"/>
    </xf>
    <xf numFmtId="6" fontId="11" fillId="5" borderId="6" applyNumberFormat="0" applyFont="0" applyFill="0" applyAlignment="0">
      <alignment vertical="center"/>
    </xf>
    <xf numFmtId="166" fontId="11" fillId="5" borderId="3" applyNumberFormat="0" applyFont="0" applyFill="0" applyAlignment="0">
      <alignment vertical="center"/>
    </xf>
    <xf numFmtId="6" fontId="11" fillId="5" borderId="4" applyNumberFormat="0" applyFont="0" applyFill="0" applyAlignment="0">
      <alignment vertical="center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10" applyNumberFormat="0" applyAlignment="0" applyProtection="0"/>
    <xf numFmtId="0" fontId="17" fillId="10" borderId="11" applyNumberFormat="0" applyAlignment="0" applyProtection="0"/>
    <xf numFmtId="0" fontId="18" fillId="10" borderId="10" applyNumberFormat="0" applyAlignment="0" applyProtection="0"/>
    <xf numFmtId="0" fontId="19" fillId="0" borderId="12" applyNumberFormat="0" applyFill="0" applyAlignment="0" applyProtection="0"/>
    <xf numFmtId="0" fontId="10" fillId="11" borderId="13" applyNumberFormat="0" applyAlignment="0" applyProtection="0"/>
    <xf numFmtId="0" fontId="20" fillId="0" borderId="0" applyNumberFormat="0" applyFill="0" applyBorder="0" applyAlignment="0" applyProtection="0"/>
    <xf numFmtId="0" fontId="11" fillId="12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4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0" fillId="3" borderId="0" xfId="3" applyAlignment="1">
      <alignment horizontal="left" vertical="center" wrapText="1"/>
    </xf>
    <xf numFmtId="0" fontId="10" fillId="3" borderId="0" xfId="3" applyAlignment="1">
      <alignment horizontal="left" vertical="center" wrapText="1"/>
    </xf>
    <xf numFmtId="0" fontId="10" fillId="3" borderId="0" xfId="4">
      <alignment horizontal="center" vertical="center" wrapText="1"/>
    </xf>
    <xf numFmtId="0" fontId="10" fillId="3" borderId="0" xfId="3" applyNumberFormat="1" applyAlignment="1">
      <alignment horizontal="left" vertical="center" wrapText="1"/>
    </xf>
    <xf numFmtId="0" fontId="10" fillId="3" borderId="0" xfId="3" applyNumberFormat="1" applyAlignment="1">
      <alignment vertical="center"/>
    </xf>
    <xf numFmtId="0" fontId="10" fillId="3" borderId="0" xfId="3" applyNumberFormat="1" applyAlignment="1">
      <alignment vertical="center" wrapText="1"/>
    </xf>
    <xf numFmtId="6" fontId="3" fillId="0" borderId="0" xfId="7" applyFont="1" applyFill="1" applyBorder="1" applyAlignment="1">
      <alignment vertical="center" wrapText="1"/>
    </xf>
    <xf numFmtId="6" fontId="6" fillId="2" borderId="0" xfId="7" applyFont="1" applyFill="1" applyBorder="1" applyAlignment="1">
      <alignment horizontal="left" vertical="center" wrapText="1"/>
    </xf>
    <xf numFmtId="6" fontId="0" fillId="0" borderId="0" xfId="7" applyFont="1" applyAlignment="1">
      <alignment vertical="center" wrapText="1"/>
    </xf>
    <xf numFmtId="6" fontId="0" fillId="0" borderId="0" xfId="7" applyFont="1" applyAlignment="1">
      <alignment vertical="center"/>
    </xf>
    <xf numFmtId="6" fontId="10" fillId="3" borderId="0" xfId="7" applyFont="1" applyFill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/>
    </xf>
    <xf numFmtId="0" fontId="10" fillId="3" borderId="7" xfId="3" applyBorder="1" applyAlignment="1">
      <alignment horizontal="left" vertical="center" wrapText="1"/>
    </xf>
    <xf numFmtId="0" fontId="10" fillId="3" borderId="0" xfId="3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10" fillId="3" borderId="8" xfId="3" applyFont="1" applyFill="1" applyBorder="1" applyAlignment="1">
      <alignment horizontal="left" vertical="center" wrapText="1"/>
    </xf>
    <xf numFmtId="0" fontId="10" fillId="3" borderId="0" xfId="4" applyAlignment="1">
      <alignment horizontal="left" vertical="center" wrapText="1"/>
    </xf>
    <xf numFmtId="0" fontId="12" fillId="3" borderId="9" xfId="0" applyFont="1" applyFill="1" applyBorder="1">
      <alignment vertical="center"/>
    </xf>
    <xf numFmtId="0" fontId="0" fillId="0" borderId="6" xfId="0" applyBorder="1" applyAlignment="1">
      <alignment vertical="center"/>
    </xf>
    <xf numFmtId="0" fontId="10" fillId="3" borderId="0" xfId="2" applyFont="1" applyFill="1" applyBorder="1" applyAlignment="1">
      <alignment horizontal="right" vertical="center" wrapText="1"/>
    </xf>
    <xf numFmtId="0" fontId="10" fillId="3" borderId="0" xfId="2" applyAlignment="1">
      <alignment horizontal="left" vertical="center" wrapText="1"/>
    </xf>
    <xf numFmtId="166" fontId="5" fillId="0" borderId="0" xfId="11" applyNumberFormat="1" applyFont="1" applyFill="1" applyBorder="1" applyAlignment="1">
      <alignment vertical="center" wrapText="1"/>
    </xf>
    <xf numFmtId="166" fontId="3" fillId="0" borderId="0" xfId="11" applyNumberFormat="1" applyFont="1" applyFill="1" applyBorder="1" applyAlignment="1">
      <alignment vertical="center" wrapText="1"/>
    </xf>
    <xf numFmtId="166" fontId="3" fillId="0" borderId="3" xfId="11" applyNumberFormat="1" applyFont="1" applyFill="1" applyAlignment="1">
      <alignment vertical="center" wrapText="1"/>
    </xf>
    <xf numFmtId="6" fontId="9" fillId="5" borderId="0" xfId="9" applyNumberFormat="1" applyFont="1" applyBorder="1" applyAlignment="1">
      <alignment vertical="center"/>
    </xf>
    <xf numFmtId="6" fontId="9" fillId="5" borderId="0" xfId="9" applyNumberFormat="1" applyFont="1" applyFill="1" applyBorder="1" applyAlignment="1">
      <alignment vertical="center"/>
    </xf>
    <xf numFmtId="6" fontId="9" fillId="5" borderId="0" xfId="9" applyNumberFormat="1" applyFont="1" applyFill="1" applyBorder="1">
      <alignment vertical="center"/>
    </xf>
    <xf numFmtId="6" fontId="0" fillId="5" borderId="4" xfId="12" applyNumberFormat="1" applyFont="1" applyAlignment="1">
      <alignment vertical="center"/>
    </xf>
    <xf numFmtId="6" fontId="0" fillId="5" borderId="0" xfId="9" applyNumberFormat="1" applyFont="1" applyBorder="1" applyAlignment="1">
      <alignment vertical="center"/>
    </xf>
    <xf numFmtId="6" fontId="0" fillId="5" borderId="0" xfId="6" applyNumberFormat="1" applyFont="1" applyAlignment="1">
      <alignment vertical="center"/>
    </xf>
    <xf numFmtId="6" fontId="0" fillId="5" borderId="0" xfId="10" applyNumberFormat="1" applyFont="1" applyFill="1" applyBorder="1" applyAlignment="1">
      <alignment vertical="center"/>
    </xf>
    <xf numFmtId="6" fontId="0" fillId="5" borderId="0" xfId="6" applyNumberFormat="1" applyFont="1" applyFill="1" applyBorder="1" applyAlignment="1">
      <alignment vertical="center"/>
    </xf>
    <xf numFmtId="6" fontId="0" fillId="5" borderId="5" xfId="9" applyNumberFormat="1" applyFont="1" applyFill="1" applyBorder="1" applyAlignment="1">
      <alignment vertical="center"/>
    </xf>
    <xf numFmtId="0" fontId="0" fillId="5" borderId="3" xfId="8" applyNumberFormat="1" applyFont="1">
      <alignment vertical="center"/>
    </xf>
    <xf numFmtId="0" fontId="0" fillId="5" borderId="0" xfId="9" applyNumberFormat="1" applyFont="1" applyBorder="1">
      <alignment vertical="center"/>
    </xf>
    <xf numFmtId="6" fontId="0" fillId="0" borderId="0" xfId="7" applyFont="1" applyFill="1" applyBorder="1" applyAlignment="1">
      <alignment vertical="center" wrapText="1"/>
    </xf>
    <xf numFmtId="6" fontId="0" fillId="0" borderId="0" xfId="7" applyFont="1" applyFill="1" applyBorder="1" applyAlignment="1">
      <alignment vertical="center"/>
    </xf>
    <xf numFmtId="6" fontId="0" fillId="0" borderId="0" xfId="7" applyFont="1" applyFill="1" applyAlignment="1">
      <alignment vertical="center" wrapText="1"/>
    </xf>
    <xf numFmtId="6" fontId="3" fillId="0" borderId="0" xfId="7" applyFont="1" applyAlignment="1">
      <alignment vertical="center" wrapText="1"/>
    </xf>
  </cellXfs>
  <cellStyles count="54">
    <cellStyle name="20 % - Dekorfärg1" xfId="31" builtinId="30" customBuiltin="1"/>
    <cellStyle name="20 % - Dekorfärg2" xfId="35" builtinId="34" customBuiltin="1"/>
    <cellStyle name="20 % - Dekorfärg3" xfId="39" builtinId="38" customBuiltin="1"/>
    <cellStyle name="20 % - Dekorfärg4" xfId="43" builtinId="42" customBuiltin="1"/>
    <cellStyle name="20 % - Dekorfärg5" xfId="47" builtinId="46" customBuiltin="1"/>
    <cellStyle name="20 % - Dekorfärg6" xfId="51" builtinId="50" customBuiltin="1"/>
    <cellStyle name="40 % - Dekorfärg1" xfId="32" builtinId="31" customBuiltin="1"/>
    <cellStyle name="40 % - Dekorfärg2" xfId="36" builtinId="35" customBuiltin="1"/>
    <cellStyle name="40 % - Dekorfärg3" xfId="40" builtinId="39" customBuiltin="1"/>
    <cellStyle name="40 % - Dekorfärg4" xfId="44" builtinId="43" customBuiltin="1"/>
    <cellStyle name="40 % - Dekorfärg5" xfId="48" builtinId="47" customBuiltin="1"/>
    <cellStyle name="40 % - Dekorfärg6" xfId="52" builtinId="51" customBuiltin="1"/>
    <cellStyle name="60 % - Dekorfärg1" xfId="33" builtinId="32" customBuiltin="1"/>
    <cellStyle name="60 % - Dekorfärg2" xfId="37" builtinId="36" customBuiltin="1"/>
    <cellStyle name="60 % - Dekorfärg3" xfId="41" builtinId="40" customBuiltin="1"/>
    <cellStyle name="60 % - Dekorfärg4" xfId="45" builtinId="44" customBuiltin="1"/>
    <cellStyle name="60 % - Dekorfärg5" xfId="49" builtinId="48" customBuiltin="1"/>
    <cellStyle name="60 % - Dekorfärg6" xfId="53" builtinId="52" customBuiltin="1"/>
    <cellStyle name="Anteckning" xfId="27" builtinId="10" customBuiltin="1"/>
    <cellStyle name="Belopp" xfId="7" xr:uid="{00000000-0005-0000-0000-000000000000}"/>
    <cellStyle name="Beräkning" xfId="23" builtinId="22" customBuiltin="1"/>
    <cellStyle name="Bra" xfId="18" builtinId="26" customBuiltin="1"/>
    <cellStyle name="Dekorfärg1" xfId="30" builtinId="29" customBuiltin="1"/>
    <cellStyle name="Dekorfärg2" xfId="34" builtinId="33" customBuiltin="1"/>
    <cellStyle name="Dekorfärg3" xfId="38" builtinId="37" customBuiltin="1"/>
    <cellStyle name="Dekorfärg4" xfId="42" builtinId="41" customBuiltin="1"/>
    <cellStyle name="Dekorfärg5" xfId="46" builtinId="45" customBuiltin="1"/>
    <cellStyle name="Dekorfärg6" xfId="50" builtinId="49" customBuiltin="1"/>
    <cellStyle name="Dålig" xfId="19" builtinId="27" customBuiltin="1"/>
    <cellStyle name="Förklarande text" xfId="28" builtinId="53" customBuiltin="1"/>
    <cellStyle name="Höger kantlinje" xfId="12" xr:uid="{00000000-0005-0000-0000-000008000000}"/>
    <cellStyle name="Indata" xfId="21" builtinId="20" customBuiltin="1"/>
    <cellStyle name="Kontrollcell" xfId="25" builtinId="23" customBuiltin="1"/>
    <cellStyle name="Länkad cell" xfId="24" builtinId="24" customBuiltin="1"/>
    <cellStyle name="Nedre kantlinje" xfId="9" xr:uid="{00000000-0005-0000-0000-000001000000}"/>
    <cellStyle name="Neutral" xfId="20" builtinId="28" customBuiltin="1"/>
    <cellStyle name="Normal" xfId="0" builtinId="0" customBuiltin="1"/>
    <cellStyle name="Procent" xfId="17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ammanfattningsbelopp" xfId="6" xr:uid="{00000000-0005-0000-0000-000009000000}"/>
    <cellStyle name="Sammanfattningstext" xfId="8" xr:uid="{00000000-0005-0000-0000-00000A000000}"/>
    <cellStyle name="Summa" xfId="29" builtinId="25" customBuiltin="1"/>
    <cellStyle name="Tusental" xfId="13" builtinId="3" customBuiltin="1"/>
    <cellStyle name="Tusental [0]" xfId="14" builtinId="6" customBuiltin="1"/>
    <cellStyle name="Utdata" xfId="22" builtinId="21" customBuiltin="1"/>
    <cellStyle name="Valuta" xfId="15" builtinId="4" customBuiltin="1"/>
    <cellStyle name="Valuta [0]" xfId="16" builtinId="7" customBuiltin="1"/>
    <cellStyle name="Varningstext" xfId="26" builtinId="11" customBuiltin="1"/>
    <cellStyle name="Vänster kantlinje" xfId="11" xr:uid="{00000000-0005-0000-0000-000006000000}"/>
    <cellStyle name="Övre kantlinje" xfId="10" xr:uid="{00000000-0005-0000-0000-00000C000000}"/>
  </cellStyles>
  <dxfs count="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kr&quot;;[Red]\-#,##0\ &quot;kr&quot;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7" formatCode="&quot;$&quot;#,##0_);[Red]\(&quot;$&quot;#,##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7" formatCode="&quot;$&quot;#,##0_);[Red]\(&quot;$&quot;#,##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kr&quot;;[Red]\-#,##0\ &quot;kr&quot;"/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kr&quot;;[Red]\-#,##0\ &quot;kr&quot;"/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kr&quot;;[Red]\-#,##0\ &quot;kr&quot;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kr&quot;;[Red]\-#,##0\ &quot;kr&quot;"/>
      <alignment horizontal="general" vertical="center" textRotation="0" wrapText="0" indent="0" justifyLastLine="0" shrinkToFit="0" readingOrder="0"/>
    </dxf>
    <dxf>
      <border outline="0">
        <bottom style="thin">
          <color theme="4" tint="-0.499984740745262"/>
        </bottom>
      </border>
    </dxf>
    <dxf>
      <numFmt numFmtId="10" formatCode="#,##0\ &quot;kr&quot;;[Red]\-#,##0\ &quot;kr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4" tint="-0.499984740745262"/>
        </patternFill>
      </fill>
      <alignment horizontal="left" vertical="center" textRotation="0" wrapText="1" indent="0" justifyLastLine="0" shrinkToFit="0" readingOrder="0"/>
    </dxf>
    <dxf>
      <border outline="0">
        <right style="thin">
          <color theme="4" tint="-0.499984740745262"/>
        </right>
        <bottom style="thin">
          <color theme="4" tint="-0.499984740745262"/>
        </bottom>
      </border>
    </dxf>
    <dxf>
      <alignment horizontal="left" vertical="center" textRotation="0" wrapText="1" indent="0" justifyLastLine="0" shrinkToFit="0" readingOrder="0"/>
    </dxf>
    <dxf>
      <border outline="0">
        <right style="thin">
          <color theme="4" tint="-0.499984740745262"/>
        </right>
        <bottom style="thin">
          <color theme="4" tint="-0.499984740745262"/>
        </bottom>
      </border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0" formatCode="General"/>
      <alignment vertical="center" textRotation="0" wrapText="0" relative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39994506668294322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double">
          <color theme="4" tint="-0.24994659260841701"/>
        </top>
        <bottom style="thin">
          <color theme="4" tint="-0.24994659260841701"/>
        </bottom>
      </border>
    </dxf>
    <dxf>
      <font>
        <b/>
        <i val="0"/>
        <color theme="0"/>
      </font>
      <fill>
        <patternFill>
          <bgColor theme="4" tint="-0.499984740745262"/>
        </patternFill>
      </fill>
      <border>
        <bottom style="thin">
          <color theme="0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9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Monthly Family Budget" defaultPivotStyle="PivotStyleLight16">
    <tableStyle name="ActualMonthlyIncome" pivot="0" count="3" xr9:uid="{00000000-0011-0000-FFFF-FFFF00000000}">
      <tableStyleElement type="wholeTable" dxfId="85"/>
      <tableStyleElement type="headerRow" dxfId="84"/>
      <tableStyleElement type="firstColumn" dxfId="83"/>
    </tableStyle>
    <tableStyle name="Monthly Family Budget" pivot="0" count="4" xr9:uid="{00000000-0011-0000-FFFF-FFFF01000000}">
      <tableStyleElement type="wholeTable" dxfId="82"/>
      <tableStyleElement type="headerRow" dxfId="81"/>
      <tableStyleElement type="totalRow" dxfId="80"/>
      <tableStyleElement type="firstRowStripe" dxfId="7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stad" displayName="Bostad" ref="B5:E17" totalsRowCount="1">
  <autoFilter ref="B5:E16" xr:uid="{00000000-0009-0000-0100-000001000000}"/>
  <tableColumns count="4">
    <tableColumn id="1" xr3:uid="{00000000-0010-0000-0000-000001000000}" name="Bostad" totalsRowLabel="Summa"/>
    <tableColumn id="2" xr3:uid="{00000000-0010-0000-0000-000002000000}" name="Beräknad_x000a_kostnad" totalsRowFunction="sum" dataCellStyle="Belopp"/>
    <tableColumn id="3" xr3:uid="{00000000-0010-0000-0000-000003000000}" name="Faktisk_x000a_kostnad" totalsRowFunction="sum" dataCellStyle="Belopp"/>
    <tableColumn id="4" xr3:uid="{00000000-0010-0000-0000-000004000000}" name="Skillnad" totalsRowFunction="sum" dataCellStyle="Belopp">
      <calculatedColumnFormula>Bostad[Beräknad
kostnad]-Bostad[Faktisk
kostnad]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xempel på utgiftskategorier och exempelutgifter som relaterar till exempelkategorin finns i den här tabellen. Ange beräknade och faktiska kostnader. Skillnaden beräknas automatiskt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Skatter" displayName="Skatter" ref="G38:J43" totalsRowCount="1" headerRowDxfId="36" dataDxfId="35" totalsRowDxfId="34">
  <autoFilter ref="G38:J42" xr:uid="{00000000-0009-0000-0100-00000A000000}"/>
  <tableColumns count="4">
    <tableColumn id="1" xr3:uid="{00000000-0010-0000-0900-000001000000}" name="Skatter" totalsRowLabel="Summa" dataDxfId="33" totalsRowDxfId="32"/>
    <tableColumn id="2" xr3:uid="{00000000-0010-0000-0900-000002000000}" name="Beräknad _x000a_kostnad" totalsRowFunction="sum" dataCellStyle="Belopp"/>
    <tableColumn id="3" xr3:uid="{00000000-0010-0000-0900-000003000000}" name="Faktisk _x000a_kostnad" totalsRowFunction="sum" dataCellStyle="Belopp"/>
    <tableColumn id="4" xr3:uid="{00000000-0010-0000-0900-000004000000}" name="Skillnad" totalsRowFunction="sum" dataCellStyle="Belopp">
      <calculatedColumnFormula>Skatter[Beräknad 
kostnad]-Skatter[Faktisk 
kostnad]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xempel på utgiftskategorier och exempelutgifter som relaterar till exempelkategorin finns i den här tabellen. Ange beräknade och faktiska kostnader. Skillnaden beräknas automatiskt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Sparande" displayName="Sparande" ref="B62:E67" totalsRowCount="1" headerRowDxfId="31" dataDxfId="30" totalsRowDxfId="29">
  <autoFilter ref="B62:E66" xr:uid="{00000000-0009-0000-0100-00000B000000}"/>
  <tableColumns count="4">
    <tableColumn id="1" xr3:uid="{00000000-0010-0000-0A00-000001000000}" name="Sparande/investeringar" totalsRowLabel="Summa" dataDxfId="28" totalsRowDxfId="27"/>
    <tableColumn id="2" xr3:uid="{00000000-0010-0000-0A00-000002000000}" name="Beräknad_x000a_kostnad" totalsRowFunction="sum" dataCellStyle="Belopp"/>
    <tableColumn id="3" xr3:uid="{00000000-0010-0000-0A00-000003000000}" name="Faktisk_x000a_kostnad" totalsRowFunction="sum" dataCellStyle="Belopp"/>
    <tableColumn id="4" xr3:uid="{00000000-0010-0000-0A00-000004000000}" name="Skillnad" totalsRowFunction="sum" dataCellStyle="Belopp">
      <calculatedColumnFormula>Sparande[Beräknad
kostnad]-Sparande[Faktisk
kostnad]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xempel på utgiftskategorier och exempelutgifter som relaterar till exempelkategorin finns i den här tabellen. Ange beräknade och faktiska kostnader. Skillnaden beräknas automatiskt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resenter" displayName="Presenter" ref="G63:J67" totalsRowCount="1" headerRowDxfId="26" dataDxfId="25" totalsRowDxfId="24">
  <autoFilter ref="G63:J66" xr:uid="{00000000-0009-0000-0100-00000C000000}"/>
  <tableColumns count="4">
    <tableColumn id="1" xr3:uid="{00000000-0010-0000-0B00-000001000000}" name="Gåvor och donationer" totalsRowLabel="Summa" dataDxfId="23" totalsRowDxfId="22"/>
    <tableColumn id="2" xr3:uid="{00000000-0010-0000-0B00-000002000000}" name="Beräknad_x000a_kostnad" totalsRowFunction="sum" dataCellStyle="Belopp"/>
    <tableColumn id="3" xr3:uid="{00000000-0010-0000-0B00-000003000000}" name="Faktisk_x000a_kostnad" totalsRowFunction="sum" dataCellStyle="Belopp"/>
    <tableColumn id="4" xr3:uid="{00000000-0010-0000-0B00-000004000000}" name="Skillnad" totalsRowFunction="sum" dataCellStyle="Belopp">
      <calculatedColumnFormula>Presenter[Beräknad
kostnad]-Presenter[Faktisk
kostnad]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xempel på utgiftskategorier och exempelutgifter som relaterar till exempelkategorin finns i den här tabellen. Ange beräknade och faktiska kostnader. Skillnaden beräknas automatiskt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Juridiskt" displayName="Juridiskt" ref="B55:E60" totalsRowCount="1" headerRowDxfId="21" dataDxfId="20" totalsRowDxfId="19">
  <autoFilter ref="B55:E59" xr:uid="{00000000-0009-0000-0100-00000D000000}"/>
  <tableColumns count="4">
    <tableColumn id="1" xr3:uid="{00000000-0010-0000-0C00-000001000000}" name="Juridiskt" totalsRowLabel="Summa" dataDxfId="18" totalsRowDxfId="17"/>
    <tableColumn id="2" xr3:uid="{00000000-0010-0000-0C00-000002000000}" name="Beräknad_x000a_kostnad" totalsRowFunction="sum" dataCellStyle="Belopp"/>
    <tableColumn id="3" xr3:uid="{00000000-0010-0000-0C00-000003000000}" name="Faktisk_x000a_kostnad" totalsRowFunction="sum" dataCellStyle="Belopp"/>
    <tableColumn id="4" xr3:uid="{00000000-0010-0000-0C00-000004000000}" name="Skillnad" totalsRowFunction="sum" dataCellStyle="Belopp">
      <calculatedColumnFormula>Juridiskt[Beräknad
kostnad]-Juridiskt[Faktisk
kostnad]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xempel på utgiftskategorier och exempelutgifter som relaterar till exempelkategorin finns i den här tabellen. Ange beräknade och faktiska kostnader. Skillnaden beräknas automatiskt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BeräknadMånadsinkomst" displayName="BeräknadMånadsinkomst" ref="G2:H6" totalsRowShown="0" headerRowDxfId="16" tableBorderDxfId="15">
  <autoFilter ref="G2:H6" xr:uid="{00000000-0009-0000-0100-000012000000}">
    <filterColumn colId="0" hiddenButton="1"/>
    <filterColumn colId="1" hiddenButton="1"/>
  </autoFilter>
  <tableColumns count="2">
    <tableColumn id="1" xr3:uid="{00000000-0010-0000-0D00-000001000000}" name="Beräknad månadsinkomst" dataDxfId="4"/>
    <tableColumn id="2" xr3:uid="{00000000-0010-0000-0D00-000002000000}" name="Belopp" dataDxfId="2"/>
  </tableColumns>
  <tableStyleInfo name="ActualMonthlyIncome" showFirstColumn="0" showLastColumn="0" showRowStripes="0" showColumnStripes="0"/>
  <extLst>
    <ext xmlns:x14="http://schemas.microsoft.com/office/spreadsheetml/2009/9/main" uri="{504A1905-F514-4f6f-8877-14C23A59335A}">
      <x14:table altTextSummary="Ange beräknad månatlig inkomstkälla och belopp i den här tabellen. Summan för månadsinkomst beräknas automatiskt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E000000}" name="FaktiskMånadsinkomst" displayName="FaktiskMånadsinkomst" ref="G8:H12" totalsRowShown="0" headerRowDxfId="14" tableBorderDxfId="13">
  <autoFilter ref="G8:H12" xr:uid="{00000000-0009-0000-0100-000013000000}">
    <filterColumn colId="0" hiddenButton="1"/>
    <filterColumn colId="1" hiddenButton="1"/>
  </autoFilter>
  <tableColumns count="2">
    <tableColumn id="1" xr3:uid="{00000000-0010-0000-0E00-000001000000}" name="Faktisk månadsinkomstkälla" dataDxfId="3"/>
    <tableColumn id="2" xr3:uid="{00000000-0010-0000-0E00-000002000000}" name="Belopp" dataDxfId="1"/>
  </tableColumns>
  <tableStyleInfo name="ActualMonthlyIncome" showFirstColumn="0" showLastColumn="0" showRowStripes="1" showColumnStripes="0"/>
  <extLst>
    <ext xmlns:x14="http://schemas.microsoft.com/office/spreadsheetml/2009/9/main" uri="{504A1905-F514-4f6f-8877-14C23A59335A}">
      <x14:table altTextSummary="Ange faktisk månatlig inkomstkälla och belopp i den här tabellen. Summan för månadsinkomst beräknas automatiskt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F000000}" name="Saldo" displayName="Saldo" ref="G14:H17" totalsRowShown="0">
  <autoFilter ref="G14:H17" xr:uid="{00000000-0009-0000-0100-000016000000}">
    <filterColumn colId="0" hiddenButton="1"/>
    <filterColumn colId="1" hiddenButton="1"/>
  </autoFilter>
  <tableColumns count="2">
    <tableColumn id="1" xr3:uid="{00000000-0010-0000-0F00-000001000000}" name="Saldo" dataDxfId="12"/>
    <tableColumn id="2" xr3:uid="{00000000-0010-0000-0F00-000002000000}" name="Belopp" dataDxfId="0"/>
  </tableColumns>
  <tableStyleInfo name="Monthly Family Budget" showFirstColumn="1" showLastColumn="0" showRowStripes="1" showColumnStripes="0"/>
  <extLst>
    <ext xmlns:x14="http://schemas.microsoft.com/office/spreadsheetml/2009/9/main" uri="{504A1905-F514-4f6f-8877-14C23A59335A}">
      <x14:table altTextSummary="Saldoposter och belopp beräknas automatiskt i den här tabellen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0000000}" name="Sammanfattning" displayName="Sammanfattning" ref="B2:E3" totalsRowShown="0" headerRowDxfId="11" dataDxfId="10" tableBorderDxfId="9">
  <autoFilter ref="B2:E3" xr:uid="{00000000-0009-0000-0100-00000E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1000-000001000000}" name="Sammanfattningstabell" dataDxfId="8"/>
    <tableColumn id="2" xr3:uid="{00000000-0010-0000-1000-000002000000}" name="Summa_x000a_Beräknad kostnad" dataDxfId="7">
      <calculatedColumnFormula>Bostad[[#Totals],[Beräknad
kostnad]]+Transport[[#Totals],[Beräknad
kostnad]]+Försäkring[[#Totals],[Beräknad
kostnad]]+Mat[[#Totals],[Beräknad
kostnad]]+Barn[[#Totals],[Beräknad
kostnad]]+Juridiskt[[#Totals],[Beräknad
kostnad]]+Sparande[[#Totals],[Beräknad
kostnad]]+Lån[[#Totals],[Beräknad
kostnad]]+Nöjen[[#Totals],[Beräknad
kostnad]]+Skatter[[#Totals],[Beräknad 
kostnad]]+Hygien[[#Totals],[Beräknad
kostnad]]+Husdjur[[#Totals],[Beräknad
kostnad]]+Presenter[[#Totals],[Beräknad
kostnad]]</calculatedColumnFormula>
    </tableColumn>
    <tableColumn id="3" xr3:uid="{00000000-0010-0000-1000-000003000000}" name="Summa_x000a_Faktisk kostnad" dataDxfId="6">
      <calculatedColumnFormula>Bostad[[#Totals],[Faktisk
kostnad]]+Transport[[#Totals],[Faktisk
kostnad]]+Försäkring[[#Totals],[Faktisk
kostnad]]+Mat[[#Totals],[Faktisk
kostnad]]+Barn[[#Totals],[Faktisk
kostnad]]+Juridiskt[[#Totals],[Faktisk
kostnad]]+Sparande[[#Totals],[Faktisk
kostnad]]+Lån[[#Totals],[Faktisk
kostnad]]+Nöjen[[#Totals],[Faktisk
kostnad]]+Skatter[[#Totals],[Faktisk 
kostnad]]+Hygien[[#Totals],[Faktisk
kostnad]]+Husdjur[[#Totals],[Faktisk
kostnad]]+Presenter[[#Totals],[Faktisk
kostnad]]</calculatedColumnFormula>
    </tableColumn>
    <tableColumn id="4" xr3:uid="{00000000-0010-0000-1000-000004000000}" name="Summa_x000a_Skillnad" dataDxfId="5">
      <calculatedColumnFormula>Bostad[[#Totals],[Skillnad]]+Transport[[#Totals],[Skillnad]]+Försäkring[[#Totals],[Skillnad]]+Mat[[#Totals],[Skillnad]]+Barn[[#Totals],[Skillnad]]+Juridiskt[[#Totals],[Skillnad]]+Sparande[[#Totals],[Skillnad]]+Lån[[#Totals],[Skillnad]]+Nöjen[[#Totals],[Skillnad]]+Skatter[[#Totals],[Skillnad]]+Hygien[[#Totals],[Skillnad]]+Husdjur[[#Totals],[Skillnad]]+Presenter[[#Totals],[Skillnad]]</calculatedColumnFormula>
    </tableColumn>
  </tableColumns>
  <tableStyleInfo name="ActualMonthlyIncome" showFirstColumn="0" showLastColumn="0" showRowStripes="1" showColumnStripes="0"/>
  <extLst>
    <ext xmlns:x14="http://schemas.microsoft.com/office/spreadsheetml/2009/9/main" uri="{504A1905-F514-4f6f-8877-14C23A59335A}">
      <x14:table altTextSummary="Summa av beräknade och faktiska kostnader och summa av skillnad beräknas automatiskt i den här sammanfattnings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ransport" displayName="Transport" ref="B19:E28" totalsRowCount="1" headerRowDxfId="76" dataDxfId="75" totalsRowDxfId="74">
  <autoFilter ref="B19:E27" xr:uid="{00000000-0009-0000-0100-000002000000}"/>
  <tableColumns count="4">
    <tableColumn id="1" xr3:uid="{00000000-0010-0000-0100-000001000000}" name="Transport" totalsRowLabel="Summa" dataDxfId="73" totalsRowDxfId="72"/>
    <tableColumn id="2" xr3:uid="{00000000-0010-0000-0100-000002000000}" name="Beräknad_x000a_kostnad" totalsRowFunction="sum" dataCellStyle="Belopp"/>
    <tableColumn id="3" xr3:uid="{00000000-0010-0000-0100-000003000000}" name="Faktisk_x000a_kostnad" totalsRowFunction="sum" dataCellStyle="Belopp"/>
    <tableColumn id="4" xr3:uid="{00000000-0010-0000-0100-000004000000}" name="Skillnad" totalsRowFunction="sum" dataCellStyle="Belopp">
      <calculatedColumnFormula>Transport[Beräknad
kostnad]-Transport[Faktisk
kostnad]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xempel på utgiftskategorier och exempelutgifter som relaterar till exempelkategorin finns i den här tabellen. Ange beräknade och faktiska kostnader. Skillnaden beräknas automatisk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Försäkring" displayName="Försäkring" ref="B30:E35" totalsRowCount="1" headerRowDxfId="71" dataDxfId="70" totalsRowDxfId="69">
  <autoFilter ref="B30:E34" xr:uid="{00000000-0009-0000-0100-000003000000}"/>
  <tableColumns count="4">
    <tableColumn id="1" xr3:uid="{00000000-0010-0000-0200-000001000000}" name="Försäkring" totalsRowLabel="Summa" dataDxfId="68" totalsRowDxfId="67"/>
    <tableColumn id="2" xr3:uid="{00000000-0010-0000-0200-000002000000}" name="Beräknad_x000a_kostnad" totalsRowFunction="sum" dataCellStyle="Belopp"/>
    <tableColumn id="3" xr3:uid="{00000000-0010-0000-0200-000003000000}" name="Faktisk_x000a_kostnad" totalsRowFunction="sum" dataCellStyle="Belopp"/>
    <tableColumn id="4" xr3:uid="{00000000-0010-0000-0200-000004000000}" name="Skillnad" totalsRowFunction="sum" dataCellStyle="Belopp">
      <calculatedColumnFormula>Försäkring[Beräknad
kostnad]-Försäkring[Faktisk
kostnad]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xempel på utgiftskategorier och exempelutgifter som relaterar till exempelkategorin finns i den här tabellen. Ange beräknade och faktiska kostnader. Skillnaden beräknas automatisk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Mat" displayName="Mat" ref="B37:E41" totalsRowCount="1" headerRowDxfId="66" dataDxfId="65" totalsRowDxfId="64">
  <autoFilter ref="B37:E40" xr:uid="{00000000-0009-0000-0100-000004000000}"/>
  <tableColumns count="4">
    <tableColumn id="1" xr3:uid="{00000000-0010-0000-0300-000001000000}" name="Mat" totalsRowLabel="Summa" dataDxfId="63" totalsRowDxfId="62"/>
    <tableColumn id="2" xr3:uid="{00000000-0010-0000-0300-000002000000}" name="Beräknad_x000a_kostnad" totalsRowFunction="sum" dataCellStyle="Belopp"/>
    <tableColumn id="3" xr3:uid="{00000000-0010-0000-0300-000003000000}" name="Faktisk_x000a_kostnad" totalsRowFunction="sum" dataCellStyle="Belopp"/>
    <tableColumn id="4" xr3:uid="{00000000-0010-0000-0300-000004000000}" name="Skillnad" totalsRowFunction="sum" dataCellStyle="Belopp">
      <calculatedColumnFormula>Mat[Beräknad
kostnad]-Mat[Faktisk
kostnad]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xempel på utgiftskategorier och exempelutgifter som relaterar till exempelkategorin finns i den här tabellen. Ange beräknade och faktiska kostnader. Skillnaden beräknas automatisk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Barn" displayName="Barn" ref="B43:E53" totalsRowCount="1" headerRowDxfId="61" dataDxfId="60" totalsRowDxfId="59">
  <autoFilter ref="B43:E52" xr:uid="{00000000-0009-0000-0100-000005000000}"/>
  <tableColumns count="4">
    <tableColumn id="1" xr3:uid="{00000000-0010-0000-0400-000001000000}" name="Barn" totalsRowLabel="Summa" dataDxfId="58" totalsRowDxfId="57"/>
    <tableColumn id="2" xr3:uid="{00000000-0010-0000-0400-000002000000}" name="Beräknad_x000a_kostnad" totalsRowFunction="sum" dataCellStyle="Belopp"/>
    <tableColumn id="3" xr3:uid="{00000000-0010-0000-0400-000003000000}" name="Faktisk_x000a_kostnad" totalsRowFunction="sum" dataCellStyle="Belopp"/>
    <tableColumn id="4" xr3:uid="{00000000-0010-0000-0400-000004000000}" name="Skillnad" totalsRowFunction="sum" dataCellStyle="Belopp">
      <calculatedColumnFormula>Barn[Beräknad
kostnad]-Barn[Faktisk
kostnad]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xempel på utgiftskategorier och exempelutgifter som relaterar till exempelkategorin finns i den här tabellen. Ange beräknade och faktiska kostnader. Skillnaden beräknas automatiskt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Husdjur" displayName="Husdjur" ref="G55:J61" totalsRowCount="1" headerRowDxfId="56" dataDxfId="55" totalsRowDxfId="54">
  <autoFilter ref="G55:J60" xr:uid="{00000000-0009-0000-0100-000006000000}"/>
  <tableColumns count="4">
    <tableColumn id="1" xr3:uid="{00000000-0010-0000-0500-000001000000}" name="Husdjur" totalsRowLabel="Summa" dataDxfId="53" totalsRowDxfId="52"/>
    <tableColumn id="2" xr3:uid="{00000000-0010-0000-0500-000002000000}" name="Beräknad_x000a_kostnad" totalsRowFunction="sum" dataCellStyle="Belopp"/>
    <tableColumn id="3" xr3:uid="{00000000-0010-0000-0500-000003000000}" name="Faktisk_x000a_kostnad" totalsRowFunction="sum" dataCellStyle="Belopp"/>
    <tableColumn id="4" xr3:uid="{00000000-0010-0000-0500-000004000000}" name="Skillnad" totalsRowFunction="sum" dataCellStyle="Belopp">
      <calculatedColumnFormula>Husdjur[Beräknad
kostnad]-Husdjur[Faktisk
kostnad]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xempel på utgiftskategorier och exempelutgifter som relaterar till exempelkategorin finns i den här tabellen. Ange beräknade och faktiska kostnader. Skillnaden beräknas automatiskt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Hygien" displayName="Hygien" ref="G45:J53" totalsRowCount="1" headerRowDxfId="51" dataDxfId="50" totalsRowDxfId="49">
  <autoFilter ref="G45:J52" xr:uid="{00000000-0009-0000-0100-000007000000}"/>
  <tableColumns count="4">
    <tableColumn id="1" xr3:uid="{00000000-0010-0000-0600-000001000000}" name="Hygien" totalsRowLabel="Summa" dataDxfId="48" totalsRowDxfId="47"/>
    <tableColumn id="2" xr3:uid="{00000000-0010-0000-0600-000002000000}" name="Beräknad_x000a_kostnad" totalsRowFunction="sum" dataCellStyle="Belopp"/>
    <tableColumn id="3" xr3:uid="{00000000-0010-0000-0600-000003000000}" name="Faktisk_x000a_kostnad" totalsRowFunction="sum" dataCellStyle="Belopp"/>
    <tableColumn id="4" xr3:uid="{00000000-0010-0000-0600-000004000000}" name="Skillnad" totalsRowFunction="sum" dataCellStyle="Belopp">
      <calculatedColumnFormula>Hygien[Beräknad
kostnad]-Hygien[Faktisk
kostnad]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xempel på utgiftskategorier och exempelutgifter som relaterar till exempelkategorin finns i den här tabellen. Ange beräknade och faktiska kostnader. Skillnaden beräknas automatiskt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Nöjen" displayName="Nöjen" ref="G28:J36" totalsRowCount="1" headerRowDxfId="46" dataDxfId="45" totalsRowDxfId="44">
  <autoFilter ref="G28:J35" xr:uid="{00000000-0009-0000-0100-000008000000}"/>
  <tableColumns count="4">
    <tableColumn id="1" xr3:uid="{00000000-0010-0000-0700-000001000000}" name="Nöjen" totalsRowLabel="Summa" dataDxfId="43" totalsRowDxfId="42"/>
    <tableColumn id="2" xr3:uid="{00000000-0010-0000-0700-000002000000}" name="Beräknad_x000a_kostnad" totalsRowFunction="sum" dataCellStyle="Belopp"/>
    <tableColumn id="3" xr3:uid="{00000000-0010-0000-0700-000003000000}" name="Faktisk_x000a_kostnad" totalsRowFunction="sum" dataCellStyle="Belopp"/>
    <tableColumn id="4" xr3:uid="{00000000-0010-0000-0700-000004000000}" name="Skillnad" totalsRowFunction="sum" dataCellStyle="Belopp">
      <calculatedColumnFormula>Nöjen[Beräknad
kostnad]-Nöjen[Faktisk
kostnad]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xempel på utgiftskategorier och exempelutgifter som relaterar till exempelkategorin finns i den här tabellen. Ange beräknade och faktiska kostnader. Skillnaden beräknas automatiskt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Lån" displayName="Lån" ref="G19:J26" totalsRowCount="1" headerRowDxfId="41" dataDxfId="40" totalsRowDxfId="39">
  <autoFilter ref="G19:J25" xr:uid="{00000000-0009-0000-0100-000009000000}"/>
  <tableColumns count="4">
    <tableColumn id="1" xr3:uid="{00000000-0010-0000-0800-000001000000}" name="Lån" totalsRowLabel="Summa" dataDxfId="38" totalsRowDxfId="37"/>
    <tableColumn id="2" xr3:uid="{00000000-0010-0000-0800-000002000000}" name="Beräknad_x000a_kostnad" totalsRowFunction="sum" dataCellStyle="Belopp"/>
    <tableColumn id="3" xr3:uid="{00000000-0010-0000-0800-000003000000}" name="Faktisk_x000a_kostnad" totalsRowFunction="sum" dataCellStyle="Belopp"/>
    <tableColumn id="4" xr3:uid="{00000000-0010-0000-0800-000004000000}" name="Skillnad" totalsRowFunction="sum" dataCellStyle="Belopp">
      <calculatedColumnFormula>Lån[Beräknad
kostnad]-Lån[Faktisk
kostnad]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xempel på utgiftskategorier och exempelutgifter som relaterar till exempelkategorin finns i den här tabellen. Ange beräknade och faktiska kostnader. Skillnaden beräknas automatiskt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J68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4.625" customWidth="1"/>
    <col min="3" max="3" width="20" customWidth="1"/>
    <col min="4" max="4" width="18.625" customWidth="1"/>
    <col min="5" max="5" width="22" customWidth="1"/>
    <col min="6" max="6" width="3.875" customWidth="1"/>
    <col min="7" max="7" width="32.25" customWidth="1"/>
    <col min="8" max="8" width="20" customWidth="1"/>
    <col min="9" max="9" width="18.625" style="24" customWidth="1"/>
    <col min="10" max="10" width="22" customWidth="1"/>
    <col min="11" max="11" width="2.625" customWidth="1"/>
  </cols>
  <sheetData>
    <row r="1" spans="2:10" s="10" customFormat="1" ht="39.950000000000003" customHeight="1" x14ac:dyDescent="0.3">
      <c r="B1" s="26" t="s">
        <v>0</v>
      </c>
      <c r="C1" s="26"/>
      <c r="D1" s="26"/>
      <c r="E1" s="26"/>
      <c r="F1" s="26"/>
      <c r="G1" s="26"/>
      <c r="H1" s="26"/>
      <c r="I1" s="22"/>
      <c r="J1" s="9"/>
    </row>
    <row r="2" spans="2:10" ht="30" customHeight="1" x14ac:dyDescent="0.3">
      <c r="B2" s="35" t="s">
        <v>1</v>
      </c>
      <c r="C2" s="34" t="s">
        <v>45</v>
      </c>
      <c r="D2" s="34" t="s">
        <v>47</v>
      </c>
      <c r="E2" s="34" t="s">
        <v>49</v>
      </c>
      <c r="F2" s="12"/>
      <c r="G2" s="27" t="s">
        <v>51</v>
      </c>
      <c r="H2" s="16" t="s">
        <v>86</v>
      </c>
      <c r="I2" s="36"/>
      <c r="J2" s="5"/>
    </row>
    <row r="3" spans="2:10" ht="30" customHeight="1" x14ac:dyDescent="0.3">
      <c r="B3" s="39"/>
      <c r="C3" s="40">
        <f>Bostad[[#Totals],[Beräknad
kostnad]]+Transport[[#Totals],[Beräknad
kostnad]]+Försäkring[[#Totals],[Beräknad
kostnad]]+Mat[[#Totals],[Beräknad
kostnad]]+Barn[[#Totals],[Beräknad
kostnad]]+Juridiskt[[#Totals],[Beräknad
kostnad]]+Sparande[[#Totals],[Beräknad
kostnad]]+Lån[[#Totals],[Beräknad
kostnad]]+Nöjen[[#Totals],[Beräknad
kostnad]]+Skatter[[#Totals],[Beräknad 
kostnad]]+Hygien[[#Totals],[Beräknad
kostnad]]+Husdjur[[#Totals],[Beräknad
kostnad]]+Presenter[[#Totals],[Beräknad
kostnad]]</f>
        <v>1203</v>
      </c>
      <c r="D3" s="41">
        <f>Bostad[[#Totals],[Faktisk
kostnad]]+Transport[[#Totals],[Faktisk
kostnad]]+Försäkring[[#Totals],[Faktisk
kostnad]]+Mat[[#Totals],[Faktisk
kostnad]]+Barn[[#Totals],[Faktisk
kostnad]]+Juridiskt[[#Totals],[Faktisk
kostnad]]+Sparande[[#Totals],[Faktisk
kostnad]]+Lån[[#Totals],[Faktisk
kostnad]]+Nöjen[[#Totals],[Faktisk
kostnad]]+Skatter[[#Totals],[Faktisk 
kostnad]]+Hygien[[#Totals],[Faktisk
kostnad]]+Husdjur[[#Totals],[Faktisk
kostnad]]+Presenter[[#Totals],[Faktisk
kostnad]]</f>
        <v>1317</v>
      </c>
      <c r="E3" s="41">
        <f>Bostad[[#Totals],[Skillnad]]+Transport[[#Totals],[Skillnad]]+Försäkring[[#Totals],[Skillnad]]+Mat[[#Totals],[Skillnad]]+Barn[[#Totals],[Skillnad]]+Juridiskt[[#Totals],[Skillnad]]+Sparande[[#Totals],[Skillnad]]+Lån[[#Totals],[Skillnad]]+Nöjen[[#Totals],[Skillnad]]+Skatter[[#Totals],[Skillnad]]+Hygien[[#Totals],[Skillnad]]+Husdjur[[#Totals],[Skillnad]]+Presenter[[#Totals],[Skillnad]]</f>
        <v>-114</v>
      </c>
      <c r="F3" s="5"/>
      <c r="G3" s="48" t="s">
        <v>52</v>
      </c>
      <c r="H3" s="42">
        <v>4000</v>
      </c>
      <c r="I3" s="36"/>
      <c r="J3" s="5"/>
    </row>
    <row r="4" spans="2:10" ht="30" customHeight="1" x14ac:dyDescent="0.3">
      <c r="B4" s="33"/>
      <c r="C4" s="33"/>
      <c r="D4" s="33"/>
      <c r="E4" s="33"/>
      <c r="F4" s="11"/>
      <c r="G4" s="48" t="s">
        <v>53</v>
      </c>
      <c r="H4" s="42">
        <v>1200</v>
      </c>
      <c r="I4" s="37"/>
      <c r="J4" s="2"/>
    </row>
    <row r="5" spans="2:10" ht="30" customHeight="1" x14ac:dyDescent="0.3">
      <c r="B5" s="15" t="s">
        <v>2</v>
      </c>
      <c r="C5" s="17" t="s">
        <v>46</v>
      </c>
      <c r="D5" s="17" t="s">
        <v>48</v>
      </c>
      <c r="E5" s="17" t="s">
        <v>50</v>
      </c>
      <c r="F5" s="11"/>
      <c r="G5" s="48" t="s">
        <v>54</v>
      </c>
      <c r="H5" s="42">
        <v>300</v>
      </c>
      <c r="I5" s="37"/>
      <c r="J5" s="2"/>
    </row>
    <row r="6" spans="2:10" ht="30" customHeight="1" x14ac:dyDescent="0.3">
      <c r="B6" s="13" t="s">
        <v>3</v>
      </c>
      <c r="C6" s="50">
        <v>1000</v>
      </c>
      <c r="D6" s="50">
        <v>1000</v>
      </c>
      <c r="E6" s="51">
        <f>Bostad[Beräknad
kostnad]-Bostad[Faktisk
kostnad]</f>
        <v>0</v>
      </c>
      <c r="F6" s="11"/>
      <c r="G6" s="49" t="s">
        <v>55</v>
      </c>
      <c r="H6" s="43">
        <f>SUM(H3:H5)</f>
        <v>5500</v>
      </c>
      <c r="I6" s="37"/>
      <c r="J6" s="2"/>
    </row>
    <row r="7" spans="2:10" ht="30" customHeight="1" x14ac:dyDescent="0.3">
      <c r="B7" s="13" t="s">
        <v>4</v>
      </c>
      <c r="C7" s="50">
        <v>0</v>
      </c>
      <c r="D7" s="50">
        <v>0</v>
      </c>
      <c r="E7" s="51">
        <f>Bostad[Beräknad
kostnad]-Bostad[Faktisk
kostnad]</f>
        <v>0</v>
      </c>
      <c r="F7" s="2"/>
      <c r="I7" s="23"/>
      <c r="J7" s="4"/>
    </row>
    <row r="8" spans="2:10" ht="30" customHeight="1" x14ac:dyDescent="0.3">
      <c r="B8" s="13" t="s">
        <v>5</v>
      </c>
      <c r="C8" s="50">
        <v>62</v>
      </c>
      <c r="D8" s="50">
        <v>100</v>
      </c>
      <c r="E8" s="51">
        <f>Bostad[Beräknad
kostnad]-Bostad[Faktisk
kostnad]</f>
        <v>-38</v>
      </c>
      <c r="F8" s="2"/>
      <c r="G8" s="16" t="s">
        <v>56</v>
      </c>
      <c r="H8" s="16" t="s">
        <v>86</v>
      </c>
      <c r="I8" s="37"/>
      <c r="J8" s="2"/>
    </row>
    <row r="9" spans="2:10" ht="30" customHeight="1" x14ac:dyDescent="0.3">
      <c r="B9" s="13" t="s">
        <v>6</v>
      </c>
      <c r="C9" s="50">
        <v>44</v>
      </c>
      <c r="D9" s="50">
        <v>125</v>
      </c>
      <c r="E9" s="51">
        <f>Bostad[Beräknad
kostnad]-Bostad[Faktisk
kostnad]</f>
        <v>-81</v>
      </c>
      <c r="F9" s="11"/>
      <c r="G9" s="48" t="s">
        <v>52</v>
      </c>
      <c r="H9" s="44">
        <v>4000</v>
      </c>
      <c r="I9" s="37"/>
      <c r="J9" s="2"/>
    </row>
    <row r="10" spans="2:10" ht="30" customHeight="1" x14ac:dyDescent="0.3">
      <c r="B10" s="13" t="s">
        <v>7</v>
      </c>
      <c r="C10" s="50">
        <v>22</v>
      </c>
      <c r="D10" s="50">
        <v>35</v>
      </c>
      <c r="E10" s="51">
        <f>Bostad[Beräknad
kostnad]-Bostad[Faktisk
kostnad]</f>
        <v>-13</v>
      </c>
      <c r="F10" s="11"/>
      <c r="G10" s="48" t="s">
        <v>53</v>
      </c>
      <c r="H10" s="44">
        <v>1200</v>
      </c>
      <c r="I10" s="37"/>
      <c r="J10" s="2"/>
    </row>
    <row r="11" spans="2:10" ht="30" customHeight="1" x14ac:dyDescent="0.3">
      <c r="B11" s="13" t="s">
        <v>8</v>
      </c>
      <c r="C11" s="50">
        <v>8</v>
      </c>
      <c r="D11" s="50">
        <v>8</v>
      </c>
      <c r="E11" s="51">
        <f>Bostad[Beräknad
kostnad]-Bostad[Faktisk
kostnad]</f>
        <v>0</v>
      </c>
      <c r="F11" s="11"/>
      <c r="G11" s="48" t="s">
        <v>54</v>
      </c>
      <c r="H11" s="44">
        <v>300</v>
      </c>
      <c r="I11" s="37"/>
      <c r="J11" s="2"/>
    </row>
    <row r="12" spans="2:10" ht="30" customHeight="1" x14ac:dyDescent="0.3">
      <c r="B12" s="13" t="s">
        <v>9</v>
      </c>
      <c r="C12" s="50">
        <v>34</v>
      </c>
      <c r="D12" s="50">
        <v>39</v>
      </c>
      <c r="E12" s="51">
        <f>Bostad[Beräknad
kostnad]-Bostad[Faktisk
kostnad]</f>
        <v>-5</v>
      </c>
      <c r="F12" s="11"/>
      <c r="G12" s="49" t="s">
        <v>55</v>
      </c>
      <c r="H12" s="43">
        <f>SUM(H9:H11)</f>
        <v>5500</v>
      </c>
      <c r="I12" s="37"/>
      <c r="J12" s="2"/>
    </row>
    <row r="13" spans="2:10" ht="30" customHeight="1" x14ac:dyDescent="0.3">
      <c r="B13" s="13" t="s">
        <v>10</v>
      </c>
      <c r="C13" s="50">
        <v>10</v>
      </c>
      <c r="D13" s="50">
        <v>10</v>
      </c>
      <c r="E13" s="51">
        <f>Bostad[Beräknad
kostnad]-Bostad[Faktisk
kostnad]</f>
        <v>0</v>
      </c>
      <c r="F13" s="2"/>
      <c r="G13" s="10"/>
      <c r="H13" s="10"/>
      <c r="I13"/>
      <c r="J13" s="2"/>
    </row>
    <row r="14" spans="2:10" ht="30" customHeight="1" thickBot="1" x14ac:dyDescent="0.35">
      <c r="B14" s="13" t="s">
        <v>11</v>
      </c>
      <c r="C14" s="50">
        <v>23</v>
      </c>
      <c r="D14" s="50">
        <v>0</v>
      </c>
      <c r="E14" s="51">
        <f>Bostad[Beräknad
kostnad]-Bostad[Faktisk
kostnad]</f>
        <v>23</v>
      </c>
      <c r="F14" s="2"/>
      <c r="G14" s="29" t="s">
        <v>57</v>
      </c>
      <c r="H14" s="32" t="s">
        <v>86</v>
      </c>
      <c r="I14" s="21"/>
      <c r="J14" s="2"/>
    </row>
    <row r="15" spans="2:10" ht="30" customHeight="1" x14ac:dyDescent="0.3">
      <c r="B15" s="13" t="s">
        <v>12</v>
      </c>
      <c r="C15" s="50">
        <v>0</v>
      </c>
      <c r="D15" s="50">
        <v>0</v>
      </c>
      <c r="E15" s="51">
        <f>Bostad[Beräknad
kostnad]-Bostad[Faktisk
kostnad]</f>
        <v>0</v>
      </c>
      <c r="F15" s="2"/>
      <c r="G15" s="30" t="s">
        <v>58</v>
      </c>
      <c r="H15" s="45">
        <f>SUM(H6-'Familjens månadsbudget'!$C$3:$C$3)</f>
        <v>4297</v>
      </c>
      <c r="I15" s="38"/>
      <c r="J15" s="2"/>
    </row>
    <row r="16" spans="2:10" ht="30" customHeight="1" x14ac:dyDescent="0.3">
      <c r="B16" s="13" t="s">
        <v>13</v>
      </c>
      <c r="C16" s="50">
        <v>0</v>
      </c>
      <c r="D16" s="50">
        <v>0</v>
      </c>
      <c r="E16" s="51">
        <f>Bostad[Beräknad
kostnad]-Bostad[Faktisk
kostnad]</f>
        <v>0</v>
      </c>
      <c r="F16" s="2"/>
      <c r="G16" s="28" t="s">
        <v>59</v>
      </c>
      <c r="H16" s="46">
        <f>SUM(H12-D3)</f>
        <v>4183</v>
      </c>
      <c r="I16" s="38"/>
      <c r="J16" s="2"/>
    </row>
    <row r="17" spans="2:10" ht="30" customHeight="1" x14ac:dyDescent="0.3">
      <c r="B17" s="14" t="s">
        <v>14</v>
      </c>
      <c r="C17" s="50">
        <f>SUBTOTAL(109,Bostad[Beräknad
kostnad])</f>
        <v>1203</v>
      </c>
      <c r="D17" s="50">
        <f>SUBTOTAL(109,Bostad[Faktisk
kostnad])</f>
        <v>1317</v>
      </c>
      <c r="E17" s="50">
        <f>SUBTOTAL(109,Bostad[Skillnad])</f>
        <v>-114</v>
      </c>
      <c r="F17" s="2"/>
      <c r="G17" s="28" t="s">
        <v>50</v>
      </c>
      <c r="H17" s="47">
        <f>SUM(H16-H15)</f>
        <v>-114</v>
      </c>
      <c r="I17" s="38"/>
      <c r="J17" s="2"/>
    </row>
    <row r="18" spans="2:10" ht="30" customHeight="1" x14ac:dyDescent="0.3">
      <c r="B18" s="10"/>
      <c r="C18" s="10"/>
      <c r="D18" s="10"/>
      <c r="E18" s="10"/>
      <c r="F18" s="2"/>
      <c r="G18" s="10"/>
      <c r="H18" s="10"/>
    </row>
    <row r="19" spans="2:10" ht="30" customHeight="1" x14ac:dyDescent="0.3">
      <c r="B19" s="19" t="s">
        <v>15</v>
      </c>
      <c r="C19" s="17" t="s">
        <v>46</v>
      </c>
      <c r="D19" s="17" t="s">
        <v>48</v>
      </c>
      <c r="E19" s="17" t="s">
        <v>50</v>
      </c>
      <c r="F19" s="2"/>
      <c r="G19" s="20" t="s">
        <v>60</v>
      </c>
      <c r="H19" s="17" t="s">
        <v>46</v>
      </c>
      <c r="I19" s="25" t="s">
        <v>48</v>
      </c>
      <c r="J19" s="17" t="s">
        <v>50</v>
      </c>
    </row>
    <row r="20" spans="2:10" ht="30" customHeight="1" x14ac:dyDescent="0.3">
      <c r="B20" s="2" t="s">
        <v>16</v>
      </c>
      <c r="C20" s="21"/>
      <c r="D20" s="21"/>
      <c r="E20" s="21">
        <f>Transport[Beräknad
kostnad]-Transport[Faktisk
kostnad]</f>
        <v>0</v>
      </c>
      <c r="F20" s="2"/>
      <c r="G20" s="1" t="s">
        <v>61</v>
      </c>
      <c r="H20" s="53"/>
      <c r="I20" s="53"/>
      <c r="J20" s="53">
        <f>Lån[Beräknad
kostnad]-Lån[Faktisk
kostnad]</f>
        <v>0</v>
      </c>
    </row>
    <row r="21" spans="2:10" ht="30" customHeight="1" x14ac:dyDescent="0.3">
      <c r="B21" s="2" t="s">
        <v>17</v>
      </c>
      <c r="C21" s="21"/>
      <c r="D21" s="21"/>
      <c r="E21" s="21">
        <f>Transport[Beräknad
kostnad]-Transport[Faktisk
kostnad]</f>
        <v>0</v>
      </c>
      <c r="F21" s="2"/>
      <c r="G21" s="1" t="s">
        <v>62</v>
      </c>
      <c r="H21" s="53"/>
      <c r="I21" s="53"/>
      <c r="J21" s="53">
        <f>Lån[Beräknad
kostnad]-Lån[Faktisk
kostnad]</f>
        <v>0</v>
      </c>
    </row>
    <row r="22" spans="2:10" ht="30" customHeight="1" x14ac:dyDescent="0.3">
      <c r="B22" s="2" t="s">
        <v>18</v>
      </c>
      <c r="C22" s="21"/>
      <c r="D22" s="21"/>
      <c r="E22" s="21">
        <f>Transport[Beräknad
kostnad]-Transport[Faktisk
kostnad]</f>
        <v>0</v>
      </c>
      <c r="F22" s="2"/>
      <c r="G22" s="1" t="s">
        <v>63</v>
      </c>
      <c r="H22" s="53"/>
      <c r="I22" s="53"/>
      <c r="J22" s="53">
        <f>Lån[Beräknad
kostnad]-Lån[Faktisk
kostnad]</f>
        <v>0</v>
      </c>
    </row>
    <row r="23" spans="2:10" ht="30" customHeight="1" x14ac:dyDescent="0.3">
      <c r="B23" s="2" t="s">
        <v>19</v>
      </c>
      <c r="C23" s="21"/>
      <c r="D23" s="21"/>
      <c r="E23" s="21">
        <f>Transport[Beräknad
kostnad]-Transport[Faktisk
kostnad]</f>
        <v>0</v>
      </c>
      <c r="F23" s="2"/>
      <c r="G23" s="1" t="s">
        <v>63</v>
      </c>
      <c r="H23" s="53"/>
      <c r="I23" s="53"/>
      <c r="J23" s="53">
        <f>Lån[Beräknad
kostnad]-Lån[Faktisk
kostnad]</f>
        <v>0</v>
      </c>
    </row>
    <row r="24" spans="2:10" ht="30" customHeight="1" x14ac:dyDescent="0.3">
      <c r="B24" s="2" t="s">
        <v>20</v>
      </c>
      <c r="C24" s="21"/>
      <c r="D24" s="21"/>
      <c r="E24" s="21">
        <f>Transport[Beräknad
kostnad]-Transport[Faktisk
kostnad]</f>
        <v>0</v>
      </c>
      <c r="F24" s="2"/>
      <c r="G24" s="1" t="s">
        <v>63</v>
      </c>
      <c r="H24" s="53"/>
      <c r="I24" s="53"/>
      <c r="J24" s="53">
        <f>Lån[Beräknad
kostnad]-Lån[Faktisk
kostnad]</f>
        <v>0</v>
      </c>
    </row>
    <row r="25" spans="2:10" ht="30" customHeight="1" x14ac:dyDescent="0.3">
      <c r="B25" s="2" t="s">
        <v>21</v>
      </c>
      <c r="C25" s="21"/>
      <c r="D25" s="21"/>
      <c r="E25" s="21">
        <f>Transport[Beräknad
kostnad]-Transport[Faktisk
kostnad]</f>
        <v>0</v>
      </c>
      <c r="F25" s="2"/>
      <c r="G25" s="1" t="s">
        <v>13</v>
      </c>
      <c r="H25" s="53"/>
      <c r="I25" s="53"/>
      <c r="J25" s="53">
        <f>Lån[Beräknad
kostnad]-Lån[Faktisk
kostnad]</f>
        <v>0</v>
      </c>
    </row>
    <row r="26" spans="2:10" ht="30" customHeight="1" x14ac:dyDescent="0.3">
      <c r="B26" s="2" t="s">
        <v>22</v>
      </c>
      <c r="C26" s="21"/>
      <c r="D26" s="21"/>
      <c r="E26" s="21">
        <f>Transport[Beräknad
kostnad]-Transport[Faktisk
kostnad]</f>
        <v>0</v>
      </c>
      <c r="F26" s="2"/>
      <c r="G26" s="7" t="s">
        <v>14</v>
      </c>
      <c r="H26" s="23">
        <f>SUBTOTAL(109,Lån[Beräknad
kostnad])</f>
        <v>0</v>
      </c>
      <c r="I26" s="23">
        <f>SUBTOTAL(109,Lån[Faktisk
kostnad])</f>
        <v>0</v>
      </c>
      <c r="J26" s="23">
        <f>SUBTOTAL(109,Lån[Skillnad])</f>
        <v>0</v>
      </c>
    </row>
    <row r="27" spans="2:10" ht="30" customHeight="1" x14ac:dyDescent="0.3">
      <c r="B27" s="2" t="s">
        <v>13</v>
      </c>
      <c r="C27" s="21"/>
      <c r="D27" s="21"/>
      <c r="E27" s="21">
        <f>Transport[Beräknad
kostnad]-Transport[Faktisk
kostnad]</f>
        <v>0</v>
      </c>
      <c r="F27" s="2"/>
      <c r="G27" s="10"/>
      <c r="H27" s="10"/>
      <c r="I27" s="10"/>
      <c r="J27" s="10"/>
    </row>
    <row r="28" spans="2:10" ht="30" customHeight="1" x14ac:dyDescent="0.3">
      <c r="B28" s="8" t="s">
        <v>14</v>
      </c>
      <c r="C28" s="52">
        <f>SUBTOTAL(109,Transport[Beräknad
kostnad])</f>
        <v>0</v>
      </c>
      <c r="D28" s="52">
        <f>SUBTOTAL(109,Transport[Faktisk
kostnad])</f>
        <v>0</v>
      </c>
      <c r="E28" s="52">
        <f>SUBTOTAL(109,Transport[Skillnad])</f>
        <v>0</v>
      </c>
      <c r="F28" s="2"/>
      <c r="G28" s="31" t="s">
        <v>64</v>
      </c>
      <c r="H28" s="17" t="s">
        <v>46</v>
      </c>
      <c r="I28" s="25" t="s">
        <v>48</v>
      </c>
      <c r="J28" s="17" t="s">
        <v>50</v>
      </c>
    </row>
    <row r="29" spans="2:10" ht="30" customHeight="1" x14ac:dyDescent="0.3">
      <c r="B29" s="10"/>
      <c r="C29" s="10"/>
      <c r="D29" s="10"/>
      <c r="E29" s="10"/>
      <c r="F29" s="2"/>
      <c r="G29" s="2" t="s">
        <v>65</v>
      </c>
      <c r="H29" s="21"/>
      <c r="I29" s="21"/>
      <c r="J29" s="21">
        <f>Nöjen[Beräknad
kostnad]-Nöjen[Faktisk
kostnad]</f>
        <v>0</v>
      </c>
    </row>
    <row r="30" spans="2:10" ht="30" customHeight="1" x14ac:dyDescent="0.3">
      <c r="B30" s="18" t="s">
        <v>19</v>
      </c>
      <c r="C30" s="17" t="s">
        <v>46</v>
      </c>
      <c r="D30" s="17" t="s">
        <v>48</v>
      </c>
      <c r="E30" s="17" t="s">
        <v>50</v>
      </c>
      <c r="F30" s="2"/>
      <c r="G30" s="2" t="s">
        <v>66</v>
      </c>
      <c r="H30" s="21"/>
      <c r="I30" s="21"/>
      <c r="J30" s="21">
        <f>Nöjen[Beräknad
kostnad]-Nöjen[Faktisk
kostnad]</f>
        <v>0</v>
      </c>
    </row>
    <row r="31" spans="2:10" ht="30" customHeight="1" x14ac:dyDescent="0.3">
      <c r="B31" s="2" t="s">
        <v>23</v>
      </c>
      <c r="C31" s="21"/>
      <c r="D31" s="21"/>
      <c r="E31" s="21">
        <f>Försäkring[Beräknad
kostnad]-Försäkring[Faktisk
kostnad]</f>
        <v>0</v>
      </c>
      <c r="F31" s="2"/>
      <c r="G31" s="2" t="s">
        <v>67</v>
      </c>
      <c r="H31" s="21"/>
      <c r="I31" s="21"/>
      <c r="J31" s="21">
        <f>Nöjen[Beräknad
kostnad]-Nöjen[Faktisk
kostnad]</f>
        <v>0</v>
      </c>
    </row>
    <row r="32" spans="2:10" ht="30" customHeight="1" x14ac:dyDescent="0.3">
      <c r="B32" s="2" t="s">
        <v>24</v>
      </c>
      <c r="C32" s="21"/>
      <c r="D32" s="21"/>
      <c r="E32" s="21">
        <f>Försäkring[Beräknad
kostnad]-Försäkring[Faktisk
kostnad]</f>
        <v>0</v>
      </c>
      <c r="F32" s="2"/>
      <c r="G32" s="2" t="s">
        <v>68</v>
      </c>
      <c r="H32" s="21"/>
      <c r="I32" s="21"/>
      <c r="J32" s="21">
        <f>Nöjen[Beräknad
kostnad]-Nöjen[Faktisk
kostnad]</f>
        <v>0</v>
      </c>
    </row>
    <row r="33" spans="2:10" ht="30" customHeight="1" x14ac:dyDescent="0.3">
      <c r="B33" s="2" t="s">
        <v>25</v>
      </c>
      <c r="C33" s="21"/>
      <c r="D33" s="21"/>
      <c r="E33" s="21">
        <f>Försäkring[Beräknad
kostnad]-Försäkring[Faktisk
kostnad]</f>
        <v>0</v>
      </c>
      <c r="F33" s="2"/>
      <c r="G33" s="2" t="s">
        <v>69</v>
      </c>
      <c r="H33" s="21"/>
      <c r="I33" s="21"/>
      <c r="J33" s="21">
        <f>Nöjen[Beräknad
kostnad]-Nöjen[Faktisk
kostnad]</f>
        <v>0</v>
      </c>
    </row>
    <row r="34" spans="2:10" ht="30" customHeight="1" x14ac:dyDescent="0.3">
      <c r="B34" s="2" t="s">
        <v>13</v>
      </c>
      <c r="C34" s="21"/>
      <c r="D34" s="21"/>
      <c r="E34" s="21">
        <f>Försäkring[Beräknad
kostnad]-Försäkring[Faktisk
kostnad]</f>
        <v>0</v>
      </c>
      <c r="F34" s="2"/>
      <c r="G34" s="2" t="s">
        <v>70</v>
      </c>
      <c r="H34" s="21"/>
      <c r="I34" s="21"/>
      <c r="J34" s="21">
        <f>Nöjen[Beräknad
kostnad]-Nöjen[Faktisk
kostnad]</f>
        <v>0</v>
      </c>
    </row>
    <row r="35" spans="2:10" ht="30" customHeight="1" x14ac:dyDescent="0.3">
      <c r="B35" s="8" t="s">
        <v>14</v>
      </c>
      <c r="C35" s="52">
        <f>SUBTOTAL(109,Försäkring[Beräknad
kostnad])</f>
        <v>0</v>
      </c>
      <c r="D35" s="52">
        <f>SUBTOTAL(109,Försäkring[Faktisk
kostnad])</f>
        <v>0</v>
      </c>
      <c r="E35" s="52">
        <f>SUBTOTAL(109,Försäkring[Skillnad])</f>
        <v>0</v>
      </c>
      <c r="F35" s="2"/>
      <c r="G35" s="2" t="s">
        <v>13</v>
      </c>
      <c r="H35" s="21"/>
      <c r="I35" s="21"/>
      <c r="J35" s="21">
        <f>Nöjen[Beräknad
kostnad]-Nöjen[Faktisk
kostnad]</f>
        <v>0</v>
      </c>
    </row>
    <row r="36" spans="2:10" ht="30" customHeight="1" x14ac:dyDescent="0.3">
      <c r="B36" s="10"/>
      <c r="C36" s="10"/>
      <c r="D36" s="10"/>
      <c r="E36" s="10"/>
      <c r="F36" s="2"/>
      <c r="G36" s="8" t="s">
        <v>14</v>
      </c>
      <c r="H36" s="52">
        <f>SUBTOTAL(109,Nöjen[Beräknad
kostnad])</f>
        <v>0</v>
      </c>
      <c r="I36" s="52">
        <f>SUBTOTAL(109,Nöjen[Faktisk
kostnad])</f>
        <v>0</v>
      </c>
      <c r="J36" s="52">
        <f>SUBTOTAL(109,Nöjen[Skillnad])</f>
        <v>0</v>
      </c>
    </row>
    <row r="37" spans="2:10" ht="30" customHeight="1" x14ac:dyDescent="0.3">
      <c r="B37" s="18" t="s">
        <v>26</v>
      </c>
      <c r="C37" s="17" t="s">
        <v>46</v>
      </c>
      <c r="D37" s="17" t="s">
        <v>48</v>
      </c>
      <c r="E37" s="17" t="s">
        <v>50</v>
      </c>
      <c r="F37" s="2"/>
      <c r="G37" s="10"/>
      <c r="H37" s="10"/>
      <c r="I37" s="10"/>
      <c r="J37" s="10"/>
    </row>
    <row r="38" spans="2:10" ht="30" customHeight="1" x14ac:dyDescent="0.3">
      <c r="B38" s="2" t="s">
        <v>27</v>
      </c>
      <c r="C38" s="21"/>
      <c r="D38" s="21"/>
      <c r="E38" s="21">
        <f>Mat[Beräknad
kostnad]-Mat[Faktisk
kostnad]</f>
        <v>0</v>
      </c>
      <c r="F38" s="2"/>
      <c r="G38" s="20" t="s">
        <v>71</v>
      </c>
      <c r="H38" s="17" t="s">
        <v>87</v>
      </c>
      <c r="I38" s="25" t="s">
        <v>88</v>
      </c>
      <c r="J38" s="17" t="s">
        <v>50</v>
      </c>
    </row>
    <row r="39" spans="2:10" ht="30" customHeight="1" x14ac:dyDescent="0.3">
      <c r="B39" s="2" t="s">
        <v>28</v>
      </c>
      <c r="C39" s="21"/>
      <c r="D39" s="21"/>
      <c r="E39" s="21">
        <f>Mat[Beräknad
kostnad]-Mat[Faktisk
kostnad]</f>
        <v>0</v>
      </c>
      <c r="F39" s="2"/>
      <c r="G39" s="2" t="s">
        <v>72</v>
      </c>
      <c r="H39" s="21"/>
      <c r="I39" s="21"/>
      <c r="J39" s="21">
        <f>Skatter[Beräknad 
kostnad]-Skatter[Faktisk 
kostnad]</f>
        <v>0</v>
      </c>
    </row>
    <row r="40" spans="2:10" ht="30" customHeight="1" x14ac:dyDescent="0.3">
      <c r="B40" s="2" t="s">
        <v>13</v>
      </c>
      <c r="C40" s="21"/>
      <c r="D40" s="21"/>
      <c r="E40" s="21">
        <f>Mat[Beräknad
kostnad]-Mat[Faktisk
kostnad]</f>
        <v>0</v>
      </c>
      <c r="F40" s="2"/>
      <c r="G40" s="2" t="s">
        <v>73</v>
      </c>
      <c r="H40" s="21"/>
      <c r="I40" s="21"/>
      <c r="J40" s="21">
        <f>Skatter[Beräknad 
kostnad]-Skatter[Faktisk 
kostnad]</f>
        <v>0</v>
      </c>
    </row>
    <row r="41" spans="2:10" ht="30" customHeight="1" x14ac:dyDescent="0.3">
      <c r="B41" s="8" t="s">
        <v>14</v>
      </c>
      <c r="C41" s="52">
        <f>SUBTOTAL(109,Mat[Beräknad
kostnad])</f>
        <v>0</v>
      </c>
      <c r="D41" s="52">
        <f>SUBTOTAL(109,Mat[Faktisk
kostnad])</f>
        <v>0</v>
      </c>
      <c r="E41" s="52">
        <f>SUBTOTAL(109,Mat[Skillnad])</f>
        <v>0</v>
      </c>
      <c r="F41" s="2"/>
      <c r="G41" s="2" t="s">
        <v>74</v>
      </c>
      <c r="H41" s="21"/>
      <c r="I41" s="21"/>
      <c r="J41" s="21">
        <f>Skatter[Beräknad 
kostnad]-Skatter[Faktisk 
kostnad]</f>
        <v>0</v>
      </c>
    </row>
    <row r="42" spans="2:10" ht="30" customHeight="1" x14ac:dyDescent="0.3">
      <c r="B42" s="10"/>
      <c r="C42" s="10"/>
      <c r="D42" s="10"/>
      <c r="E42" s="10"/>
      <c r="F42" s="2"/>
      <c r="G42" s="2" t="s">
        <v>13</v>
      </c>
      <c r="H42" s="21"/>
      <c r="I42" s="21"/>
      <c r="J42" s="21">
        <f>Skatter[Beräknad 
kostnad]-Skatter[Faktisk 
kostnad]</f>
        <v>0</v>
      </c>
    </row>
    <row r="43" spans="2:10" ht="30" customHeight="1" x14ac:dyDescent="0.3">
      <c r="B43" s="18" t="s">
        <v>29</v>
      </c>
      <c r="C43" s="17" t="s">
        <v>46</v>
      </c>
      <c r="D43" s="17" t="s">
        <v>48</v>
      </c>
      <c r="E43" s="17" t="s">
        <v>50</v>
      </c>
      <c r="F43" s="2"/>
      <c r="G43" s="8" t="s">
        <v>14</v>
      </c>
      <c r="H43" s="52">
        <f>SUBTOTAL(109,Skatter[Beräknad 
kostnad])</f>
        <v>0</v>
      </c>
      <c r="I43" s="52">
        <f>SUBTOTAL(109,Skatter[Faktisk 
kostnad])</f>
        <v>0</v>
      </c>
      <c r="J43" s="52">
        <f>SUBTOTAL(109,Skatter[Skillnad])</f>
        <v>0</v>
      </c>
    </row>
    <row r="44" spans="2:10" ht="30" customHeight="1" x14ac:dyDescent="0.3">
      <c r="B44" s="6" t="s">
        <v>30</v>
      </c>
      <c r="C44" s="21"/>
      <c r="D44" s="21"/>
      <c r="E44" s="21">
        <f>Barn[Beräknad
kostnad]-Barn[Faktisk
kostnad]</f>
        <v>0</v>
      </c>
      <c r="F44" s="2"/>
      <c r="G44" s="10"/>
      <c r="H44" s="10"/>
      <c r="I44" s="10"/>
      <c r="J44" s="10"/>
    </row>
    <row r="45" spans="2:10" ht="30" customHeight="1" x14ac:dyDescent="0.3">
      <c r="B45" s="6" t="s">
        <v>31</v>
      </c>
      <c r="C45" s="21"/>
      <c r="D45" s="21"/>
      <c r="E45" s="21">
        <f>Barn[Beräknad
kostnad]-Barn[Faktisk
kostnad]</f>
        <v>0</v>
      </c>
      <c r="F45" s="2"/>
      <c r="G45" s="18" t="s">
        <v>75</v>
      </c>
      <c r="H45" s="17" t="s">
        <v>46</v>
      </c>
      <c r="I45" s="25" t="s">
        <v>48</v>
      </c>
      <c r="J45" s="17" t="s">
        <v>50</v>
      </c>
    </row>
    <row r="46" spans="2:10" ht="30" customHeight="1" x14ac:dyDescent="0.3">
      <c r="B46" s="6" t="s">
        <v>32</v>
      </c>
      <c r="C46" s="21"/>
      <c r="D46" s="21"/>
      <c r="E46" s="21">
        <f>Barn[Beräknad
kostnad]-Barn[Faktisk
kostnad]</f>
        <v>0</v>
      </c>
      <c r="F46" s="2"/>
      <c r="G46" s="1" t="s">
        <v>30</v>
      </c>
      <c r="H46" s="53"/>
      <c r="I46" s="53"/>
      <c r="J46" s="53">
        <f>Hygien[Beräknad
kostnad]-Hygien[Faktisk
kostnad]</f>
        <v>0</v>
      </c>
    </row>
    <row r="47" spans="2:10" ht="30" customHeight="1" x14ac:dyDescent="0.3">
      <c r="B47" s="6" t="s">
        <v>33</v>
      </c>
      <c r="C47" s="21"/>
      <c r="D47" s="21"/>
      <c r="E47" s="21">
        <f>Barn[Beräknad
kostnad]-Barn[Faktisk
kostnad]</f>
        <v>0</v>
      </c>
      <c r="F47" s="2"/>
      <c r="G47" s="1" t="s">
        <v>76</v>
      </c>
      <c r="H47" s="53"/>
      <c r="I47" s="53"/>
      <c r="J47" s="53">
        <f>Hygien[Beräknad
kostnad]-Hygien[Faktisk
kostnad]</f>
        <v>0</v>
      </c>
    </row>
    <row r="48" spans="2:10" ht="30" customHeight="1" x14ac:dyDescent="0.3">
      <c r="B48" s="6" t="s">
        <v>34</v>
      </c>
      <c r="C48" s="21"/>
      <c r="D48" s="21"/>
      <c r="E48" s="21">
        <f>Barn[Beräknad
kostnad]-Barn[Faktisk
kostnad]</f>
        <v>0</v>
      </c>
      <c r="F48" s="2"/>
      <c r="G48" s="1" t="s">
        <v>31</v>
      </c>
      <c r="H48" s="53"/>
      <c r="I48" s="53"/>
      <c r="J48" s="53">
        <f>Hygien[Beräknad
kostnad]-Hygien[Faktisk
kostnad]</f>
        <v>0</v>
      </c>
    </row>
    <row r="49" spans="2:10" ht="30" customHeight="1" x14ac:dyDescent="0.3">
      <c r="B49" s="6" t="s">
        <v>35</v>
      </c>
      <c r="C49" s="21"/>
      <c r="D49" s="21"/>
      <c r="E49" s="21">
        <f>Barn[Beräknad
kostnad]-Barn[Faktisk
kostnad]</f>
        <v>0</v>
      </c>
      <c r="F49" s="2"/>
      <c r="G49" s="1" t="s">
        <v>77</v>
      </c>
      <c r="H49" s="53"/>
      <c r="I49" s="53"/>
      <c r="J49" s="53">
        <f>Hygien[Beräknad
kostnad]-Hygien[Faktisk
kostnad]</f>
        <v>0</v>
      </c>
    </row>
    <row r="50" spans="2:10" ht="30" customHeight="1" x14ac:dyDescent="0.3">
      <c r="B50" s="6" t="s">
        <v>36</v>
      </c>
      <c r="C50" s="21"/>
      <c r="D50" s="21"/>
      <c r="E50" s="21">
        <f>Barn[Beräknad
kostnad]-Barn[Faktisk
kostnad]</f>
        <v>0</v>
      </c>
      <c r="F50" s="2"/>
      <c r="G50" s="1" t="s">
        <v>78</v>
      </c>
      <c r="H50" s="53"/>
      <c r="I50" s="53"/>
      <c r="J50" s="53">
        <f>Hygien[Beräknad
kostnad]-Hygien[Faktisk
kostnad]</f>
        <v>0</v>
      </c>
    </row>
    <row r="51" spans="2:10" ht="30" customHeight="1" x14ac:dyDescent="0.3">
      <c r="B51" s="6" t="s">
        <v>37</v>
      </c>
      <c r="C51" s="21"/>
      <c r="D51" s="21"/>
      <c r="E51" s="21">
        <f>Barn[Beräknad
kostnad]-Barn[Faktisk
kostnad]</f>
        <v>0</v>
      </c>
      <c r="F51" s="2"/>
      <c r="G51" s="1" t="s">
        <v>34</v>
      </c>
      <c r="H51" s="53"/>
      <c r="I51" s="53"/>
      <c r="J51" s="53">
        <f>Hygien[Beräknad
kostnad]-Hygien[Faktisk
kostnad]</f>
        <v>0</v>
      </c>
    </row>
    <row r="52" spans="2:10" ht="30" customHeight="1" x14ac:dyDescent="0.3">
      <c r="B52" s="6" t="s">
        <v>13</v>
      </c>
      <c r="C52" s="21"/>
      <c r="D52" s="21"/>
      <c r="E52" s="21">
        <f>Barn[Beräknad
kostnad]-Barn[Faktisk
kostnad]</f>
        <v>0</v>
      </c>
      <c r="F52" s="2"/>
      <c r="G52" s="1" t="s">
        <v>13</v>
      </c>
      <c r="H52" s="53"/>
      <c r="I52" s="53"/>
      <c r="J52" s="53">
        <f>Hygien[Beräknad
kostnad]-Hygien[Faktisk
kostnad]</f>
        <v>0</v>
      </c>
    </row>
    <row r="53" spans="2:10" ht="30" customHeight="1" x14ac:dyDescent="0.3">
      <c r="B53" s="8" t="s">
        <v>14</v>
      </c>
      <c r="C53" s="52">
        <f>SUBTOTAL(109,Barn[Beräknad
kostnad])</f>
        <v>0</v>
      </c>
      <c r="D53" s="52">
        <f>SUBTOTAL(109,Barn[Faktisk
kostnad])</f>
        <v>0</v>
      </c>
      <c r="E53" s="52">
        <f>SUBTOTAL(109,Barn[Skillnad])</f>
        <v>0</v>
      </c>
      <c r="F53" s="2"/>
      <c r="G53" s="7" t="s">
        <v>14</v>
      </c>
      <c r="H53" s="23">
        <f>SUBTOTAL(109,Hygien[Beräknad
kostnad])</f>
        <v>0</v>
      </c>
      <c r="I53" s="23">
        <f>SUBTOTAL(109,Hygien[Faktisk
kostnad])</f>
        <v>0</v>
      </c>
      <c r="J53" s="23">
        <f>SUBTOTAL(109,Hygien[Skillnad])</f>
        <v>0</v>
      </c>
    </row>
    <row r="54" spans="2:10" ht="30" customHeight="1" x14ac:dyDescent="0.3">
      <c r="B54" s="10"/>
      <c r="C54" s="10"/>
      <c r="D54" s="10"/>
      <c r="E54" s="10"/>
      <c r="F54" s="2"/>
      <c r="G54" s="10"/>
      <c r="H54" s="10"/>
      <c r="I54" s="10"/>
      <c r="J54" s="10"/>
    </row>
    <row r="55" spans="2:10" ht="30" customHeight="1" x14ac:dyDescent="0.3">
      <c r="B55" s="20" t="s">
        <v>38</v>
      </c>
      <c r="C55" s="17" t="s">
        <v>46</v>
      </c>
      <c r="D55" s="17" t="s">
        <v>48</v>
      </c>
      <c r="E55" s="17" t="s">
        <v>50</v>
      </c>
      <c r="F55" s="2"/>
      <c r="G55" s="18" t="s">
        <v>79</v>
      </c>
      <c r="H55" s="17" t="s">
        <v>46</v>
      </c>
      <c r="I55" s="25" t="s">
        <v>48</v>
      </c>
      <c r="J55" s="17" t="s">
        <v>50</v>
      </c>
    </row>
    <row r="56" spans="2:10" ht="30" customHeight="1" x14ac:dyDescent="0.3">
      <c r="B56" s="1" t="s">
        <v>39</v>
      </c>
      <c r="C56" s="53"/>
      <c r="D56" s="53"/>
      <c r="E56" s="53">
        <f>Juridiskt[Beräknad
kostnad]-Juridiskt[Faktisk
kostnad]</f>
        <v>0</v>
      </c>
      <c r="F56" s="2"/>
      <c r="G56" s="1" t="s">
        <v>26</v>
      </c>
      <c r="H56" s="53"/>
      <c r="I56" s="53"/>
      <c r="J56" s="53">
        <f>Husdjur[Beräknad
kostnad]-Husdjur[Faktisk
kostnad]</f>
        <v>0</v>
      </c>
    </row>
    <row r="57" spans="2:10" ht="30" customHeight="1" x14ac:dyDescent="0.3">
      <c r="B57" s="1" t="s">
        <v>22</v>
      </c>
      <c r="C57" s="53"/>
      <c r="D57" s="53"/>
      <c r="E57" s="53">
        <f>Juridiskt[Beräknad
kostnad]-Juridiskt[Faktisk
kostnad]</f>
        <v>0</v>
      </c>
      <c r="F57" s="2"/>
      <c r="G57" s="1" t="s">
        <v>30</v>
      </c>
      <c r="H57" s="53"/>
      <c r="I57" s="53"/>
      <c r="J57" s="53">
        <f>Husdjur[Beräknad
kostnad]-Husdjur[Faktisk
kostnad]</f>
        <v>0</v>
      </c>
    </row>
    <row r="58" spans="2:10" ht="30" customHeight="1" x14ac:dyDescent="0.3">
      <c r="B58" s="3" t="s">
        <v>40</v>
      </c>
      <c r="C58" s="53"/>
      <c r="D58" s="53"/>
      <c r="E58" s="53">
        <f>Juridiskt[Beräknad
kostnad]-Juridiskt[Faktisk
kostnad]</f>
        <v>0</v>
      </c>
      <c r="F58" s="2"/>
      <c r="G58" s="1" t="s">
        <v>80</v>
      </c>
      <c r="H58" s="53"/>
      <c r="I58" s="53"/>
      <c r="J58" s="53">
        <f>Husdjur[Beräknad
kostnad]-Husdjur[Faktisk
kostnad]</f>
        <v>0</v>
      </c>
    </row>
    <row r="59" spans="2:10" ht="30" customHeight="1" x14ac:dyDescent="0.3">
      <c r="B59" s="1" t="s">
        <v>13</v>
      </c>
      <c r="C59" s="53"/>
      <c r="D59" s="53"/>
      <c r="E59" s="53">
        <f>Juridiskt[Beräknad
kostnad]-Juridiskt[Faktisk
kostnad]</f>
        <v>0</v>
      </c>
      <c r="F59" s="2"/>
      <c r="G59" s="1" t="s">
        <v>81</v>
      </c>
      <c r="H59" s="53"/>
      <c r="I59" s="53"/>
      <c r="J59" s="53">
        <f>Husdjur[Beräknad
kostnad]-Husdjur[Faktisk
kostnad]</f>
        <v>0</v>
      </c>
    </row>
    <row r="60" spans="2:10" ht="30" customHeight="1" x14ac:dyDescent="0.3">
      <c r="B60" s="7" t="s">
        <v>14</v>
      </c>
      <c r="C60" s="23">
        <f>SUBTOTAL(109,Juridiskt[Beräknad
kostnad])</f>
        <v>0</v>
      </c>
      <c r="D60" s="23">
        <f>SUBTOTAL(109,Juridiskt[Faktisk
kostnad])</f>
        <v>0</v>
      </c>
      <c r="E60" s="23">
        <f>SUBTOTAL(109,Juridiskt[Skillnad])</f>
        <v>0</v>
      </c>
      <c r="F60" s="2"/>
      <c r="G60" s="1" t="s">
        <v>13</v>
      </c>
      <c r="H60" s="53"/>
      <c r="I60" s="53"/>
      <c r="J60" s="53">
        <f>Husdjur[Beräknad
kostnad]-Husdjur[Faktisk
kostnad]</f>
        <v>0</v>
      </c>
    </row>
    <row r="61" spans="2:10" ht="30" customHeight="1" x14ac:dyDescent="0.3">
      <c r="B61" s="10"/>
      <c r="C61" s="10"/>
      <c r="D61" s="10"/>
      <c r="E61" s="10"/>
      <c r="F61" s="2"/>
      <c r="G61" s="7" t="s">
        <v>14</v>
      </c>
      <c r="H61" s="23">
        <f>SUBTOTAL(109,Husdjur[Beräknad
kostnad])</f>
        <v>0</v>
      </c>
      <c r="I61" s="23">
        <f>SUBTOTAL(109,Husdjur[Faktisk
kostnad])</f>
        <v>0</v>
      </c>
      <c r="J61" s="23">
        <f>SUBTOTAL(109,Husdjur[Skillnad])</f>
        <v>0</v>
      </c>
    </row>
    <row r="62" spans="2:10" ht="30" customHeight="1" x14ac:dyDescent="0.3">
      <c r="B62" s="20" t="s">
        <v>41</v>
      </c>
      <c r="C62" s="17" t="s">
        <v>46</v>
      </c>
      <c r="D62" s="17" t="s">
        <v>48</v>
      </c>
      <c r="E62" s="17" t="s">
        <v>50</v>
      </c>
      <c r="F62" s="2"/>
      <c r="G62" s="10"/>
      <c r="H62" s="10"/>
      <c r="I62" s="10"/>
      <c r="J62" s="10"/>
    </row>
    <row r="63" spans="2:10" ht="30" customHeight="1" x14ac:dyDescent="0.3">
      <c r="B63" s="1" t="s">
        <v>42</v>
      </c>
      <c r="C63" s="53"/>
      <c r="D63" s="53"/>
      <c r="E63" s="53">
        <f>Sparande[Beräknad
kostnad]-Sparande[Faktisk
kostnad]</f>
        <v>0</v>
      </c>
      <c r="F63" s="2"/>
      <c r="G63" s="20" t="s">
        <v>82</v>
      </c>
      <c r="H63" s="17" t="s">
        <v>46</v>
      </c>
      <c r="I63" s="25" t="s">
        <v>48</v>
      </c>
      <c r="J63" s="17" t="s">
        <v>50</v>
      </c>
    </row>
    <row r="64" spans="2:10" ht="30" customHeight="1" x14ac:dyDescent="0.3">
      <c r="B64" s="1" t="s">
        <v>43</v>
      </c>
      <c r="C64" s="53"/>
      <c r="D64" s="53"/>
      <c r="E64" s="53">
        <f>Sparande[Beräknad
kostnad]-Sparande[Faktisk
kostnad]</f>
        <v>0</v>
      </c>
      <c r="F64" s="2"/>
      <c r="G64" s="2" t="s">
        <v>83</v>
      </c>
      <c r="H64" s="21"/>
      <c r="I64" s="21"/>
      <c r="J64" s="21">
        <f>Presenter[Beräknad
kostnad]-Presenter[Faktisk
kostnad]</f>
        <v>0</v>
      </c>
    </row>
    <row r="65" spans="2:10" ht="30" customHeight="1" x14ac:dyDescent="0.3">
      <c r="B65" s="1" t="s">
        <v>44</v>
      </c>
      <c r="C65" s="53"/>
      <c r="D65" s="53"/>
      <c r="E65" s="53">
        <f>Sparande[Beräknad
kostnad]-Sparande[Faktisk
kostnad]</f>
        <v>0</v>
      </c>
      <c r="F65" s="2"/>
      <c r="G65" s="2" t="s">
        <v>84</v>
      </c>
      <c r="H65" s="21"/>
      <c r="I65" s="21"/>
      <c r="J65" s="21">
        <f>Presenter[Beräknad
kostnad]-Presenter[Faktisk
kostnad]</f>
        <v>0</v>
      </c>
    </row>
    <row r="66" spans="2:10" ht="30" customHeight="1" x14ac:dyDescent="0.3">
      <c r="B66" s="1" t="s">
        <v>13</v>
      </c>
      <c r="C66" s="53"/>
      <c r="D66" s="53"/>
      <c r="E66" s="53">
        <f>Sparande[Beräknad
kostnad]-Sparande[Faktisk
kostnad]</f>
        <v>0</v>
      </c>
      <c r="F66" s="2"/>
      <c r="G66" s="2" t="s">
        <v>85</v>
      </c>
      <c r="H66" s="21"/>
      <c r="I66" s="21"/>
      <c r="J66" s="21">
        <f>Presenter[Beräknad
kostnad]-Presenter[Faktisk
kostnad]</f>
        <v>0</v>
      </c>
    </row>
    <row r="67" spans="2:10" ht="30" customHeight="1" x14ac:dyDescent="0.3">
      <c r="B67" s="7" t="s">
        <v>14</v>
      </c>
      <c r="C67" s="23">
        <f>SUBTOTAL(109,Sparande[Beräknad
kostnad])</f>
        <v>0</v>
      </c>
      <c r="D67" s="23">
        <f>SUBTOTAL(109,Sparande[Faktisk
kostnad])</f>
        <v>0</v>
      </c>
      <c r="E67" s="23">
        <f>SUBTOTAL(109,Sparande[Skillnad])</f>
        <v>0</v>
      </c>
      <c r="F67" s="2"/>
      <c r="G67" s="8" t="s">
        <v>14</v>
      </c>
      <c r="H67" s="52">
        <f>SUBTOTAL(109,Presenter[Beräknad
kostnad])</f>
        <v>0</v>
      </c>
      <c r="I67" s="52">
        <f>SUBTOTAL(109,Presenter[Faktisk
kostnad])</f>
        <v>0</v>
      </c>
      <c r="J67" s="52">
        <f>SUBTOTAL(109,Presenter[Skillnad])</f>
        <v>0</v>
      </c>
    </row>
    <row r="68" spans="2:10" ht="30" customHeight="1" x14ac:dyDescent="0.3">
      <c r="F68" s="2"/>
    </row>
  </sheetData>
  <phoneticPr fontId="2" type="noConversion"/>
  <conditionalFormatting sqref="J56:J60 J46:J52 J39:J42 J29:J35 E63:E66 E56:E59 E44:E52 E38:E40 E31:E34 E20:E27 H17 J20:J25 J64:J66 E6:E16">
    <cfRule type="iconSet" priority="4">
      <iconSet iconSet="3Arrows">
        <cfvo type="percentile" val="0"/>
        <cfvo type="num" val="-50"/>
        <cfvo type="num" val="50"/>
      </iconSet>
    </cfRule>
  </conditionalFormatting>
  <conditionalFormatting sqref="D3:J3 B1 I1:J1 B3:B4 F4:J4 B2:J2 B5:J12 F18:F68 G19:J26 B19:E28 B18 B30:E35 B29 B37:E41 B36 B43:E53 B42 B55:E60 B54 B62:E67 B61 G63:J67 G62 G55:J61 G54 G45:J53 G44 G38:J43 G37 G28:J36 G27 G18 I18:J18 B14:J17 B13:G13 I13:J13">
    <cfRule type="cellIs" dxfId="78" priority="2" operator="lessThan">
      <formula>0</formula>
    </cfRule>
  </conditionalFormatting>
  <conditionalFormatting sqref="C3">
    <cfRule type="cellIs" dxfId="77" priority="1" operator="lessThan">
      <formula>0</formula>
    </cfRule>
  </conditionalFormatting>
  <dataValidations count="30">
    <dataValidation allowBlank="1" showInputMessage="1" showErrorMessage="1" prompt="Skapa en familjebudget i det här kalkylbladet. Ange information i tabellerna. Summa beräknade och faktiska kostnader, beräknat och faktiskt saldo samt skillnad beräknas automatiskt" sqref="A1" xr:uid="{00000000-0002-0000-0000-000000000000}"/>
    <dataValidation allowBlank="1" showInputMessage="1" showErrorMessage="1" prompt="Kalkylbladets rubrik finns i den här cellen. Sammanfattningen finns i tabellen nedan. Kategorierna för exempelutgift finns i separata tabeller med början i B5. Ange inkomstbeloppen med början i cell G2" sqref="B1" xr:uid="{00000000-0002-0000-0000-000001000000}"/>
    <dataValidation allowBlank="1" showInputMessage="1" showErrorMessage="1" prompt="Summa av beräknad kostnad beräknas automatiskt i cellen nedan" sqref="C2" xr:uid="{00000000-0002-0000-0000-000002000000}"/>
    <dataValidation allowBlank="1" showInputMessage="1" showErrorMessage="1" prompt="Summa av faktisk kostnad beräknas automatiskt i cellen nedan" sqref="D2" xr:uid="{00000000-0002-0000-0000-000003000000}"/>
    <dataValidation allowBlank="1" showInputMessage="1" showErrorMessage="1" prompt="Skillnaden beräknas automatiskt i cellen nedan" sqref="E2" xr:uid="{00000000-0002-0000-0000-000004000000}"/>
    <dataValidation allowBlank="1" showInputMessage="1" showErrorMessage="1" prompt="Ange information i tabellen Bostad nedan, i tabellen Transport som börjar i cell B19 och i tabellen Beräknad månadsinkomst som börjar i cell G2" sqref="B4" xr:uid="{00000000-0002-0000-0000-000005000000}"/>
    <dataValidation allowBlank="1" showInputMessage="1" showErrorMessage="1" prompt="Ange beräknad månatlig inkomstkälla i den här kolumnen under den här rubriken" sqref="G2" xr:uid="{00000000-0002-0000-0000-000006000000}"/>
    <dataValidation allowBlank="1" showInputMessage="1" showErrorMessage="1" prompt="Ange belopp i den här kolumnen under den här rubriken" sqref="H8 H2" xr:uid="{00000000-0002-0000-0000-000007000000}"/>
    <dataValidation allowBlank="1" showInputMessage="1" showErrorMessage="1" prompt="Ange information om faktiska månadsintäkter i tabellen nedan" sqref="G7" xr:uid="{00000000-0002-0000-0000-000008000000}"/>
    <dataValidation allowBlank="1" showInputMessage="1" showErrorMessage="1" prompt="Ange faktisk månatlig inkomstkälla i den här kolumnen under den här rubriken" sqref="G8" xr:uid="{00000000-0002-0000-0000-000009000000}"/>
    <dataValidation allowBlank="1" showInputMessage="1" showErrorMessage="1" prompt="Saldotabellen nedan uppdateras automatiskt" sqref="G13" xr:uid="{00000000-0002-0000-0000-00000A000000}"/>
    <dataValidation allowBlank="1" showInputMessage="1" showErrorMessage="1" prompt="Saldo visas i den här kolumnen under den här rubriken" sqref="G14" xr:uid="{00000000-0002-0000-0000-00000B000000}"/>
    <dataValidation allowBlank="1" showInputMessage="1" showErrorMessage="1" prompt="Belopp beräknas också automatiskt, och ikonerna uppdateras till vänster i den här kolumnen under den här rubriken" sqref="H14" xr:uid="{00000000-0002-0000-0000-00000C000000}"/>
    <dataValidation allowBlank="1" showInputMessage="1" showErrorMessage="1" prompt="Exempel på utgiftskategori finns i den här cellen. Exempelutgifter för exempelkategorin finns i den här kolumnen under den här rubriken. Använd rubrikfilter för att hitta specifika poster" sqref="B5 B19 G55 G28 B30 B37 G38 G45 B43 B55 B62 G63 G19" xr:uid="{00000000-0002-0000-0000-00000D000000}"/>
    <dataValidation allowBlank="1" showInputMessage="1" showErrorMessage="1" prompt="Ange beräknad kostnad i den här kolumnen under den här rubriken" sqref="C5 C19 C30 C37 C43 C55 C62 H63 H28 H38 H45 H55 H19" xr:uid="{00000000-0002-0000-0000-00000E000000}"/>
    <dataValidation allowBlank="1" showInputMessage="1" showErrorMessage="1" prompt="Ange faktisk kostnad i den här kolumnen under den här rubriken" sqref="D5 D19 D30 D37 D43 D55 D62 I63 I28 I38 I45 I55 I19" xr:uid="{00000000-0002-0000-0000-00000F000000}"/>
    <dataValidation allowBlank="1" showInputMessage="1" showErrorMessage="1" prompt="Ange information i tabellen Transport nedan och i tabellen Försäkring som börjar i cell B30" sqref="B18" xr:uid="{00000000-0002-0000-0000-000010000000}"/>
    <dataValidation allowBlank="1" showInputMessage="1" showErrorMessage="1" prompt="Ange information i tabellen Försäkring nedan och i tabellen Matvaror som börjar i cell B37" sqref="B29" xr:uid="{00000000-0002-0000-0000-000011000000}"/>
    <dataValidation allowBlank="1" showInputMessage="1" showErrorMessage="1" prompt="Ange information i tabellen Matvaror nedan och i tabellen Barn som börjar i cell B43" sqref="B36" xr:uid="{00000000-0002-0000-0000-000012000000}"/>
    <dataValidation allowBlank="1" showInputMessage="1" showErrorMessage="1" prompt="Ange information i tabellen Barn nedan och i tabellen Juridiskt som börjar i cell B55" sqref="B42" xr:uid="{00000000-0002-0000-0000-000013000000}"/>
    <dataValidation allowBlank="1" showInputMessage="1" showErrorMessage="1" prompt="Ange information i tabellen Juridiskt nedan och i tabellen Sparande som börjar i cell B62" sqref="B54" xr:uid="{00000000-0002-0000-0000-000014000000}"/>
    <dataValidation allowBlank="1" showInputMessage="1" showErrorMessage="1" prompt="Ange information i tabellen Sparande nedan och i tabellen Lån som börjar i cell G19" sqref="B61" xr:uid="{00000000-0002-0000-0000-000015000000}"/>
    <dataValidation allowBlank="1" showInputMessage="1" showErrorMessage="1" prompt="Ange information i tabellen Lån nedan och i tabellen Nöjen som börjar i cell G28" sqref="G18" xr:uid="{00000000-0002-0000-0000-000016000000}"/>
    <dataValidation allowBlank="1" showInputMessage="1" showErrorMessage="1" prompt="Ange information i tabellen Nöjen nedan och i tabellen Skatter som börjar i cell G38" sqref="G27" xr:uid="{00000000-0002-0000-0000-000017000000}"/>
    <dataValidation allowBlank="1" showInputMessage="1" showErrorMessage="1" prompt="Ange information i tabellen Skatter nedan och i tabellen Hygien som börjar i cell G45" sqref="G37" xr:uid="{00000000-0002-0000-0000-000018000000}"/>
    <dataValidation allowBlank="1" showInputMessage="1" showErrorMessage="1" prompt="Ange information i tabellen Hygien nedan och i tabellen Husdjur som börjar i cell G55" sqref="G44" xr:uid="{00000000-0002-0000-0000-000019000000}"/>
    <dataValidation allowBlank="1" showInputMessage="1" showErrorMessage="1" prompt="Ange information i tabellen Husdjur nedan och i tabellen Presenter som börjar i cell G63" sqref="G54" xr:uid="{00000000-0002-0000-0000-00001A000000}"/>
    <dataValidation allowBlank="1" showInputMessage="1" showErrorMessage="1" prompt="Ange uppgifter i tabellen Presenter nedan" sqref="G62" xr:uid="{00000000-0002-0000-0000-00001B000000}"/>
    <dataValidation allowBlank="1" showInputMessage="1" showErrorMessage="1" prompt="Summorna för Beräknad, Faktisk och Skillnad beräknas automatiskt i den här tabellen" sqref="B2" xr:uid="{00000000-0002-0000-0000-00001C000000}"/>
    <dataValidation allowBlank="1" showInputMessage="1" showErrorMessage="1" prompt="Skillnaden beräknas också automatiskt i den här kolumnen under den här rubriken" sqref="E5 E19 E30 J28 J63 E37 E43 J38 J45 E55 E62 J55 J19" xr:uid="{00000000-0002-0000-0000-00001D000000}"/>
  </dataValidations>
  <printOptions horizontalCentered="1"/>
  <pageMargins left="0.25" right="0.25" top="0.5" bottom="0.5" header="0.5" footer="0.5"/>
  <pageSetup paperSize="9" scale="60" orientation="portrait" r:id="rId1"/>
  <headerFooter differentFirst="1" alignWithMargins="0">
    <oddFooter>Page &amp;P of &amp;N</oddFooter>
  </headerFooter>
  <ignoredErrors>
    <ignoredError sqref="E20:E27 E31:E34 E38:E40 E44:E52 E56:E59 E63:E66 J64:J66 J56:J60 J46:J52 J39:J42 J29:J35 J20:J25" emptyCellReference="1"/>
  </ignoredErrors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Familjens månadsbudget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2018-04-23T08:03:42Z</dcterms:created>
  <dcterms:modified xsi:type="dcterms:W3CDTF">2018-09-20T06:10:26Z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