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bookViews>
    <workbookView xWindow="0" yWindow="0" windowWidth="20490" windowHeight="7545" xr2:uid="{00000000-000D-0000-FFFF-FFFF00000000}"/>
  </bookViews>
  <sheets>
    <sheet name="월간 가족 예산" sheetId="1" r:id="rId1"/>
  </sheets>
  <calcPr calcId="179017"/>
  <webPublishing codePage="1252"/>
</workbook>
</file>

<file path=xl/calcChain.xml><?xml version="1.0" encoding="utf-8"?>
<calcChain xmlns="http://schemas.openxmlformats.org/spreadsheetml/2006/main">
  <c r="J64" i="1" l="1"/>
  <c r="J65" i="1"/>
  <c r="J66" i="1"/>
  <c r="J56" i="1"/>
  <c r="J57" i="1"/>
  <c r="J58" i="1"/>
  <c r="J59" i="1"/>
  <c r="J60" i="1"/>
  <c r="J46" i="1"/>
  <c r="J47" i="1"/>
  <c r="J48" i="1"/>
  <c r="J49" i="1"/>
  <c r="J50" i="1"/>
  <c r="J51" i="1"/>
  <c r="J52" i="1"/>
  <c r="J39" i="1"/>
  <c r="J40" i="1"/>
  <c r="J41" i="1"/>
  <c r="J42" i="1"/>
  <c r="J29" i="1"/>
  <c r="J30" i="1"/>
  <c r="J31" i="1"/>
  <c r="J32" i="1"/>
  <c r="J33" i="1"/>
  <c r="J34" i="1"/>
  <c r="J35" i="1"/>
  <c r="J20" i="1"/>
  <c r="J21" i="1"/>
  <c r="J22" i="1"/>
  <c r="J23" i="1"/>
  <c r="J24" i="1"/>
  <c r="J25" i="1"/>
  <c r="E63" i="1"/>
  <c r="E64" i="1"/>
  <c r="E65" i="1"/>
  <c r="E66" i="1"/>
  <c r="E56" i="1"/>
  <c r="E57" i="1"/>
  <c r="E58" i="1"/>
  <c r="E59" i="1"/>
  <c r="E45" i="1"/>
  <c r="E44" i="1"/>
  <c r="E46" i="1"/>
  <c r="E47" i="1"/>
  <c r="E48" i="1"/>
  <c r="E49" i="1"/>
  <c r="E50" i="1"/>
  <c r="E51" i="1"/>
  <c r="E52" i="1"/>
  <c r="E38" i="1"/>
  <c r="E39" i="1"/>
  <c r="E40" i="1"/>
  <c r="E31" i="1"/>
  <c r="E32" i="1"/>
  <c r="E33" i="1"/>
  <c r="E34" i="1"/>
  <c r="E20" i="1"/>
  <c r="E21" i="1"/>
  <c r="E22" i="1"/>
  <c r="E23" i="1"/>
  <c r="E24" i="1"/>
  <c r="E25" i="1"/>
  <c r="E26" i="1"/>
  <c r="E27" i="1"/>
  <c r="E6" i="1"/>
  <c r="E7" i="1"/>
  <c r="E8" i="1"/>
  <c r="E9" i="1"/>
  <c r="E10" i="1"/>
  <c r="E11" i="1"/>
  <c r="E12" i="1"/>
  <c r="E13" i="1"/>
  <c r="E14" i="1"/>
  <c r="E15" i="1"/>
  <c r="E16" i="1"/>
  <c r="I53" i="1"/>
  <c r="H53" i="1"/>
  <c r="D60" i="1"/>
  <c r="C60" i="1"/>
  <c r="I67" i="1"/>
  <c r="H67" i="1"/>
  <c r="D67" i="1"/>
  <c r="C67" i="1"/>
  <c r="I43" i="1"/>
  <c r="H43" i="1"/>
  <c r="I26" i="1"/>
  <c r="H26" i="1"/>
  <c r="I36" i="1"/>
  <c r="H36" i="1"/>
  <c r="I61" i="1"/>
  <c r="H61" i="1"/>
  <c r="D53" i="1"/>
  <c r="C53" i="1"/>
  <c r="D41" i="1"/>
  <c r="C41" i="1"/>
  <c r="D35" i="1"/>
  <c r="C35" i="1"/>
  <c r="D28" i="1"/>
  <c r="C28" i="1"/>
  <c r="C17" i="1"/>
  <c r="D17" i="1"/>
  <c r="H12" i="1"/>
  <c r="H6" i="1"/>
  <c r="C3" i="1" l="1"/>
  <c r="H15" i="1" s="1"/>
  <c r="D3" i="1"/>
  <c r="H16" i="1" s="1"/>
  <c r="E67" i="1"/>
  <c r="J43" i="1"/>
  <c r="J61" i="1"/>
  <c r="E41" i="1"/>
  <c r="J67" i="1"/>
  <c r="E60" i="1"/>
  <c r="J53" i="1"/>
  <c r="J26" i="1"/>
  <c r="J36" i="1"/>
  <c r="E53" i="1"/>
  <c r="E35" i="1"/>
  <c r="E28" i="1"/>
  <c r="E17" i="1"/>
  <c r="E3" i="1" l="1"/>
  <c r="H17" i="1"/>
</calcChain>
</file>

<file path=xl/sharedStrings.xml><?xml version="1.0" encoding="utf-8"?>
<sst xmlns="http://schemas.openxmlformats.org/spreadsheetml/2006/main" count="162" uniqueCount="90">
  <si>
    <t>월간 가족 예산</t>
  </si>
  <si>
    <t>요약 표</t>
  </si>
  <si>
    <t>주거비</t>
  </si>
  <si>
    <t>담보 대출 또는 임대</t>
  </si>
  <si>
    <t>두 번째 담보 대출 또는 임대</t>
  </si>
  <si>
    <t>전화 번호</t>
  </si>
  <si>
    <t>전기</t>
  </si>
  <si>
    <t>가스</t>
  </si>
  <si>
    <t>상하수도</t>
  </si>
  <si>
    <t>케이블</t>
  </si>
  <si>
    <t>쓰레기 수거비</t>
  </si>
  <si>
    <t>유지 관리 또는 보수비</t>
  </si>
  <si>
    <t>소모품</t>
  </si>
  <si>
    <t>기타</t>
  </si>
  <si>
    <t>합계</t>
  </si>
  <si>
    <t>교통비</t>
  </si>
  <si>
    <t>교통비 1</t>
  </si>
  <si>
    <t>교통비 2</t>
  </si>
  <si>
    <t>버스/택시 요금</t>
  </si>
  <si>
    <t>보험</t>
  </si>
  <si>
    <t>라이선싱</t>
  </si>
  <si>
    <t>연료</t>
  </si>
  <si>
    <t>유지 관리</t>
  </si>
  <si>
    <t>홈</t>
  </si>
  <si>
    <t>건강</t>
  </si>
  <si>
    <t>생명</t>
  </si>
  <si>
    <t>음식</t>
  </si>
  <si>
    <t>식료품</t>
  </si>
  <si>
    <t>외식</t>
  </si>
  <si>
    <t>자녀</t>
  </si>
  <si>
    <t>의료</t>
  </si>
  <si>
    <t>의류</t>
  </si>
  <si>
    <t>수업료</t>
  </si>
  <si>
    <t>학용품</t>
  </si>
  <si>
    <t>협회비</t>
  </si>
  <si>
    <t>점심 비용</t>
  </si>
  <si>
    <t>보육</t>
  </si>
  <si>
    <t>장난감/게임</t>
  </si>
  <si>
    <t>법무_관련</t>
  </si>
  <si>
    <t>변호사</t>
  </si>
  <si>
    <t>부양비</t>
  </si>
  <si>
    <t>지급금</t>
  </si>
  <si>
    <t>저축/투자</t>
  </si>
  <si>
    <t>퇴직금</t>
  </si>
  <si>
    <t>투자금</t>
  </si>
  <si>
    <t>대학</t>
  </si>
  <si>
    <t>합계
예상 비용</t>
  </si>
  <si>
    <t>예상
비용</t>
  </si>
  <si>
    <t>합계
실제 비용</t>
  </si>
  <si>
    <t>실제
비용</t>
  </si>
  <si>
    <t>합계
차액</t>
  </si>
  <si>
    <t>차액</t>
  </si>
  <si>
    <t>예상 월별 수입 출처</t>
  </si>
  <si>
    <t>수입 1</t>
  </si>
  <si>
    <t>수입 2</t>
  </si>
  <si>
    <t>추가 수입</t>
  </si>
  <si>
    <t>월별 총 수입</t>
  </si>
  <si>
    <t>실제 월별 수입 출처</t>
  </si>
  <si>
    <t>잔액</t>
  </si>
  <si>
    <t>예상 잔액</t>
  </si>
  <si>
    <t>실제 잔액</t>
  </si>
  <si>
    <t>대출</t>
  </si>
  <si>
    <t>개인</t>
  </si>
  <si>
    <t>학생</t>
  </si>
  <si>
    <t>신용 카드</t>
  </si>
  <si>
    <t>여가비</t>
  </si>
  <si>
    <t>비디오/DVD</t>
  </si>
  <si>
    <t>CD</t>
  </si>
  <si>
    <t>영화</t>
  </si>
  <si>
    <t>콘서트</t>
  </si>
  <si>
    <t>스포츠 행사</t>
  </si>
  <si>
    <t>라이브 공연</t>
  </si>
  <si>
    <t>세금</t>
  </si>
  <si>
    <t>국세</t>
  </si>
  <si>
    <t>지방세</t>
  </si>
  <si>
    <t>주민세</t>
  </si>
  <si>
    <t>개인 관리</t>
  </si>
  <si>
    <t>머리/손톱 손질</t>
  </si>
  <si>
    <t>드라이 클리닝</t>
  </si>
  <si>
    <t>헬스 클럽</t>
  </si>
  <si>
    <t>애완동물</t>
  </si>
  <si>
    <t>미용</t>
  </si>
  <si>
    <t>장난감</t>
  </si>
  <si>
    <t>선물 및 기부</t>
  </si>
  <si>
    <t>자선 기금 1</t>
  </si>
  <si>
    <t>자선 기금 2</t>
  </si>
  <si>
    <t>자선 기금 3</t>
  </si>
  <si>
    <t>금액</t>
  </si>
  <si>
    <t>예상 
비용</t>
  </si>
  <si>
    <t>실제 
비용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</si>
</sst>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&quot;₩&quot;#,##0;[Red]&quot;₩&quot;#,##0"/>
    <numFmt numFmtId="180" formatCode="&quot;₩&quot;#,##0_);[Red]\(&quot;₩&quot;#,##0\)"/>
  </numFmts>
  <fonts count="23">
    <font>
      <sz val="11"/>
      <name val="Malgun Gothic"/>
      <family val="2"/>
    </font>
    <font>
      <sz val="8"/>
      <name val="Arial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1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6"/>
      <color theme="1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6"/>
      <name val="Malgun Gothic"/>
      <family val="2"/>
    </font>
    <font>
      <b/>
      <sz val="12"/>
      <name val="Malgun Gothic"/>
      <family val="2"/>
    </font>
    <font>
      <sz val="8"/>
      <name val="Malgun Gothic"/>
      <family val="2"/>
    </font>
    <font>
      <sz val="10"/>
      <name val="Malgun Gothic"/>
      <family val="2"/>
    </font>
    <font>
      <sz val="10"/>
      <color theme="1"/>
      <name val="Malgun Gothic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thin">
        <color theme="4" tint="-0.249977111117893"/>
      </right>
      <top/>
      <bottom/>
      <diagonal/>
    </border>
    <border>
      <left/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249977111117893"/>
      </left>
      <right/>
      <top/>
      <bottom/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thin">
        <color theme="9" tint="0.7999816888943144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15" fillId="0" borderId="0" applyNumberFormat="0" applyFill="0" applyBorder="0" applyProtection="0">
      <alignment horizontal="left"/>
    </xf>
    <xf numFmtId="0" fontId="6" fillId="3" borderId="0" applyNumberFormat="0" applyProtection="0">
      <alignment horizontal="right" vertical="center"/>
    </xf>
    <xf numFmtId="0" fontId="6" fillId="3" borderId="0" applyNumberFormat="0" applyAlignment="0" applyProtection="0"/>
    <xf numFmtId="0" fontId="6" fillId="3" borderId="0" applyProtection="0">
      <alignment horizontal="center" vertical="center" wrapText="1"/>
    </xf>
    <xf numFmtId="178" fontId="10" fillId="4" borderId="2" applyProtection="0">
      <alignment vertical="center"/>
    </xf>
    <xf numFmtId="180" fontId="7" fillId="5" borderId="0" applyFont="0">
      <alignment horizontal="right" vertical="center"/>
    </xf>
    <xf numFmtId="180" fontId="7" fillId="0" borderId="0" applyFont="0" applyFill="0" applyBorder="0" applyAlignment="0">
      <alignment vertical="center" wrapText="1"/>
    </xf>
    <xf numFmtId="0" fontId="7" fillId="5" borderId="3" applyNumberFormat="0" applyFont="0" applyAlignment="0">
      <alignment vertical="center"/>
    </xf>
    <xf numFmtId="180" fontId="7" fillId="5" borderId="5" applyFont="0" applyFill="0" applyAlignment="0">
      <alignment vertical="center"/>
    </xf>
    <xf numFmtId="180" fontId="7" fillId="5" borderId="6" applyFont="0" applyFill="0">
      <alignment vertical="center"/>
    </xf>
    <xf numFmtId="178" fontId="7" fillId="5" borderId="3" applyNumberFormat="0" applyFont="0" applyFill="0" applyAlignment="0">
      <alignment vertical="center"/>
    </xf>
    <xf numFmtId="180" fontId="7" fillId="5" borderId="4" applyFont="0" applyFill="0" applyAlignment="0">
      <alignment vertical="center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6" borderId="0" applyNumberFormat="0" applyBorder="0" applyAlignment="0" applyProtection="0"/>
    <xf numFmtId="0" fontId="4" fillId="7" borderId="0" applyNumberFormat="0" applyBorder="0" applyAlignment="0" applyProtection="0"/>
    <xf numFmtId="0" fontId="13" fillId="8" borderId="0" applyNumberFormat="0" applyBorder="0" applyAlignment="0" applyProtection="0"/>
    <xf numFmtId="0" fontId="11" fillId="9" borderId="10" applyNumberFormat="0" applyAlignment="0" applyProtection="0"/>
    <xf numFmtId="0" fontId="14" fillId="10" borderId="11" applyNumberFormat="0" applyAlignment="0" applyProtection="0"/>
    <xf numFmtId="0" fontId="5" fillId="10" borderId="10" applyNumberFormat="0" applyAlignment="0" applyProtection="0"/>
    <xf numFmtId="0" fontId="12" fillId="0" borderId="12" applyNumberFormat="0" applyFill="0" applyAlignment="0" applyProtection="0"/>
    <xf numFmtId="0" fontId="6" fillId="11" borderId="13" applyNumberFormat="0" applyAlignment="0" applyProtection="0"/>
    <xf numFmtId="0" fontId="17" fillId="0" borderId="0" applyNumberFormat="0" applyFill="0" applyBorder="0" applyAlignment="0" applyProtection="0"/>
    <xf numFmtId="0" fontId="7" fillId="12" borderId="14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5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6" fillId="3" borderId="0" xfId="3" applyAlignment="1">
      <alignment horizontal="left" vertical="center" wrapText="1"/>
    </xf>
    <xf numFmtId="0" fontId="6" fillId="3" borderId="0" xfId="3" applyAlignment="1">
      <alignment horizontal="left" vertical="center" wrapText="1"/>
    </xf>
    <xf numFmtId="0" fontId="6" fillId="3" borderId="0" xfId="4">
      <alignment horizontal="center" vertical="center" wrapText="1"/>
    </xf>
    <xf numFmtId="0" fontId="6" fillId="3" borderId="0" xfId="3" applyNumberFormat="1" applyAlignment="1">
      <alignment horizontal="left" vertical="center" wrapText="1"/>
    </xf>
    <xf numFmtId="0" fontId="6" fillId="3" borderId="0" xfId="3" applyNumberFormat="1" applyAlignment="1">
      <alignment vertical="center"/>
    </xf>
    <xf numFmtId="0" fontId="6" fillId="3" borderId="0" xfId="3" applyNumberFormat="1" applyAlignment="1">
      <alignment vertical="center" wrapText="1"/>
    </xf>
    <xf numFmtId="180" fontId="0" fillId="0" borderId="0" xfId="7" applyFont="1" applyFill="1" applyBorder="1" applyAlignment="1">
      <alignment vertical="center" wrapText="1"/>
    </xf>
    <xf numFmtId="180" fontId="0" fillId="0" borderId="0" xfId="7" applyFont="1" applyAlignment="1">
      <alignment vertical="center" wrapText="1"/>
    </xf>
    <xf numFmtId="180" fontId="0" fillId="0" borderId="0" xfId="7" applyFont="1" applyAlignment="1">
      <alignment vertical="center"/>
    </xf>
    <xf numFmtId="180" fontId="0" fillId="0" borderId="0" xfId="7" applyFont="1" applyFill="1" applyAlignment="1">
      <alignment vertical="center" wrapText="1"/>
    </xf>
    <xf numFmtId="0" fontId="6" fillId="3" borderId="7" xfId="3" applyBorder="1" applyAlignment="1">
      <alignment horizontal="left" vertical="center" wrapText="1"/>
    </xf>
    <xf numFmtId="0" fontId="0" fillId="0" borderId="0" xfId="0" applyBorder="1">
      <alignment vertical="center"/>
    </xf>
    <xf numFmtId="0" fontId="6" fillId="3" borderId="0" xfId="4" applyAlignment="1">
      <alignment horizontal="left" vertical="center" wrapText="1"/>
    </xf>
    <xf numFmtId="0" fontId="0" fillId="0" borderId="6" xfId="0" applyBorder="1" applyAlignment="1">
      <alignment vertical="center"/>
    </xf>
    <xf numFmtId="0" fontId="6" fillId="3" borderId="0" xfId="2" applyAlignment="1">
      <alignment horizontal="left" vertical="center" wrapText="1"/>
    </xf>
    <xf numFmtId="0" fontId="6" fillId="3" borderId="0" xfId="3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/>
    </xf>
    <xf numFmtId="180" fontId="19" fillId="2" borderId="0" xfId="7" applyFont="1" applyFill="1" applyBorder="1" applyAlignment="1">
      <alignment horizontal="left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178" fontId="20" fillId="0" borderId="0" xfId="11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78" fontId="21" fillId="0" borderId="0" xfId="11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3" fillId="3" borderId="9" xfId="0" applyFont="1" applyFill="1" applyBorder="1">
      <alignment vertical="center"/>
    </xf>
    <xf numFmtId="180" fontId="21" fillId="0" borderId="0" xfId="7" applyFont="1" applyFill="1" applyBorder="1" applyAlignment="1">
      <alignment vertical="center" wrapText="1"/>
    </xf>
    <xf numFmtId="0" fontId="6" fillId="3" borderId="8" xfId="3" applyFont="1" applyFill="1" applyBorder="1" applyAlignment="1">
      <alignment horizontal="left" vertical="center" wrapText="1"/>
    </xf>
    <xf numFmtId="178" fontId="21" fillId="0" borderId="3" xfId="11" applyNumberFormat="1" applyFont="1" applyFill="1" applyAlignment="1">
      <alignment vertical="center" wrapText="1"/>
    </xf>
    <xf numFmtId="180" fontId="6" fillId="3" borderId="0" xfId="7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80" fontId="21" fillId="0" borderId="0" xfId="7" applyFont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5" borderId="3" xfId="8" applyNumberFormat="1" applyFont="1">
      <alignment vertical="center"/>
    </xf>
    <xf numFmtId="0" fontId="0" fillId="5" borderId="0" xfId="9" applyNumberFormat="1" applyFont="1" applyBorder="1">
      <alignment vertical="center"/>
    </xf>
    <xf numFmtId="180" fontId="10" fillId="5" borderId="5" xfId="9" applyFont="1" applyAlignment="1">
      <alignment vertical="center"/>
    </xf>
    <xf numFmtId="180" fontId="10" fillId="5" borderId="5" xfId="9" applyFont="1" applyFill="1" applyAlignment="1">
      <alignment vertical="center"/>
    </xf>
    <xf numFmtId="180" fontId="10" fillId="5" borderId="5" xfId="9" applyFont="1" applyFill="1">
      <alignment vertical="center"/>
    </xf>
    <xf numFmtId="180" fontId="0" fillId="0" borderId="0" xfId="7" applyFont="1" applyFill="1" applyBorder="1" applyAlignment="1">
      <alignment vertical="center"/>
    </xf>
    <xf numFmtId="180" fontId="0" fillId="5" borderId="4" xfId="12" applyFont="1" applyAlignment="1">
      <alignment vertical="center"/>
    </xf>
    <xf numFmtId="180" fontId="0" fillId="5" borderId="5" xfId="9" applyFont="1" applyAlignment="1">
      <alignment vertical="center"/>
    </xf>
    <xf numFmtId="180" fontId="0" fillId="5" borderId="0" xfId="6" applyFont="1">
      <alignment horizontal="right" vertical="center"/>
    </xf>
    <xf numFmtId="180" fontId="0" fillId="5" borderId="5" xfId="9" applyFont="1" applyFill="1" applyAlignment="1">
      <alignment vertical="center"/>
    </xf>
    <xf numFmtId="180" fontId="0" fillId="5" borderId="6" xfId="10" applyFont="1" applyFill="1">
      <alignment vertical="center"/>
    </xf>
  </cellXfs>
  <cellStyles count="54">
    <cellStyle name="20% - 강조색1" xfId="31" builtinId="30" customBuiltin="1"/>
    <cellStyle name="20% - 강조색2" xfId="35" builtinId="34" customBuiltin="1"/>
    <cellStyle name="20% - 강조색3" xfId="39" builtinId="38" customBuiltin="1"/>
    <cellStyle name="20% - 강조색4" xfId="43" builtinId="42" customBuiltin="1"/>
    <cellStyle name="20% - 강조색5" xfId="47" builtinId="46" customBuiltin="1"/>
    <cellStyle name="20% - 강조색6" xfId="51" builtinId="50" customBuiltin="1"/>
    <cellStyle name="40% - 강조색1" xfId="32" builtinId="31" customBuiltin="1"/>
    <cellStyle name="40% - 강조색2" xfId="36" builtinId="35" customBuiltin="1"/>
    <cellStyle name="40% - 강조색3" xfId="40" builtinId="39" customBuiltin="1"/>
    <cellStyle name="40% - 강조색4" xfId="44" builtinId="43" customBuiltin="1"/>
    <cellStyle name="40% - 강조색5" xfId="48" builtinId="47" customBuiltin="1"/>
    <cellStyle name="40% - 강조색6" xfId="52" builtinId="51" customBuiltin="1"/>
    <cellStyle name="60% - 강조색1" xfId="33" builtinId="32" customBuiltin="1"/>
    <cellStyle name="60% - 강조색2" xfId="37" builtinId="36" customBuiltin="1"/>
    <cellStyle name="60% - 강조색3" xfId="41" builtinId="40" customBuiltin="1"/>
    <cellStyle name="60% - 강조색4" xfId="45" builtinId="44" customBuiltin="1"/>
    <cellStyle name="60% - 강조색5" xfId="49" builtinId="48" customBuiltin="1"/>
    <cellStyle name="60% - 강조색6" xfId="53" builtinId="52" customBuiltin="1"/>
    <cellStyle name="강조색1" xfId="30" builtinId="29" customBuiltin="1"/>
    <cellStyle name="강조색2" xfId="34" builtinId="33" customBuiltin="1"/>
    <cellStyle name="강조색3" xfId="38" builtinId="37" customBuiltin="1"/>
    <cellStyle name="강조색4" xfId="42" builtinId="41" customBuiltin="1"/>
    <cellStyle name="강조색5" xfId="46" builtinId="45" customBuiltin="1"/>
    <cellStyle name="강조색6" xfId="50" builtinId="49" customBuiltin="1"/>
    <cellStyle name="경고문" xfId="26" builtinId="11" customBuiltin="1"/>
    <cellStyle name="계산" xfId="23" builtinId="22" customBuiltin="1"/>
    <cellStyle name="금액" xfId="7" xr:uid="{00000000-0005-0000-0000-000000000000}"/>
    <cellStyle name="나쁨" xfId="19" builtinId="27" customBuiltin="1"/>
    <cellStyle name="메모" xfId="27" builtinId="10" customBuiltin="1"/>
    <cellStyle name="백분율" xfId="17" builtinId="5" customBuiltin="1"/>
    <cellStyle name="보통" xfId="20" builtinId="28" customBuiltin="1"/>
    <cellStyle name="설명 텍스트" xfId="28" builtinId="53" customBuiltin="1"/>
    <cellStyle name="셀 확인" xfId="25" builtinId="23" customBuiltin="1"/>
    <cellStyle name="쉼표" xfId="13" builtinId="3" customBuiltin="1"/>
    <cellStyle name="쉼표 [0]" xfId="14" builtinId="6" customBuiltin="1"/>
    <cellStyle name="아래쪽 테두리" xfId="9" xr:uid="{00000000-0005-0000-0000-000001000000}"/>
    <cellStyle name="연결된 셀" xfId="24" builtinId="24" customBuiltin="1"/>
    <cellStyle name="오른쪽 테두리" xfId="12" xr:uid="{00000000-0005-0000-0000-000008000000}"/>
    <cellStyle name="왼쪽 테두리" xfId="11" xr:uid="{00000000-0005-0000-0000-000006000000}"/>
    <cellStyle name="요약" xfId="29" builtinId="25" customBuiltin="1"/>
    <cellStyle name="요약 금액" xfId="6" xr:uid="{00000000-0005-0000-0000-000009000000}"/>
    <cellStyle name="요약 텍스트" xfId="8" xr:uid="{00000000-0005-0000-0000-00000A000000}"/>
    <cellStyle name="위쪽 테두리" xfId="10" xr:uid="{00000000-0005-0000-0000-00000C000000}"/>
    <cellStyle name="입력" xfId="21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18" builtinId="26" customBuiltin="1"/>
    <cellStyle name="출력" xfId="22" builtinId="21" customBuiltin="1"/>
    <cellStyle name="통화" xfId="15" builtinId="4" customBuiltin="1"/>
    <cellStyle name="통화 [0]" xfId="16" builtinId="7" customBuiltin="1"/>
    <cellStyle name="표준" xfId="0" builtinId="0" customBuiltin="1"/>
  </cellStyles>
  <dxfs count="8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  <fill>
        <patternFill patternType="solid">
          <fgColor indexed="64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algun Gothic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theme="4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79" formatCode="&quot;$&quot;#,##0_);[Red]\(&quot;$&quot;#,##0\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min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79" formatCode="&quot;$&quot;#,##0_);[Red]\(&quot;$&quot;#,##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79" formatCode="&quot;$&quot;#,##0_);[Red]\(&quot;$&quot;#,##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0" formatCode="General"/>
    </dxf>
    <dxf>
      <border outline="0">
        <right style="thin">
          <color theme="4" tint="-0.499984740745262"/>
        </right>
        <bottom style="thin">
          <color theme="4" tint="-0.499984740745262"/>
        </bottom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39994506668294322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double">
          <color theme="4" tint="-0.24994659260841701"/>
        </top>
        <bottom style="thin">
          <color theme="4" tint="-0.24994659260841701"/>
        </bottom>
      </border>
    </dxf>
    <dxf>
      <font>
        <b/>
        <i val="0"/>
        <color theme="0"/>
      </font>
      <fill>
        <patternFill>
          <bgColor theme="4" tint="-0.499984740745262"/>
        </patternFill>
      </fill>
      <border>
        <bottom style="thin">
          <color theme="0"/>
        </bottom>
      </border>
    </dxf>
    <dxf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</border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9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2" defaultTableStyle="Monthly Family Budget" defaultPivotStyle="PivotStyleLight16">
    <tableStyle name="ActualMonthlyIncome" pivot="0" count="3" xr9:uid="{00000000-0011-0000-FFFF-FFFF00000000}">
      <tableStyleElement type="wholeTable" dxfId="84"/>
      <tableStyleElement type="headerRow" dxfId="83"/>
      <tableStyleElement type="firstColumn" dxfId="82"/>
    </tableStyle>
    <tableStyle name="Monthly Family Budget" pivot="0" count="4" xr9:uid="{00000000-0011-0000-FFFF-FFFF01000000}">
      <tableStyleElement type="wholeTable" dxfId="81"/>
      <tableStyleElement type="headerRow" dxfId="80"/>
      <tableStyleElement type="totalRow" dxfId="79"/>
      <tableStyleElement type="firstRowStripe" dxfId="7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주거비" displayName="주거비" ref="B5:E17" totalsRowCount="1">
  <autoFilter ref="B5:E16" xr:uid="{00000000-0009-0000-0100-000001000000}"/>
  <tableColumns count="4">
    <tableColumn id="1" xr3:uid="{00000000-0010-0000-0000-000001000000}" name="주거비" totalsRowLabel="합계"/>
    <tableColumn id="2" xr3:uid="{00000000-0010-0000-0000-000002000000}" name="예상_x000a_비용" totalsRowFunction="sum" dataCellStyle="금액"/>
    <tableColumn id="3" xr3:uid="{00000000-0010-0000-0000-000003000000}" name="실제_x000a_비용" totalsRowFunction="sum" dataCellStyle="금액"/>
    <tableColumn id="4" xr3:uid="{00000000-0010-0000-0000-000004000000}" name="차액" totalsRowFunction="sum" dataCellStyle="금액">
      <calculatedColumnFormula>주거비[예상
비용]-주거비[실제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세금" displayName="세금" ref="G38:J43" totalsRowCount="1" headerRowDxfId="35" dataDxfId="34" totalsRowDxfId="33">
  <autoFilter ref="G38:J42" xr:uid="{00000000-0009-0000-0100-00000A000000}"/>
  <tableColumns count="4">
    <tableColumn id="1" xr3:uid="{00000000-0010-0000-0900-000001000000}" name="세금" totalsRowLabel="합계" dataDxfId="32" totalsRowDxfId="31"/>
    <tableColumn id="2" xr3:uid="{00000000-0010-0000-0900-000002000000}" name="예상 _x000a_비용" totalsRowFunction="sum" dataCellStyle="금액"/>
    <tableColumn id="3" xr3:uid="{00000000-0010-0000-0900-000003000000}" name="실제 _x000a_비용" totalsRowFunction="sum" dataCellStyle="금액"/>
    <tableColumn id="4" xr3:uid="{00000000-0010-0000-0900-000004000000}" name="차액" totalsRowFunction="sum" dataCellStyle="금액">
      <calculatedColumnFormula>세금[예상 
비용]-세금[실제 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저축" displayName="저축" ref="B62:E67" totalsRowCount="1" headerRowDxfId="30" dataDxfId="29" totalsRowDxfId="28">
  <autoFilter ref="B62:E66" xr:uid="{00000000-0009-0000-0100-00000B000000}"/>
  <tableColumns count="4">
    <tableColumn id="1" xr3:uid="{00000000-0010-0000-0A00-000001000000}" name="저축/투자" totalsRowLabel="합계" dataDxfId="27" totalsRowDxfId="26"/>
    <tableColumn id="2" xr3:uid="{00000000-0010-0000-0A00-000002000000}" name="예상_x000a_비용" totalsRowFunction="sum" dataCellStyle="금액"/>
    <tableColumn id="3" xr3:uid="{00000000-0010-0000-0A00-000003000000}" name="실제_x000a_비용" totalsRowFunction="sum" dataCellStyle="금액"/>
    <tableColumn id="4" xr3:uid="{00000000-0010-0000-0A00-000004000000}" name="차액" totalsRowFunction="sum" dataCellStyle="금액">
      <calculatedColumnFormula>저축[예상
비용]-저축[실제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경조사" displayName="경조사" ref="G63:J67" totalsRowCount="1" headerRowDxfId="25" dataDxfId="24" totalsRowDxfId="23">
  <autoFilter ref="G63:J66" xr:uid="{00000000-0009-0000-0100-00000C000000}"/>
  <tableColumns count="4">
    <tableColumn id="1" xr3:uid="{00000000-0010-0000-0B00-000001000000}" name="선물 및 기부" totalsRowLabel="합계" dataDxfId="22" totalsRowDxfId="21"/>
    <tableColumn id="2" xr3:uid="{00000000-0010-0000-0B00-000002000000}" name="예상_x000a_비용" totalsRowFunction="sum" dataCellStyle="금액"/>
    <tableColumn id="3" xr3:uid="{00000000-0010-0000-0B00-000003000000}" name="실제_x000a_비용" totalsRowFunction="sum" dataCellStyle="금액"/>
    <tableColumn id="4" xr3:uid="{00000000-0010-0000-0B00-000004000000}" name="차액" totalsRowFunction="sum" dataCellStyle="금액">
      <calculatedColumnFormula>경조사[예상
비용]-경조사[실제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법률" displayName="법률" ref="B55:E60" totalsRowCount="1" headerRowDxfId="20" dataDxfId="19" totalsRowDxfId="18">
  <autoFilter ref="B55:E59" xr:uid="{00000000-0009-0000-0100-00000D000000}"/>
  <tableColumns count="4">
    <tableColumn id="1" xr3:uid="{00000000-0010-0000-0C00-000001000000}" name="법무_관련" totalsRowLabel="합계" dataDxfId="17" totalsRowDxfId="16"/>
    <tableColumn id="2" xr3:uid="{00000000-0010-0000-0C00-000002000000}" name="예상_x000a_비용" totalsRowFunction="sum" dataCellStyle="금액"/>
    <tableColumn id="3" xr3:uid="{00000000-0010-0000-0C00-000003000000}" name="실제_x000a_비용" totalsRowFunction="sum" dataCellStyle="금액"/>
    <tableColumn id="4" xr3:uid="{00000000-0010-0000-0C00-000004000000}" name="차액" totalsRowFunction="sum" dataCellStyle="금액">
      <calculatedColumnFormula>법률[예상
비용]-법률[실제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ProjectedMonthlyIncome" displayName="ProjectedMonthlyIncome" ref="G2:H6" totalsRowShown="0" headerRowDxfId="15" tableBorderDxfId="14">
  <autoFilter ref="G2:H6" xr:uid="{00000000-0009-0000-0100-000012000000}">
    <filterColumn colId="0" hiddenButton="1"/>
    <filterColumn colId="1" hiddenButton="1"/>
  </autoFilter>
  <tableColumns count="2">
    <tableColumn id="1" xr3:uid="{00000000-0010-0000-0D00-000001000000}" name="예상 월별 수입 출처" dataDxfId="13" dataCellStyle="요약 텍스트"/>
    <tableColumn id="2" xr3:uid="{00000000-0010-0000-0D00-000002000000}" name="금액" dataDxfId="12" dataCellStyle="오른쪽 테두리"/>
  </tableColumns>
  <tableStyleInfo name="ActualMonthlyIncome" showFirstColumn="0" showLastColumn="0" showRowStripes="0" showColumnStripes="0"/>
  <extLst>
    <ext xmlns:x14="http://schemas.microsoft.com/office/spreadsheetml/2009/9/main" uri="{504A1905-F514-4f6f-8877-14C23A59335A}">
      <x14:table altTextSummary="이 표에 예상 월별 수입 출처와 금액을 입력합니다. 총 월별 수입은 자동으로 계산됩니다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E000000}" name="ActualMonthlyIncome" displayName="ActualMonthlyIncome" ref="G8:H12" totalsRowShown="0" headerRowDxfId="11" tableBorderDxfId="10">
  <autoFilter ref="G8:H12" xr:uid="{00000000-0009-0000-0100-000013000000}">
    <filterColumn colId="0" hiddenButton="1"/>
    <filterColumn colId="1" hiddenButton="1"/>
  </autoFilter>
  <tableColumns count="2">
    <tableColumn id="1" xr3:uid="{00000000-0010-0000-0E00-000001000000}" name="실제 월별 수입 출처" dataDxfId="9" dataCellStyle="요약 텍스트"/>
    <tableColumn id="2" xr3:uid="{00000000-0010-0000-0E00-000002000000}" name="금액" dataDxfId="8" dataCellStyle="요약 금액"/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이 표에 실제 월별 수입 출처와 금액을 입력합니다. 총 월별 수입은 자동으로 계산됩니다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F000000}" name="잔액" displayName="잔액" ref="G14:H17" totalsRowShown="0">
  <autoFilter ref="G14:H17" xr:uid="{00000000-0009-0000-0100-000016000000}">
    <filterColumn colId="0" hiddenButton="1"/>
    <filterColumn colId="1" hiddenButton="1"/>
  </autoFilter>
  <tableColumns count="2">
    <tableColumn id="1" xr3:uid="{00000000-0010-0000-0F00-000001000000}" name="잔액" dataDxfId="7"/>
    <tableColumn id="2" xr3:uid="{00000000-0010-0000-0F00-000002000000}" name="금액" dataDxfId="6" dataCellStyle="요약 금액"/>
  </tableColumns>
  <tableStyleInfo name="Monthly Family Budget" showFirstColumn="1" showLastColumn="0" showRowStripes="1" showColumnStripes="0"/>
  <extLst>
    <ext xmlns:x14="http://schemas.microsoft.com/office/spreadsheetml/2009/9/main" uri="{504A1905-F514-4f6f-8877-14C23A59335A}">
      <x14:table altTextSummary="이 표에 잔액 항목과 금액이 자동으로 계산됩니다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0000000}" name="요약" displayName="요약" ref="B2:E3" totalsRowShown="0" headerRowDxfId="5" tableBorderDxfId="4" dataCellStyle="아래쪽 테두리">
  <autoFilter ref="B2:E3" xr:uid="{00000000-0009-0000-0100-00000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1000-000001000000}" name="요약 표" dataDxfId="3" dataCellStyle="아래쪽 테두리"/>
    <tableColumn id="2" xr3:uid="{00000000-0010-0000-1000-000002000000}" name="합계_x000a_예상 비용" dataDxfId="2" dataCellStyle="아래쪽 테두리">
      <calculatedColumnFormula>주거비[[#Totals],[예상
비용]]+교통비[[#Totals],[예상
비용]]+보험료[[#Totals],[예상
비용]]+음식[[#Totals],[예상
비용]]+자녀_양육비[[#Totals],[예상
비용]]+법률[[#Totals],[예상
비용]]+저축[[#Totals],[예상
비용]]+대출[[#Totals],[예상
비용]]+여가비[[#Totals],[예상
비용]]+세금[[#Totals],[예상 
비용]]+개인관리[[#Totals],[예상
비용]]+애완동물[[#Totals],[예상
비용]]+경조사[[#Totals],[예상
비용]]</calculatedColumnFormula>
    </tableColumn>
    <tableColumn id="3" xr3:uid="{00000000-0010-0000-1000-000003000000}" name="합계_x000a_실제 비용" dataDxfId="1" dataCellStyle="아래쪽 테두리">
      <calculatedColumnFormula>주거비[[#Totals],[실제
비용]]+교통비[[#Totals],[실제
비용]]+보험료[[#Totals],[실제
비용]]+음식[[#Totals],[실제
비용]]+자녀_양육비[[#Totals],[실제
비용]]+법률[[#Totals],[실제
비용]]+저축[[#Totals],[실제
비용]]+대출[[#Totals],[실제
비용]]+여가비[[#Totals],[실제
비용]]+세금[[#Totals],[실제 
비용]]+개인관리[[#Totals],[실제
비용]]+애완동물[[#Totals],[실제
비용]]+경조사[[#Totals],[실제
비용]]</calculatedColumnFormula>
    </tableColumn>
    <tableColumn id="4" xr3:uid="{00000000-0010-0000-1000-000004000000}" name="합계_x000a_차액" dataDxfId="0" dataCellStyle="아래쪽 테두리">
      <calculatedColumnFormula>주거비[[#Totals],[차액]]+교통비[[#Totals],[차액]]+보험료[[#Totals],[차액]]+음식[[#Totals],[차액]]+자녀_양육비[[#Totals],[차액]]+법률[[#Totals],[차액]]+저축[[#Totals],[차액]]+대출[[#Totals],[차액]]+여가비[[#Totals],[차액]]+세금[[#Totals],[차액]]+개인관리[[#Totals],[차액]]+애완동물[[#Totals],[차액]]+경조사[[#Totals],[차액]]</calculatedColumnFormula>
    </tableColumn>
  </tableColumns>
  <tableStyleInfo name="ActualMonthlyIncome" showFirstColumn="0" showLastColumn="0" showRowStripes="1" showColumnStripes="0"/>
  <extLst>
    <ext xmlns:x14="http://schemas.microsoft.com/office/spreadsheetml/2009/9/main" uri="{504A1905-F514-4f6f-8877-14C23A59335A}">
      <x14:table altTextSummary="이 요약 표에 총 예상 및 실제 비용, 총 차이가 자동으로 계산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교통비" displayName="교통비" ref="B19:E28" totalsRowCount="1" headerRowDxfId="75" dataDxfId="74" totalsRowDxfId="73">
  <autoFilter ref="B19:E27" xr:uid="{00000000-0009-0000-0100-000002000000}"/>
  <tableColumns count="4">
    <tableColumn id="1" xr3:uid="{00000000-0010-0000-0100-000001000000}" name="교통비" totalsRowLabel="합계" dataDxfId="72" totalsRowDxfId="71"/>
    <tableColumn id="2" xr3:uid="{00000000-0010-0000-0100-000002000000}" name="예상_x000a_비용" totalsRowFunction="sum" dataCellStyle="금액"/>
    <tableColumn id="3" xr3:uid="{00000000-0010-0000-0100-000003000000}" name="실제_x000a_비용" totalsRowFunction="sum" dataCellStyle="금액"/>
    <tableColumn id="4" xr3:uid="{00000000-0010-0000-0100-000004000000}" name="차액" totalsRowFunction="sum" dataCellStyle="금액">
      <calculatedColumnFormula>교통비[예상
비용]-교통비[실제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보험료" displayName="보험료" ref="B30:E35" totalsRowCount="1" headerRowDxfId="70" dataDxfId="69" totalsRowDxfId="68">
  <autoFilter ref="B30:E34" xr:uid="{00000000-0009-0000-0100-000003000000}"/>
  <tableColumns count="4">
    <tableColumn id="1" xr3:uid="{00000000-0010-0000-0200-000001000000}" name="보험" totalsRowLabel="합계" dataDxfId="67" totalsRowDxfId="66"/>
    <tableColumn id="2" xr3:uid="{00000000-0010-0000-0200-000002000000}" name="예상_x000a_비용" totalsRowFunction="sum" dataCellStyle="금액"/>
    <tableColumn id="3" xr3:uid="{00000000-0010-0000-0200-000003000000}" name="실제_x000a_비용" totalsRowFunction="sum" dataCellStyle="금액"/>
    <tableColumn id="4" xr3:uid="{00000000-0010-0000-0200-000004000000}" name="차액" totalsRowFunction="sum" dataCellStyle="금액">
      <calculatedColumnFormula>보험료[예상
비용]-보험료[실제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음식" displayName="음식" ref="B37:E41" totalsRowCount="1" headerRowDxfId="65" dataDxfId="64" totalsRowDxfId="63">
  <autoFilter ref="B37:E40" xr:uid="{00000000-0009-0000-0100-000004000000}"/>
  <tableColumns count="4">
    <tableColumn id="1" xr3:uid="{00000000-0010-0000-0300-000001000000}" name="음식" totalsRowLabel="합계" dataDxfId="62" totalsRowDxfId="61"/>
    <tableColumn id="2" xr3:uid="{00000000-0010-0000-0300-000002000000}" name="예상_x000a_비용" totalsRowFunction="sum" dataCellStyle="금액"/>
    <tableColumn id="3" xr3:uid="{00000000-0010-0000-0300-000003000000}" name="실제_x000a_비용" totalsRowFunction="sum" dataCellStyle="금액"/>
    <tableColumn id="4" xr3:uid="{00000000-0010-0000-0300-000004000000}" name="차액" totalsRowFunction="sum" dataCellStyle="금액">
      <calculatedColumnFormula>음식[예상
비용]-음식[실제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자녀_양육비" displayName="자녀_양육비" ref="B43:E53" totalsRowCount="1" headerRowDxfId="60" dataDxfId="59" totalsRowDxfId="58">
  <autoFilter ref="B43:E52" xr:uid="{00000000-0009-0000-0100-000005000000}"/>
  <tableColumns count="4">
    <tableColumn id="1" xr3:uid="{00000000-0010-0000-0400-000001000000}" name="자녀" totalsRowLabel="합계" dataDxfId="57" totalsRowDxfId="56"/>
    <tableColumn id="2" xr3:uid="{00000000-0010-0000-0400-000002000000}" name="예상_x000a_비용" totalsRowFunction="sum" dataCellStyle="금액"/>
    <tableColumn id="3" xr3:uid="{00000000-0010-0000-0400-000003000000}" name="실제_x000a_비용" totalsRowFunction="sum" dataCellStyle="금액"/>
    <tableColumn id="4" xr3:uid="{00000000-0010-0000-0400-000004000000}" name="차액" totalsRowFunction="sum" dataCellStyle="금액">
      <calculatedColumnFormula>자녀_양육비[예상
비용]-자녀_양육비[실제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애완동물" displayName="애완동물" ref="G55:J61" totalsRowCount="1" headerRowDxfId="55" dataDxfId="54" totalsRowDxfId="53">
  <autoFilter ref="G55:J60" xr:uid="{00000000-0009-0000-0100-000006000000}"/>
  <tableColumns count="4">
    <tableColumn id="1" xr3:uid="{00000000-0010-0000-0500-000001000000}" name="애완동물" totalsRowLabel="합계" dataDxfId="52" totalsRowDxfId="51"/>
    <tableColumn id="2" xr3:uid="{00000000-0010-0000-0500-000002000000}" name="예상_x000a_비용" totalsRowFunction="sum" dataCellStyle="금액"/>
    <tableColumn id="3" xr3:uid="{00000000-0010-0000-0500-000003000000}" name="실제_x000a_비용" totalsRowFunction="sum" dataCellStyle="금액"/>
    <tableColumn id="4" xr3:uid="{00000000-0010-0000-0500-000004000000}" name="차액" totalsRowFunction="sum" dataCellStyle="금액">
      <calculatedColumnFormula>애완동물[예상
비용]-애완동물[실제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개인관리" displayName="개인관리" ref="G45:J53" totalsRowCount="1" headerRowDxfId="50" dataDxfId="49" totalsRowDxfId="48">
  <autoFilter ref="G45:J52" xr:uid="{00000000-0009-0000-0100-000007000000}"/>
  <tableColumns count="4">
    <tableColumn id="1" xr3:uid="{00000000-0010-0000-0600-000001000000}" name="개인 관리" totalsRowLabel="합계" dataDxfId="47" totalsRowDxfId="46"/>
    <tableColumn id="2" xr3:uid="{00000000-0010-0000-0600-000002000000}" name="예상_x000a_비용" totalsRowFunction="sum" dataCellStyle="금액"/>
    <tableColumn id="3" xr3:uid="{00000000-0010-0000-0600-000003000000}" name="실제_x000a_비용" totalsRowFunction="sum" dataCellStyle="금액"/>
    <tableColumn id="4" xr3:uid="{00000000-0010-0000-0600-000004000000}" name="차액" totalsRowFunction="sum" dataCellStyle="금액">
      <calculatedColumnFormula>개인관리[예상
비용]-개인관리[실제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여가비" displayName="여가비" ref="G28:J36" totalsRowCount="1" headerRowDxfId="45" dataDxfId="44" totalsRowDxfId="43">
  <autoFilter ref="G28:J35" xr:uid="{00000000-0009-0000-0100-000008000000}"/>
  <tableColumns count="4">
    <tableColumn id="1" xr3:uid="{00000000-0010-0000-0700-000001000000}" name="여가비" totalsRowLabel="합계" dataDxfId="42" totalsRowDxfId="41"/>
    <tableColumn id="2" xr3:uid="{00000000-0010-0000-0700-000002000000}" name="예상_x000a_비용" totalsRowFunction="sum" dataCellStyle="금액"/>
    <tableColumn id="3" xr3:uid="{00000000-0010-0000-0700-000003000000}" name="실제_x000a_비용" totalsRowFunction="sum" dataCellStyle="금액"/>
    <tableColumn id="4" xr3:uid="{00000000-0010-0000-0700-000004000000}" name="차액" totalsRowFunction="sum" dataCellStyle="금액">
      <calculatedColumnFormula>여가비[예상
비용]-여가비[실제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대출" displayName="대출" ref="G19:J26" totalsRowCount="1" headerRowDxfId="40" dataDxfId="39" totalsRowDxfId="38">
  <autoFilter ref="G19:J25" xr:uid="{00000000-0009-0000-0100-000009000000}"/>
  <tableColumns count="4">
    <tableColumn id="1" xr3:uid="{00000000-0010-0000-0800-000001000000}" name="대출" totalsRowLabel="합계" dataDxfId="37" totalsRowDxfId="36"/>
    <tableColumn id="2" xr3:uid="{00000000-0010-0000-0800-000002000000}" name="예상_x000a_비용" totalsRowFunction="sum" dataCellStyle="금액"/>
    <tableColumn id="3" xr3:uid="{00000000-0010-0000-0800-000003000000}" name="실제_x000a_비용" totalsRowFunction="sum" dataCellStyle="금액"/>
    <tableColumn id="4" xr3:uid="{00000000-0010-0000-0800-000004000000}" name="차액" totalsRowFunction="sum" dataCellStyle="금액">
      <calculatedColumnFormula>대출[예상
비용]-대출[실제
비용]</calculatedColumnFormula>
    </tableColumn>
  </tableColumns>
  <tableStyleInfo name="Monthly Family Budget" showFirstColumn="0" showLastColumn="0" showRowStripes="1" showColumnStripes="0"/>
  <extLst>
    <ext xmlns:x14="http://schemas.microsoft.com/office/spreadsheetml/2009/9/main" uri="{504A1905-F514-4f6f-8877-14C23A59335A}">
      <x14:table altTextSummary="이 표에는 샘플 범주와 관련된 샘플 지출 범주 및 샘플 지출이 있습니다. 예상 및 실제 비용을 입력합니다. 차이는 자동으로 계산됩니다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B1:J68"/>
  <sheetViews>
    <sheetView showGridLines="0" tabSelected="1" zoomScaleNormal="100" workbookViewId="0"/>
  </sheetViews>
  <sheetFormatPr defaultRowHeight="30" customHeight="1"/>
  <cols>
    <col min="1" max="1" width="2.625" customWidth="1"/>
    <col min="2" max="2" width="24.625" customWidth="1"/>
    <col min="3" max="4" width="17.75" customWidth="1"/>
    <col min="5" max="5" width="16.25" customWidth="1"/>
    <col min="6" max="6" width="3.875" customWidth="1"/>
    <col min="7" max="7" width="27.875" customWidth="1"/>
    <col min="8" max="8" width="16.375" customWidth="1"/>
    <col min="9" max="9" width="15.875" style="15" customWidth="1"/>
    <col min="10" max="10" width="17.625" customWidth="1"/>
    <col min="11" max="11" width="2.625" customWidth="1"/>
  </cols>
  <sheetData>
    <row r="1" spans="2:10" s="4" customFormat="1" ht="39.950000000000003" customHeight="1">
      <c r="B1" s="23" t="s">
        <v>0</v>
      </c>
      <c r="C1" s="23"/>
      <c r="D1" s="23"/>
      <c r="E1" s="23"/>
      <c r="F1" s="23"/>
      <c r="G1" s="23"/>
      <c r="H1" s="23"/>
      <c r="I1" s="24"/>
      <c r="J1" s="25"/>
    </row>
    <row r="2" spans="2:10" ht="30" customHeight="1">
      <c r="B2" s="21" t="s">
        <v>1</v>
      </c>
      <c r="C2" s="26" t="s">
        <v>46</v>
      </c>
      <c r="D2" s="26" t="s">
        <v>48</v>
      </c>
      <c r="E2" s="26" t="s">
        <v>50</v>
      </c>
      <c r="F2" s="27"/>
      <c r="G2" s="17" t="s">
        <v>52</v>
      </c>
      <c r="H2" s="8" t="s">
        <v>87</v>
      </c>
      <c r="I2" s="28"/>
      <c r="J2" s="29"/>
    </row>
    <row r="3" spans="2:10" ht="30" customHeight="1">
      <c r="B3" s="44"/>
      <c r="C3" s="45">
        <f>주거비[[#Totals],[예상
비용]]+교통비[[#Totals],[예상
비용]]+보험료[[#Totals],[예상
비용]]+음식[[#Totals],[예상
비용]]+자녀_양육비[[#Totals],[예상
비용]]+법률[[#Totals],[예상
비용]]+저축[[#Totals],[예상
비용]]+대출[[#Totals],[예상
비용]]+여가비[[#Totals],[예상
비용]]+세금[[#Totals],[예상 
비용]]+개인관리[[#Totals],[예상
비용]]+애완동물[[#Totals],[예상
비용]]+경조사[[#Totals],[예상
비용]]</f>
        <v>1203</v>
      </c>
      <c r="D3" s="46">
        <f>주거비[[#Totals],[실제
비용]]+교통비[[#Totals],[실제
비용]]+보험료[[#Totals],[실제
비용]]+음식[[#Totals],[실제
비용]]+자녀_양육비[[#Totals],[실제
비용]]+법률[[#Totals],[실제
비용]]+저축[[#Totals],[실제
비용]]+대출[[#Totals],[실제
비용]]+여가비[[#Totals],[실제
비용]]+세금[[#Totals],[실제 
비용]]+개인관리[[#Totals],[실제
비용]]+애완동물[[#Totals],[실제
비용]]+경조사[[#Totals],[실제
비용]]</f>
        <v>1317</v>
      </c>
      <c r="E3" s="46">
        <f>주거비[[#Totals],[차액]]+교통비[[#Totals],[차액]]+보험료[[#Totals],[차액]]+음식[[#Totals],[차액]]+자녀_양육비[[#Totals],[차액]]+법률[[#Totals],[차액]]+저축[[#Totals],[차액]]+대출[[#Totals],[차액]]+여가비[[#Totals],[차액]]+세금[[#Totals],[차액]]+개인관리[[#Totals],[차액]]+애완동물[[#Totals],[차액]]+경조사[[#Totals],[차액]]</f>
        <v>-114</v>
      </c>
      <c r="F3" s="29"/>
      <c r="G3" s="42" t="s">
        <v>53</v>
      </c>
      <c r="H3" s="48">
        <v>4000</v>
      </c>
      <c r="I3" s="28"/>
      <c r="J3" s="29"/>
    </row>
    <row r="4" spans="2:10" ht="30" customHeight="1">
      <c r="B4" s="20"/>
      <c r="C4" s="20"/>
      <c r="D4" s="20"/>
      <c r="E4" s="20"/>
      <c r="F4" s="30"/>
      <c r="G4" s="42" t="s">
        <v>54</v>
      </c>
      <c r="H4" s="48">
        <v>1200</v>
      </c>
      <c r="I4" s="31"/>
      <c r="J4" s="32"/>
    </row>
    <row r="5" spans="2:10" ht="30" customHeight="1">
      <c r="B5" s="7" t="s">
        <v>2</v>
      </c>
      <c r="C5" s="9" t="s">
        <v>47</v>
      </c>
      <c r="D5" s="9" t="s">
        <v>49</v>
      </c>
      <c r="E5" s="9" t="s">
        <v>51</v>
      </c>
      <c r="F5" s="30"/>
      <c r="G5" s="42" t="s">
        <v>55</v>
      </c>
      <c r="H5" s="48">
        <v>300</v>
      </c>
      <c r="I5" s="31"/>
      <c r="J5" s="32"/>
    </row>
    <row r="6" spans="2:10" ht="30" customHeight="1">
      <c r="B6" s="5" t="s">
        <v>3</v>
      </c>
      <c r="C6" s="13">
        <v>1000</v>
      </c>
      <c r="D6" s="13">
        <v>1000</v>
      </c>
      <c r="E6" s="47">
        <f>주거비[예상
비용]-주거비[실제
비용]</f>
        <v>0</v>
      </c>
      <c r="F6" s="30"/>
      <c r="G6" s="43" t="s">
        <v>56</v>
      </c>
      <c r="H6" s="49">
        <f>SUM(H3:H5)</f>
        <v>5500</v>
      </c>
      <c r="I6" s="31"/>
      <c r="J6" s="32"/>
    </row>
    <row r="7" spans="2:10" ht="30" customHeight="1">
      <c r="B7" s="5" t="s">
        <v>4</v>
      </c>
      <c r="C7" s="13">
        <v>0</v>
      </c>
      <c r="D7" s="13">
        <v>0</v>
      </c>
      <c r="E7" s="47">
        <f>주거비[예상
비용]-주거비[실제
비용]</f>
        <v>0</v>
      </c>
      <c r="F7" s="32"/>
      <c r="I7" s="14"/>
      <c r="J7" s="1"/>
    </row>
    <row r="8" spans="2:10" ht="30" customHeight="1">
      <c r="B8" s="5" t="s">
        <v>5</v>
      </c>
      <c r="C8" s="13">
        <v>62</v>
      </c>
      <c r="D8" s="13">
        <v>100</v>
      </c>
      <c r="E8" s="47">
        <f>주거비[예상
비용]-주거비[실제
비용]</f>
        <v>-38</v>
      </c>
      <c r="F8" s="32"/>
      <c r="G8" s="8" t="s">
        <v>57</v>
      </c>
      <c r="H8" s="8" t="s">
        <v>87</v>
      </c>
      <c r="I8" s="31"/>
      <c r="J8" s="32"/>
    </row>
    <row r="9" spans="2:10" ht="30" customHeight="1">
      <c r="B9" s="5" t="s">
        <v>6</v>
      </c>
      <c r="C9" s="13">
        <v>44</v>
      </c>
      <c r="D9" s="13">
        <v>125</v>
      </c>
      <c r="E9" s="47">
        <f>주거비[예상
비용]-주거비[실제
비용]</f>
        <v>-81</v>
      </c>
      <c r="F9" s="30"/>
      <c r="G9" s="42" t="s">
        <v>53</v>
      </c>
      <c r="H9" s="50">
        <v>4000</v>
      </c>
      <c r="I9" s="31"/>
      <c r="J9" s="32"/>
    </row>
    <row r="10" spans="2:10" ht="30" customHeight="1">
      <c r="B10" s="5" t="s">
        <v>7</v>
      </c>
      <c r="C10" s="13">
        <v>22</v>
      </c>
      <c r="D10" s="13">
        <v>35</v>
      </c>
      <c r="E10" s="47">
        <f>주거비[예상
비용]-주거비[실제
비용]</f>
        <v>-13</v>
      </c>
      <c r="F10" s="30"/>
      <c r="G10" s="42" t="s">
        <v>54</v>
      </c>
      <c r="H10" s="50">
        <v>1200</v>
      </c>
      <c r="I10" s="31"/>
      <c r="J10" s="32"/>
    </row>
    <row r="11" spans="2:10" ht="30" customHeight="1">
      <c r="B11" s="5" t="s">
        <v>8</v>
      </c>
      <c r="C11" s="13">
        <v>8</v>
      </c>
      <c r="D11" s="13">
        <v>8</v>
      </c>
      <c r="E11" s="47">
        <f>주거비[예상
비용]-주거비[실제
비용]</f>
        <v>0</v>
      </c>
      <c r="F11" s="30"/>
      <c r="G11" s="42" t="s">
        <v>55</v>
      </c>
      <c r="H11" s="50">
        <v>300</v>
      </c>
      <c r="I11" s="31"/>
      <c r="J11" s="32"/>
    </row>
    <row r="12" spans="2:10" ht="30" customHeight="1">
      <c r="B12" s="5" t="s">
        <v>9</v>
      </c>
      <c r="C12" s="13">
        <v>34</v>
      </c>
      <c r="D12" s="13">
        <v>39</v>
      </c>
      <c r="E12" s="47">
        <f>주거비[예상
비용]-주거비[실제
비용]</f>
        <v>-5</v>
      </c>
      <c r="F12" s="30"/>
      <c r="G12" s="43" t="s">
        <v>56</v>
      </c>
      <c r="H12" s="49">
        <f>SUM(H9:H11)</f>
        <v>5500</v>
      </c>
      <c r="I12" s="31"/>
      <c r="J12" s="32"/>
    </row>
    <row r="13" spans="2:10" ht="30" customHeight="1">
      <c r="B13" s="5" t="s">
        <v>10</v>
      </c>
      <c r="C13" s="13">
        <v>10</v>
      </c>
      <c r="D13" s="13">
        <v>10</v>
      </c>
      <c r="E13" s="47">
        <f>주거비[예상
비용]-주거비[실제
비용]</f>
        <v>0</v>
      </c>
      <c r="F13" s="32"/>
      <c r="G13" s="4"/>
      <c r="H13" s="4"/>
      <c r="I13"/>
      <c r="J13" s="32"/>
    </row>
    <row r="14" spans="2:10" ht="30" customHeight="1" thickBot="1">
      <c r="B14" s="5" t="s">
        <v>11</v>
      </c>
      <c r="C14" s="13">
        <v>23</v>
      </c>
      <c r="D14" s="13">
        <v>0</v>
      </c>
      <c r="E14" s="47">
        <f>주거비[예상
비용]-주거비[실제
비용]</f>
        <v>23</v>
      </c>
      <c r="F14" s="32"/>
      <c r="G14" s="18" t="s">
        <v>58</v>
      </c>
      <c r="H14" s="33" t="s">
        <v>87</v>
      </c>
      <c r="I14" s="34"/>
      <c r="J14" s="32"/>
    </row>
    <row r="15" spans="2:10" ht="30" customHeight="1">
      <c r="B15" s="5" t="s">
        <v>12</v>
      </c>
      <c r="C15" s="13">
        <v>0</v>
      </c>
      <c r="D15" s="13">
        <v>0</v>
      </c>
      <c r="E15" s="47">
        <f>주거비[예상
비용]-주거비[실제
비용]</f>
        <v>0</v>
      </c>
      <c r="F15" s="32"/>
      <c r="G15" s="35" t="s">
        <v>59</v>
      </c>
      <c r="H15" s="52">
        <f>SUM(H6-'월간 가족 예산'!$C$3:$C$3)</f>
        <v>4297</v>
      </c>
      <c r="I15" s="36"/>
      <c r="J15" s="32"/>
    </row>
    <row r="16" spans="2:10" ht="30" customHeight="1">
      <c r="B16" s="5" t="s">
        <v>13</v>
      </c>
      <c r="C16" s="13">
        <v>0</v>
      </c>
      <c r="D16" s="13">
        <v>0</v>
      </c>
      <c r="E16" s="47">
        <f>주거비[예상
비용]-주거비[실제
비용]</f>
        <v>0</v>
      </c>
      <c r="F16" s="32"/>
      <c r="G16" s="22" t="s">
        <v>60</v>
      </c>
      <c r="H16" s="50">
        <f>SUM(H12-D3)</f>
        <v>4183</v>
      </c>
      <c r="I16" s="36"/>
      <c r="J16" s="32"/>
    </row>
    <row r="17" spans="2:10" ht="30" customHeight="1">
      <c r="B17" s="6" t="s">
        <v>14</v>
      </c>
      <c r="C17" s="13">
        <f>SUBTOTAL(109,주거비[예상
비용])</f>
        <v>1203</v>
      </c>
      <c r="D17" s="13">
        <f>SUBTOTAL(109,주거비[실제
비용])</f>
        <v>1317</v>
      </c>
      <c r="E17" s="13">
        <f>SUBTOTAL(109,주거비[차액])</f>
        <v>-114</v>
      </c>
      <c r="F17" s="32"/>
      <c r="G17" s="22" t="s">
        <v>51</v>
      </c>
      <c r="H17" s="51">
        <f>SUM(H16-H15)</f>
        <v>-114</v>
      </c>
      <c r="I17" s="36"/>
      <c r="J17" s="32"/>
    </row>
    <row r="18" spans="2:10" ht="30" customHeight="1">
      <c r="B18" s="4"/>
      <c r="C18" s="4"/>
      <c r="D18" s="4"/>
      <c r="E18" s="4"/>
      <c r="F18" s="32"/>
      <c r="G18" s="4"/>
      <c r="H18" s="4"/>
    </row>
    <row r="19" spans="2:10" ht="30" customHeight="1">
      <c r="B19" s="11" t="s">
        <v>15</v>
      </c>
      <c r="C19" s="9" t="s">
        <v>47</v>
      </c>
      <c r="D19" s="9" t="s">
        <v>49</v>
      </c>
      <c r="E19" s="9" t="s">
        <v>51</v>
      </c>
      <c r="F19" s="32"/>
      <c r="G19" s="12" t="s">
        <v>61</v>
      </c>
      <c r="H19" s="9" t="s">
        <v>47</v>
      </c>
      <c r="I19" s="37" t="s">
        <v>49</v>
      </c>
      <c r="J19" s="9" t="s">
        <v>51</v>
      </c>
    </row>
    <row r="20" spans="2:10" ht="30" customHeight="1">
      <c r="B20" s="32" t="s">
        <v>16</v>
      </c>
      <c r="C20" s="34"/>
      <c r="D20" s="34"/>
      <c r="E20" s="34">
        <f>교통비[예상
비용]-교통비[실제
비용]</f>
        <v>0</v>
      </c>
      <c r="F20" s="32"/>
      <c r="G20" s="38" t="s">
        <v>62</v>
      </c>
      <c r="H20" s="39"/>
      <c r="I20" s="39"/>
      <c r="J20" s="39">
        <f>대출[예상
비용]-대출[실제
비용]</f>
        <v>0</v>
      </c>
    </row>
    <row r="21" spans="2:10" ht="30" customHeight="1">
      <c r="B21" s="32" t="s">
        <v>17</v>
      </c>
      <c r="C21" s="34"/>
      <c r="D21" s="34"/>
      <c r="E21" s="34">
        <f>교통비[예상
비용]-교통비[실제
비용]</f>
        <v>0</v>
      </c>
      <c r="F21" s="32"/>
      <c r="G21" s="38" t="s">
        <v>63</v>
      </c>
      <c r="H21" s="39"/>
      <c r="I21" s="39"/>
      <c r="J21" s="39">
        <f>대출[예상
비용]-대출[실제
비용]</f>
        <v>0</v>
      </c>
    </row>
    <row r="22" spans="2:10" ht="30" customHeight="1">
      <c r="B22" s="32" t="s">
        <v>18</v>
      </c>
      <c r="C22" s="34"/>
      <c r="D22" s="34"/>
      <c r="E22" s="34">
        <f>교통비[예상
비용]-교통비[실제
비용]</f>
        <v>0</v>
      </c>
      <c r="F22" s="32"/>
      <c r="G22" s="38" t="s">
        <v>64</v>
      </c>
      <c r="H22" s="39"/>
      <c r="I22" s="39"/>
      <c r="J22" s="39">
        <f>대출[예상
비용]-대출[실제
비용]</f>
        <v>0</v>
      </c>
    </row>
    <row r="23" spans="2:10" ht="30" customHeight="1">
      <c r="B23" s="32" t="s">
        <v>19</v>
      </c>
      <c r="C23" s="34"/>
      <c r="D23" s="34"/>
      <c r="E23" s="34">
        <f>교통비[예상
비용]-교통비[실제
비용]</f>
        <v>0</v>
      </c>
      <c r="F23" s="32"/>
      <c r="G23" s="38" t="s">
        <v>64</v>
      </c>
      <c r="H23" s="39"/>
      <c r="I23" s="39"/>
      <c r="J23" s="39">
        <f>대출[예상
비용]-대출[실제
비용]</f>
        <v>0</v>
      </c>
    </row>
    <row r="24" spans="2:10" ht="30" customHeight="1">
      <c r="B24" s="32" t="s">
        <v>20</v>
      </c>
      <c r="C24" s="34"/>
      <c r="D24" s="34"/>
      <c r="E24" s="34">
        <f>교통비[예상
비용]-교통비[실제
비용]</f>
        <v>0</v>
      </c>
      <c r="F24" s="32"/>
      <c r="G24" s="38" t="s">
        <v>64</v>
      </c>
      <c r="H24" s="39"/>
      <c r="I24" s="39"/>
      <c r="J24" s="39">
        <f>대출[예상
비용]-대출[실제
비용]</f>
        <v>0</v>
      </c>
    </row>
    <row r="25" spans="2:10" ht="30" customHeight="1">
      <c r="B25" s="32" t="s">
        <v>21</v>
      </c>
      <c r="C25" s="34"/>
      <c r="D25" s="34"/>
      <c r="E25" s="34">
        <f>교통비[예상
비용]-교통비[실제
비용]</f>
        <v>0</v>
      </c>
      <c r="F25" s="32"/>
      <c r="G25" s="38" t="s">
        <v>13</v>
      </c>
      <c r="H25" s="39"/>
      <c r="I25" s="39"/>
      <c r="J25" s="39">
        <f>대출[예상
비용]-대출[실제
비용]</f>
        <v>0</v>
      </c>
    </row>
    <row r="26" spans="2:10" ht="30" customHeight="1">
      <c r="B26" s="32" t="s">
        <v>22</v>
      </c>
      <c r="C26" s="34"/>
      <c r="D26" s="34"/>
      <c r="E26" s="34">
        <f>교통비[예상
비용]-교통비[실제
비용]</f>
        <v>0</v>
      </c>
      <c r="F26" s="32"/>
      <c r="G26" s="2" t="s">
        <v>14</v>
      </c>
      <c r="H26" s="14">
        <f>SUBTOTAL(109,대출[예상
비용])</f>
        <v>0</v>
      </c>
      <c r="I26" s="14">
        <f>SUBTOTAL(109,대출[실제
비용])</f>
        <v>0</v>
      </c>
      <c r="J26" s="14">
        <f>SUBTOTAL(109,대출[차액])</f>
        <v>0</v>
      </c>
    </row>
    <row r="27" spans="2:10" ht="30" customHeight="1">
      <c r="B27" s="32" t="s">
        <v>13</v>
      </c>
      <c r="C27" s="34"/>
      <c r="D27" s="34"/>
      <c r="E27" s="34">
        <f>교통비[예상
비용]-교통비[실제
비용]</f>
        <v>0</v>
      </c>
      <c r="F27" s="32"/>
      <c r="G27" s="4"/>
      <c r="H27" s="4"/>
      <c r="I27" s="4"/>
      <c r="J27" s="4"/>
    </row>
    <row r="28" spans="2:10" ht="30" customHeight="1">
      <c r="B28" s="3" t="s">
        <v>14</v>
      </c>
      <c r="C28" s="16">
        <f>SUBTOTAL(109,교통비[예상
비용])</f>
        <v>0</v>
      </c>
      <c r="D28" s="16">
        <f>SUBTOTAL(109,교통비[실제
비용])</f>
        <v>0</v>
      </c>
      <c r="E28" s="16">
        <f>SUBTOTAL(109,교통비[차액])</f>
        <v>0</v>
      </c>
      <c r="F28" s="32"/>
      <c r="G28" s="19" t="s">
        <v>65</v>
      </c>
      <c r="H28" s="9" t="s">
        <v>47</v>
      </c>
      <c r="I28" s="37" t="s">
        <v>49</v>
      </c>
      <c r="J28" s="9" t="s">
        <v>51</v>
      </c>
    </row>
    <row r="29" spans="2:10" ht="30" customHeight="1">
      <c r="B29" s="4"/>
      <c r="C29" s="4"/>
      <c r="D29" s="4"/>
      <c r="E29" s="4"/>
      <c r="F29" s="32"/>
      <c r="G29" s="32" t="s">
        <v>66</v>
      </c>
      <c r="H29" s="34"/>
      <c r="I29" s="34"/>
      <c r="J29" s="34">
        <f>여가비[예상
비용]-여가비[실제
비용]</f>
        <v>0</v>
      </c>
    </row>
    <row r="30" spans="2:10" ht="30" customHeight="1">
      <c r="B30" s="10" t="s">
        <v>19</v>
      </c>
      <c r="C30" s="9" t="s">
        <v>47</v>
      </c>
      <c r="D30" s="9" t="s">
        <v>49</v>
      </c>
      <c r="E30" s="9" t="s">
        <v>51</v>
      </c>
      <c r="F30" s="32"/>
      <c r="G30" s="32" t="s">
        <v>67</v>
      </c>
      <c r="H30" s="34"/>
      <c r="I30" s="34"/>
      <c r="J30" s="34">
        <f>여가비[예상
비용]-여가비[실제
비용]</f>
        <v>0</v>
      </c>
    </row>
    <row r="31" spans="2:10" ht="30" customHeight="1">
      <c r="B31" s="32" t="s">
        <v>23</v>
      </c>
      <c r="C31" s="34"/>
      <c r="D31" s="34"/>
      <c r="E31" s="34">
        <f>보험료[예상
비용]-보험료[실제
비용]</f>
        <v>0</v>
      </c>
      <c r="F31" s="32"/>
      <c r="G31" s="32" t="s">
        <v>68</v>
      </c>
      <c r="H31" s="34"/>
      <c r="I31" s="34"/>
      <c r="J31" s="34">
        <f>여가비[예상
비용]-여가비[실제
비용]</f>
        <v>0</v>
      </c>
    </row>
    <row r="32" spans="2:10" ht="30" customHeight="1">
      <c r="B32" s="32" t="s">
        <v>24</v>
      </c>
      <c r="C32" s="34"/>
      <c r="D32" s="34"/>
      <c r="E32" s="34">
        <f>보험료[예상
비용]-보험료[실제
비용]</f>
        <v>0</v>
      </c>
      <c r="F32" s="32"/>
      <c r="G32" s="32" t="s">
        <v>69</v>
      </c>
      <c r="H32" s="34"/>
      <c r="I32" s="34"/>
      <c r="J32" s="34">
        <f>여가비[예상
비용]-여가비[실제
비용]</f>
        <v>0</v>
      </c>
    </row>
    <row r="33" spans="2:10" ht="30" customHeight="1">
      <c r="B33" s="32" t="s">
        <v>25</v>
      </c>
      <c r="C33" s="34"/>
      <c r="D33" s="34"/>
      <c r="E33" s="34">
        <f>보험료[예상
비용]-보험료[실제
비용]</f>
        <v>0</v>
      </c>
      <c r="F33" s="32"/>
      <c r="G33" s="32" t="s">
        <v>70</v>
      </c>
      <c r="H33" s="34"/>
      <c r="I33" s="34"/>
      <c r="J33" s="34">
        <f>여가비[예상
비용]-여가비[실제
비용]</f>
        <v>0</v>
      </c>
    </row>
    <row r="34" spans="2:10" ht="30" customHeight="1">
      <c r="B34" s="32" t="s">
        <v>13</v>
      </c>
      <c r="C34" s="34"/>
      <c r="D34" s="34"/>
      <c r="E34" s="34">
        <f>보험료[예상
비용]-보험료[실제
비용]</f>
        <v>0</v>
      </c>
      <c r="F34" s="32"/>
      <c r="G34" s="32" t="s">
        <v>71</v>
      </c>
      <c r="H34" s="34"/>
      <c r="I34" s="34"/>
      <c r="J34" s="34">
        <f>여가비[예상
비용]-여가비[실제
비용]</f>
        <v>0</v>
      </c>
    </row>
    <row r="35" spans="2:10" ht="30" customHeight="1">
      <c r="B35" s="3" t="s">
        <v>14</v>
      </c>
      <c r="C35" s="16">
        <f>SUBTOTAL(109,보험료[예상
비용])</f>
        <v>0</v>
      </c>
      <c r="D35" s="16">
        <f>SUBTOTAL(109,보험료[실제
비용])</f>
        <v>0</v>
      </c>
      <c r="E35" s="16">
        <f>SUBTOTAL(109,보험료[차액])</f>
        <v>0</v>
      </c>
      <c r="F35" s="32"/>
      <c r="G35" s="32" t="s">
        <v>13</v>
      </c>
      <c r="H35" s="34"/>
      <c r="I35" s="34"/>
      <c r="J35" s="34">
        <f>여가비[예상
비용]-여가비[실제
비용]</f>
        <v>0</v>
      </c>
    </row>
    <row r="36" spans="2:10" ht="30" customHeight="1">
      <c r="B36" s="4"/>
      <c r="C36" s="4"/>
      <c r="D36" s="4"/>
      <c r="E36" s="4"/>
      <c r="F36" s="32"/>
      <c r="G36" s="3" t="s">
        <v>14</v>
      </c>
      <c r="H36" s="16">
        <f>SUBTOTAL(109,여가비[예상
비용])</f>
        <v>0</v>
      </c>
      <c r="I36" s="16">
        <f>SUBTOTAL(109,여가비[실제
비용])</f>
        <v>0</v>
      </c>
      <c r="J36" s="16">
        <f>SUBTOTAL(109,여가비[차액])</f>
        <v>0</v>
      </c>
    </row>
    <row r="37" spans="2:10" ht="30" customHeight="1">
      <c r="B37" s="10" t="s">
        <v>26</v>
      </c>
      <c r="C37" s="9" t="s">
        <v>47</v>
      </c>
      <c r="D37" s="9" t="s">
        <v>49</v>
      </c>
      <c r="E37" s="9" t="s">
        <v>51</v>
      </c>
      <c r="F37" s="32"/>
      <c r="G37" s="4"/>
      <c r="H37" s="4"/>
      <c r="I37" s="4"/>
      <c r="J37" s="4"/>
    </row>
    <row r="38" spans="2:10" ht="30" customHeight="1">
      <c r="B38" s="32" t="s">
        <v>27</v>
      </c>
      <c r="C38" s="34"/>
      <c r="D38" s="34"/>
      <c r="E38" s="34">
        <f>음식[예상
비용]-음식[실제
비용]</f>
        <v>0</v>
      </c>
      <c r="F38" s="32"/>
      <c r="G38" s="12" t="s">
        <v>72</v>
      </c>
      <c r="H38" s="9" t="s">
        <v>88</v>
      </c>
      <c r="I38" s="37" t="s">
        <v>89</v>
      </c>
      <c r="J38" s="9" t="s">
        <v>51</v>
      </c>
    </row>
    <row r="39" spans="2:10" ht="30" customHeight="1">
      <c r="B39" s="32" t="s">
        <v>28</v>
      </c>
      <c r="C39" s="34"/>
      <c r="D39" s="34"/>
      <c r="E39" s="34">
        <f>음식[예상
비용]-음식[실제
비용]</f>
        <v>0</v>
      </c>
      <c r="F39" s="32"/>
      <c r="G39" s="32" t="s">
        <v>73</v>
      </c>
      <c r="H39" s="34"/>
      <c r="I39" s="34"/>
      <c r="J39" s="34">
        <f>세금[예상 
비용]-세금[실제 
비용]</f>
        <v>0</v>
      </c>
    </row>
    <row r="40" spans="2:10" ht="30" customHeight="1">
      <c r="B40" s="32" t="s">
        <v>13</v>
      </c>
      <c r="C40" s="34"/>
      <c r="D40" s="34"/>
      <c r="E40" s="34">
        <f>음식[예상
비용]-음식[실제
비용]</f>
        <v>0</v>
      </c>
      <c r="F40" s="32"/>
      <c r="G40" s="32" t="s">
        <v>74</v>
      </c>
      <c r="H40" s="34"/>
      <c r="I40" s="34"/>
      <c r="J40" s="34">
        <f>세금[예상 
비용]-세금[실제 
비용]</f>
        <v>0</v>
      </c>
    </row>
    <row r="41" spans="2:10" ht="30" customHeight="1">
      <c r="B41" s="3" t="s">
        <v>14</v>
      </c>
      <c r="C41" s="16">
        <f>SUBTOTAL(109,음식[예상
비용])</f>
        <v>0</v>
      </c>
      <c r="D41" s="16">
        <f>SUBTOTAL(109,음식[실제
비용])</f>
        <v>0</v>
      </c>
      <c r="E41" s="16">
        <f>SUBTOTAL(109,음식[차액])</f>
        <v>0</v>
      </c>
      <c r="F41" s="32"/>
      <c r="G41" s="32" t="s">
        <v>75</v>
      </c>
      <c r="H41" s="34"/>
      <c r="I41" s="34"/>
      <c r="J41" s="34">
        <f>세금[예상 
비용]-세금[실제 
비용]</f>
        <v>0</v>
      </c>
    </row>
    <row r="42" spans="2:10" ht="30" customHeight="1">
      <c r="B42" s="4"/>
      <c r="C42" s="4"/>
      <c r="D42" s="4"/>
      <c r="E42" s="4"/>
      <c r="F42" s="32"/>
      <c r="G42" s="32" t="s">
        <v>13</v>
      </c>
      <c r="H42" s="34"/>
      <c r="I42" s="34"/>
      <c r="J42" s="34">
        <f>세금[예상 
비용]-세금[실제 
비용]</f>
        <v>0</v>
      </c>
    </row>
    <row r="43" spans="2:10" ht="30" customHeight="1">
      <c r="B43" s="10" t="s">
        <v>29</v>
      </c>
      <c r="C43" s="9" t="s">
        <v>47</v>
      </c>
      <c r="D43" s="9" t="s">
        <v>49</v>
      </c>
      <c r="E43" s="9" t="s">
        <v>51</v>
      </c>
      <c r="F43" s="32"/>
      <c r="G43" s="3" t="s">
        <v>14</v>
      </c>
      <c r="H43" s="16">
        <f>SUBTOTAL(109,세금[예상 
비용])</f>
        <v>0</v>
      </c>
      <c r="I43" s="16">
        <f>SUBTOTAL(109,세금[실제 
비용])</f>
        <v>0</v>
      </c>
      <c r="J43" s="16">
        <f>SUBTOTAL(109,세금[차액])</f>
        <v>0</v>
      </c>
    </row>
    <row r="44" spans="2:10" ht="30" customHeight="1">
      <c r="B44" s="40" t="s">
        <v>30</v>
      </c>
      <c r="C44" s="34"/>
      <c r="D44" s="34"/>
      <c r="E44" s="34">
        <f>자녀_양육비[예상
비용]-자녀_양육비[실제
비용]</f>
        <v>0</v>
      </c>
      <c r="F44" s="32"/>
      <c r="G44" s="4"/>
      <c r="H44" s="4"/>
      <c r="I44" s="4"/>
      <c r="J44" s="4"/>
    </row>
    <row r="45" spans="2:10" ht="30" customHeight="1">
      <c r="B45" s="40" t="s">
        <v>31</v>
      </c>
      <c r="C45" s="34"/>
      <c r="D45" s="34"/>
      <c r="E45" s="34">
        <f>자녀_양육비[예상
비용]-자녀_양육비[실제
비용]</f>
        <v>0</v>
      </c>
      <c r="F45" s="32"/>
      <c r="G45" s="10" t="s">
        <v>76</v>
      </c>
      <c r="H45" s="9" t="s">
        <v>47</v>
      </c>
      <c r="I45" s="37" t="s">
        <v>49</v>
      </c>
      <c r="J45" s="9" t="s">
        <v>51</v>
      </c>
    </row>
    <row r="46" spans="2:10" ht="30" customHeight="1">
      <c r="B46" s="40" t="s">
        <v>32</v>
      </c>
      <c r="C46" s="34"/>
      <c r="D46" s="34"/>
      <c r="E46" s="34">
        <f>자녀_양육비[예상
비용]-자녀_양육비[실제
비용]</f>
        <v>0</v>
      </c>
      <c r="F46" s="32"/>
      <c r="G46" s="38" t="s">
        <v>30</v>
      </c>
      <c r="H46" s="39"/>
      <c r="I46" s="39"/>
      <c r="J46" s="39">
        <f>개인관리[예상
비용]-개인관리[실제
비용]</f>
        <v>0</v>
      </c>
    </row>
    <row r="47" spans="2:10" ht="30" customHeight="1">
      <c r="B47" s="40" t="s">
        <v>33</v>
      </c>
      <c r="C47" s="34"/>
      <c r="D47" s="34"/>
      <c r="E47" s="34">
        <f>자녀_양육비[예상
비용]-자녀_양육비[실제
비용]</f>
        <v>0</v>
      </c>
      <c r="F47" s="32"/>
      <c r="G47" s="38" t="s">
        <v>77</v>
      </c>
      <c r="H47" s="39"/>
      <c r="I47" s="39"/>
      <c r="J47" s="39">
        <f>개인관리[예상
비용]-개인관리[실제
비용]</f>
        <v>0</v>
      </c>
    </row>
    <row r="48" spans="2:10" ht="30" customHeight="1">
      <c r="B48" s="40" t="s">
        <v>34</v>
      </c>
      <c r="C48" s="34"/>
      <c r="D48" s="34"/>
      <c r="E48" s="34">
        <f>자녀_양육비[예상
비용]-자녀_양육비[실제
비용]</f>
        <v>0</v>
      </c>
      <c r="F48" s="32"/>
      <c r="G48" s="38" t="s">
        <v>31</v>
      </c>
      <c r="H48" s="39"/>
      <c r="I48" s="39"/>
      <c r="J48" s="39">
        <f>개인관리[예상
비용]-개인관리[실제
비용]</f>
        <v>0</v>
      </c>
    </row>
    <row r="49" spans="2:10" ht="30" customHeight="1">
      <c r="B49" s="40" t="s">
        <v>35</v>
      </c>
      <c r="C49" s="34"/>
      <c r="D49" s="34"/>
      <c r="E49" s="34">
        <f>자녀_양육비[예상
비용]-자녀_양육비[실제
비용]</f>
        <v>0</v>
      </c>
      <c r="F49" s="32"/>
      <c r="G49" s="38" t="s">
        <v>78</v>
      </c>
      <c r="H49" s="39"/>
      <c r="I49" s="39"/>
      <c r="J49" s="39">
        <f>개인관리[예상
비용]-개인관리[실제
비용]</f>
        <v>0</v>
      </c>
    </row>
    <row r="50" spans="2:10" ht="30" customHeight="1">
      <c r="B50" s="40" t="s">
        <v>36</v>
      </c>
      <c r="C50" s="34"/>
      <c r="D50" s="34"/>
      <c r="E50" s="34">
        <f>자녀_양육비[예상
비용]-자녀_양육비[실제
비용]</f>
        <v>0</v>
      </c>
      <c r="F50" s="32"/>
      <c r="G50" s="38" t="s">
        <v>79</v>
      </c>
      <c r="H50" s="39"/>
      <c r="I50" s="39"/>
      <c r="J50" s="39">
        <f>개인관리[예상
비용]-개인관리[실제
비용]</f>
        <v>0</v>
      </c>
    </row>
    <row r="51" spans="2:10" ht="30" customHeight="1">
      <c r="B51" s="40" t="s">
        <v>37</v>
      </c>
      <c r="C51" s="34"/>
      <c r="D51" s="34"/>
      <c r="E51" s="34">
        <f>자녀_양육비[예상
비용]-자녀_양육비[실제
비용]</f>
        <v>0</v>
      </c>
      <c r="F51" s="32"/>
      <c r="G51" s="38" t="s">
        <v>34</v>
      </c>
      <c r="H51" s="39"/>
      <c r="I51" s="39"/>
      <c r="J51" s="39">
        <f>개인관리[예상
비용]-개인관리[실제
비용]</f>
        <v>0</v>
      </c>
    </row>
    <row r="52" spans="2:10" ht="30" customHeight="1">
      <c r="B52" s="40" t="s">
        <v>13</v>
      </c>
      <c r="C52" s="34"/>
      <c r="D52" s="34"/>
      <c r="E52" s="34">
        <f>자녀_양육비[예상
비용]-자녀_양육비[실제
비용]</f>
        <v>0</v>
      </c>
      <c r="F52" s="32"/>
      <c r="G52" s="38" t="s">
        <v>13</v>
      </c>
      <c r="H52" s="39"/>
      <c r="I52" s="39"/>
      <c r="J52" s="39">
        <f>개인관리[예상
비용]-개인관리[실제
비용]</f>
        <v>0</v>
      </c>
    </row>
    <row r="53" spans="2:10" ht="30" customHeight="1">
      <c r="B53" s="3" t="s">
        <v>14</v>
      </c>
      <c r="C53" s="16">
        <f>SUBTOTAL(109,자녀_양육비[예상
비용])</f>
        <v>0</v>
      </c>
      <c r="D53" s="16">
        <f>SUBTOTAL(109,자녀_양육비[실제
비용])</f>
        <v>0</v>
      </c>
      <c r="E53" s="16">
        <f>SUBTOTAL(109,자녀_양육비[차액])</f>
        <v>0</v>
      </c>
      <c r="F53" s="32"/>
      <c r="G53" s="2" t="s">
        <v>14</v>
      </c>
      <c r="H53" s="14">
        <f>SUBTOTAL(109,개인관리[예상
비용])</f>
        <v>0</v>
      </c>
      <c r="I53" s="14">
        <f>SUBTOTAL(109,개인관리[실제
비용])</f>
        <v>0</v>
      </c>
      <c r="J53" s="14">
        <f>SUBTOTAL(109,개인관리[차액])</f>
        <v>0</v>
      </c>
    </row>
    <row r="54" spans="2:10" ht="30" customHeight="1">
      <c r="B54" s="4"/>
      <c r="C54" s="4"/>
      <c r="D54" s="4"/>
      <c r="E54" s="4"/>
      <c r="F54" s="32"/>
      <c r="G54" s="4"/>
      <c r="H54" s="4"/>
      <c r="I54" s="4"/>
      <c r="J54" s="4"/>
    </row>
    <row r="55" spans="2:10" ht="30" customHeight="1">
      <c r="B55" s="12" t="s">
        <v>38</v>
      </c>
      <c r="C55" s="9" t="s">
        <v>47</v>
      </c>
      <c r="D55" s="9" t="s">
        <v>49</v>
      </c>
      <c r="E55" s="9" t="s">
        <v>51</v>
      </c>
      <c r="F55" s="32"/>
      <c r="G55" s="10" t="s">
        <v>80</v>
      </c>
      <c r="H55" s="9" t="s">
        <v>47</v>
      </c>
      <c r="I55" s="37" t="s">
        <v>49</v>
      </c>
      <c r="J55" s="9" t="s">
        <v>51</v>
      </c>
    </row>
    <row r="56" spans="2:10" ht="30" customHeight="1">
      <c r="B56" s="38" t="s">
        <v>39</v>
      </c>
      <c r="C56" s="39"/>
      <c r="D56" s="39"/>
      <c r="E56" s="39">
        <f>법률[예상
비용]-법률[실제
비용]</f>
        <v>0</v>
      </c>
      <c r="F56" s="32"/>
      <c r="G56" s="38" t="s">
        <v>26</v>
      </c>
      <c r="H56" s="39"/>
      <c r="I56" s="39"/>
      <c r="J56" s="39">
        <f>애완동물[예상
비용]-애완동물[실제
비용]</f>
        <v>0</v>
      </c>
    </row>
    <row r="57" spans="2:10" ht="30" customHeight="1">
      <c r="B57" s="38" t="s">
        <v>40</v>
      </c>
      <c r="C57" s="39"/>
      <c r="D57" s="39"/>
      <c r="E57" s="39">
        <f>법률[예상
비용]-법률[실제
비용]</f>
        <v>0</v>
      </c>
      <c r="F57" s="32"/>
      <c r="G57" s="38" t="s">
        <v>30</v>
      </c>
      <c r="H57" s="39"/>
      <c r="I57" s="39"/>
      <c r="J57" s="39">
        <f>애완동물[예상
비용]-애완동물[실제
비용]</f>
        <v>0</v>
      </c>
    </row>
    <row r="58" spans="2:10" ht="30" customHeight="1">
      <c r="B58" s="41" t="s">
        <v>41</v>
      </c>
      <c r="C58" s="39"/>
      <c r="D58" s="39"/>
      <c r="E58" s="39">
        <f>법률[예상
비용]-법률[실제
비용]</f>
        <v>0</v>
      </c>
      <c r="F58" s="32"/>
      <c r="G58" s="38" t="s">
        <v>81</v>
      </c>
      <c r="H58" s="39"/>
      <c r="I58" s="39"/>
      <c r="J58" s="39">
        <f>애완동물[예상
비용]-애완동물[실제
비용]</f>
        <v>0</v>
      </c>
    </row>
    <row r="59" spans="2:10" ht="30" customHeight="1">
      <c r="B59" s="38" t="s">
        <v>13</v>
      </c>
      <c r="C59" s="39"/>
      <c r="D59" s="39"/>
      <c r="E59" s="39">
        <f>법률[예상
비용]-법률[실제
비용]</f>
        <v>0</v>
      </c>
      <c r="F59" s="32"/>
      <c r="G59" s="38" t="s">
        <v>82</v>
      </c>
      <c r="H59" s="39"/>
      <c r="I59" s="39"/>
      <c r="J59" s="39">
        <f>애완동물[예상
비용]-애완동물[실제
비용]</f>
        <v>0</v>
      </c>
    </row>
    <row r="60" spans="2:10" ht="30" customHeight="1">
      <c r="B60" s="2" t="s">
        <v>14</v>
      </c>
      <c r="C60" s="14">
        <f>SUBTOTAL(109,법률[예상
비용])</f>
        <v>0</v>
      </c>
      <c r="D60" s="14">
        <f>SUBTOTAL(109,법률[실제
비용])</f>
        <v>0</v>
      </c>
      <c r="E60" s="14">
        <f>SUBTOTAL(109,법률[차액])</f>
        <v>0</v>
      </c>
      <c r="F60" s="32"/>
      <c r="G60" s="38" t="s">
        <v>13</v>
      </c>
      <c r="H60" s="39"/>
      <c r="I60" s="39"/>
      <c r="J60" s="39">
        <f>애완동물[예상
비용]-애완동물[실제
비용]</f>
        <v>0</v>
      </c>
    </row>
    <row r="61" spans="2:10" ht="30" customHeight="1">
      <c r="B61" s="4"/>
      <c r="C61" s="4"/>
      <c r="D61" s="4"/>
      <c r="E61" s="4"/>
      <c r="F61" s="32"/>
      <c r="G61" s="2" t="s">
        <v>14</v>
      </c>
      <c r="H61" s="14">
        <f>SUBTOTAL(109,애완동물[예상
비용])</f>
        <v>0</v>
      </c>
      <c r="I61" s="14">
        <f>SUBTOTAL(109,애완동물[실제
비용])</f>
        <v>0</v>
      </c>
      <c r="J61" s="14">
        <f>SUBTOTAL(109,애완동물[차액])</f>
        <v>0</v>
      </c>
    </row>
    <row r="62" spans="2:10" ht="30" customHeight="1">
      <c r="B62" s="12" t="s">
        <v>42</v>
      </c>
      <c r="C62" s="9" t="s">
        <v>47</v>
      </c>
      <c r="D62" s="9" t="s">
        <v>49</v>
      </c>
      <c r="E62" s="9" t="s">
        <v>51</v>
      </c>
      <c r="F62" s="32"/>
      <c r="G62" s="4"/>
      <c r="H62" s="4"/>
      <c r="I62" s="4"/>
      <c r="J62" s="4"/>
    </row>
    <row r="63" spans="2:10" ht="30" customHeight="1">
      <c r="B63" s="38" t="s">
        <v>43</v>
      </c>
      <c r="C63" s="39"/>
      <c r="D63" s="39"/>
      <c r="E63" s="39">
        <f>저축[예상
비용]-저축[실제
비용]</f>
        <v>0</v>
      </c>
      <c r="F63" s="32"/>
      <c r="G63" s="12" t="s">
        <v>83</v>
      </c>
      <c r="H63" s="9" t="s">
        <v>47</v>
      </c>
      <c r="I63" s="37" t="s">
        <v>49</v>
      </c>
      <c r="J63" s="9" t="s">
        <v>51</v>
      </c>
    </row>
    <row r="64" spans="2:10" ht="30" customHeight="1">
      <c r="B64" s="38" t="s">
        <v>44</v>
      </c>
      <c r="C64" s="39"/>
      <c r="D64" s="39"/>
      <c r="E64" s="39">
        <f>저축[예상
비용]-저축[실제
비용]</f>
        <v>0</v>
      </c>
      <c r="F64" s="32"/>
      <c r="G64" s="32" t="s">
        <v>84</v>
      </c>
      <c r="H64" s="34"/>
      <c r="I64" s="34"/>
      <c r="J64" s="34">
        <f>경조사[예상
비용]-경조사[실제
비용]</f>
        <v>0</v>
      </c>
    </row>
    <row r="65" spans="2:10" ht="30" customHeight="1">
      <c r="B65" s="38" t="s">
        <v>45</v>
      </c>
      <c r="C65" s="39"/>
      <c r="D65" s="39"/>
      <c r="E65" s="39">
        <f>저축[예상
비용]-저축[실제
비용]</f>
        <v>0</v>
      </c>
      <c r="F65" s="32"/>
      <c r="G65" s="32" t="s">
        <v>85</v>
      </c>
      <c r="H65" s="34"/>
      <c r="I65" s="34"/>
      <c r="J65" s="34">
        <f>경조사[예상
비용]-경조사[실제
비용]</f>
        <v>0</v>
      </c>
    </row>
    <row r="66" spans="2:10" ht="30" customHeight="1">
      <c r="B66" s="38" t="s">
        <v>13</v>
      </c>
      <c r="C66" s="39"/>
      <c r="D66" s="39"/>
      <c r="E66" s="39">
        <f>저축[예상
비용]-저축[실제
비용]</f>
        <v>0</v>
      </c>
      <c r="F66" s="32"/>
      <c r="G66" s="32" t="s">
        <v>86</v>
      </c>
      <c r="H66" s="34"/>
      <c r="I66" s="34"/>
      <c r="J66" s="34">
        <f>경조사[예상
비용]-경조사[실제
비용]</f>
        <v>0</v>
      </c>
    </row>
    <row r="67" spans="2:10" ht="30" customHeight="1">
      <c r="B67" s="2" t="s">
        <v>14</v>
      </c>
      <c r="C67" s="14">
        <f>SUBTOTAL(109,저축[예상
비용])</f>
        <v>0</v>
      </c>
      <c r="D67" s="14">
        <f>SUBTOTAL(109,저축[실제
비용])</f>
        <v>0</v>
      </c>
      <c r="E67" s="14">
        <f>SUBTOTAL(109,저축[차액])</f>
        <v>0</v>
      </c>
      <c r="F67" s="32"/>
      <c r="G67" s="3" t="s">
        <v>14</v>
      </c>
      <c r="H67" s="16">
        <f>SUBTOTAL(109,경조사[예상
비용])</f>
        <v>0</v>
      </c>
      <c r="I67" s="16">
        <f>SUBTOTAL(109,경조사[실제
비용])</f>
        <v>0</v>
      </c>
      <c r="J67" s="16">
        <f>SUBTOTAL(109,경조사[차액])</f>
        <v>0</v>
      </c>
    </row>
    <row r="68" spans="2:10" ht="30" customHeight="1">
      <c r="F68" s="32"/>
    </row>
  </sheetData>
  <phoneticPr fontId="1" type="noConversion"/>
  <conditionalFormatting sqref="J56:J60 J46:J52 J39:J42 J29:J35 E63:E66 E56:E59 E44:E52 E38:E40 E31:E34 E20:E27 H17 J20:J25 J64:J66 E6:E16">
    <cfRule type="iconSet" priority="4">
      <iconSet iconSet="3Arrows">
        <cfvo type="percentile" val="0"/>
        <cfvo type="num" val="-50"/>
        <cfvo type="num" val="50"/>
      </iconSet>
    </cfRule>
  </conditionalFormatting>
  <conditionalFormatting sqref="D3:J3 B1 I1:J1 B3:B4 F4:J4 B2:J2 B5:J12 F18:F68 G19:J26 B19:E28 B18 B30:E35 B29 B37:E41 B36 B43:E53 B42 B55:E60 B54 B62:E67 B61 G63:J67 G62 G55:J61 G54 G45:J53 G44 G38:J43 G37 G28:J36 G27 G18 I18:J18 B14:J17 B13:G13 I13:J13">
    <cfRule type="cellIs" dxfId="77" priority="2" operator="lessThan">
      <formula>0</formula>
    </cfRule>
  </conditionalFormatting>
  <conditionalFormatting sqref="C3">
    <cfRule type="cellIs" dxfId="76" priority="1" operator="lessThan">
      <formula>0</formula>
    </cfRule>
  </conditionalFormatting>
  <dataValidations count="30">
    <dataValidation allowBlank="1" showInputMessage="1" showErrorMessage="1" prompt="이 워크시트에서 가족 예산 계획을 작성합니다. 표에 세부 정보를 입력합니다. 총 예상 및 실제 비용, 예상 및 실제 잔액, 차이는 자동으로 계산됩니다." sqref="A1" xr:uid="{00000000-0002-0000-0000-000000000000}"/>
    <dataValidation allowBlank="1" showInputMessage="1" showErrorMessage="1" prompt="이 워크시트의 제목은 이 셀에 있습니다. 아래 표에 요약이 있습니다. B5부터 시작하는 별도의 표에 샘플 지출 범주가 있습니다. G2 셀부터 수입액을 입력합니다." sqref="B1" xr:uid="{00000000-0002-0000-0000-000001000000}"/>
    <dataValidation allowBlank="1" showInputMessage="1" showErrorMessage="1" prompt="아래 셀에 총 예상 비용이 자동으로 계산됩니다." sqref="C2" xr:uid="{00000000-0002-0000-0000-000002000000}"/>
    <dataValidation allowBlank="1" showInputMessage="1" showErrorMessage="1" prompt="아래 셀에 총 실제 비용이 자동으로 계산됩니다." sqref="D2" xr:uid="{00000000-0002-0000-0000-000003000000}"/>
    <dataValidation allowBlank="1" showInputMessage="1" showErrorMessage="1" prompt="아래 셀에 총 차이가 자동으로 계산됩니다." sqref="E2" xr:uid="{00000000-0002-0000-0000-000004000000}"/>
    <dataValidation allowBlank="1" showInputMessage="1" showErrorMessage="1" prompt="아래 주거비 표, B19 셀에서 시작하는 교통비 표, G2 셀에서 시작하는 예상 월별 수입 표에 세부 정보를 입력합니다." sqref="B4" xr:uid="{00000000-0002-0000-0000-000005000000}"/>
    <dataValidation allowBlank="1" showInputMessage="1" showErrorMessage="1" prompt="이 열의 이 머리글 아래에 예상 월별 수입 출처를 입력합니다." sqref="G2" xr:uid="{00000000-0002-0000-0000-000006000000}"/>
    <dataValidation allowBlank="1" showInputMessage="1" showErrorMessage="1" prompt="이 머리글 아래의 열에 금액을 입력합니다." sqref="H8 H2" xr:uid="{00000000-0002-0000-0000-000007000000}"/>
    <dataValidation allowBlank="1" showInputMessage="1" showErrorMessage="1" prompt="아래의 실제 월별 수입 표에 세부 정보를 입력합니다." sqref="G7" xr:uid="{00000000-0002-0000-0000-000008000000}"/>
    <dataValidation allowBlank="1" showInputMessage="1" showErrorMessage="1" prompt="이 열의 이 머리글 아래에 실제 월별 수입 출처를 입력합니다." sqref="G8" xr:uid="{00000000-0002-0000-0000-000009000000}"/>
    <dataValidation allowBlank="1" showInputMessage="1" showErrorMessage="1" prompt="아래의 잔액 표는 자동으로 업데이트됩니다." sqref="G13" xr:uid="{00000000-0002-0000-0000-00000A000000}"/>
    <dataValidation allowBlank="1" showInputMessage="1" showErrorMessage="1" prompt="이 열의 이 머리글 아래에 잔액이 표시됩니다." sqref="G14" xr:uid="{00000000-0002-0000-0000-00000B000000}"/>
    <dataValidation allowBlank="1" showInputMessage="1" showErrorMessage="1" prompt="금액이 자동으로 계산되고, 이 열의 이 머리글 아래 왼쪽에 아이콘이 업데이트됩니다." sqref="H14" xr:uid="{00000000-0002-0000-0000-00000C000000}"/>
    <dataValidation allowBlank="1" showInputMessage="1" showErrorMessage="1" prompt="이 셀에는 샘플 지출 범주가 있습니다. 이 열의 이 머리글 아래에 샘플 범주와 관련된 샘플 지출이 있습니다. 특정 항목을 찾으려면 머리글 필터를 사용하세요." sqref="B5 B19 G55 G28 B30 B37 G38 G45 B43 B55 B62 G63 G19" xr:uid="{00000000-0002-0000-0000-00000D000000}"/>
    <dataValidation allowBlank="1" showInputMessage="1" showErrorMessage="1" prompt="이 머리글 아래의 열에 예상 비용을 입력합니다." sqref="C5 C19 C30 C37 C43 C55 C62 H63 H28 H38 H45 H55 H19" xr:uid="{00000000-0002-0000-0000-00000E000000}"/>
    <dataValidation allowBlank="1" showInputMessage="1" showErrorMessage="1" prompt="이 열의 이 머리글 아래에 실제 비용을 입력합니다." sqref="D5 D19 D30 D37 D43 D55 D62 I63 I28 I38 I45 I55 I19" xr:uid="{00000000-0002-0000-0000-00000F000000}"/>
    <dataValidation allowBlank="1" showInputMessage="1" showErrorMessage="1" prompt="아래의 교통비 표와 B30 셀에서 시작하는 보험료 표에 세부 정보를 입력합니다." sqref="B18" xr:uid="{00000000-0002-0000-0000-000010000000}"/>
    <dataValidation allowBlank="1" showInputMessage="1" showErrorMessage="1" prompt="아래의 보험료 표와 B37 셀에서 시작하는 식생활 표에 세부 정보를 입력합니다." sqref="B29" xr:uid="{00000000-0002-0000-0000-000011000000}"/>
    <dataValidation allowBlank="1" showInputMessage="1" showErrorMessage="1" prompt="아래의 식생활 표와 B43 셀에서 시작하는 육아 표에 세부 정보를 입력합니다." sqref="B36" xr:uid="{00000000-0002-0000-0000-000012000000}"/>
    <dataValidation allowBlank="1" showInputMessage="1" showErrorMessage="1" prompt="아래의 육아 표와 B55 셀에서 시작하는 법률 비용 표에 세부 정보를 입력합니다." sqref="B42" xr:uid="{00000000-0002-0000-0000-000013000000}"/>
    <dataValidation allowBlank="1" showInputMessage="1" showErrorMessage="1" prompt="아래의 법률 비용 표와 B62 셀에서 시작하는 저축 표에 세부 정보를 입력합니다." sqref="B54" xr:uid="{00000000-0002-0000-0000-000014000000}"/>
    <dataValidation allowBlank="1" showInputMessage="1" showErrorMessage="1" prompt="아래의 저축 표와 G19 셀에서 시작하는 대출 표에 세부 정보를 입력합니다." sqref="B61" xr:uid="{00000000-0002-0000-0000-000015000000}"/>
    <dataValidation allowBlank="1" showInputMessage="1" showErrorMessage="1" prompt="아래의 대출 표와 G28 셀에서 시작하는 여가비 표에 세부 정보를 입력합니다." sqref="G18" xr:uid="{00000000-0002-0000-0000-000016000000}"/>
    <dataValidation allowBlank="1" showInputMessage="1" showErrorMessage="1" prompt="아래의 여가비 표와 G38 셀에서 시작하는 세금 표에 세부 정보를 입력합니다." sqref="G27" xr:uid="{00000000-0002-0000-0000-000017000000}"/>
    <dataValidation allowBlank="1" showInputMessage="1" showErrorMessage="1" prompt="아래의 세금 표와 G45 셀에서 시작하는 개인 관리 표에 세부 정보를 입력합니다." sqref="G37" xr:uid="{00000000-0002-0000-0000-000018000000}"/>
    <dataValidation allowBlank="1" showInputMessage="1" showErrorMessage="1" prompt="아래의 개인 관리 표와 G55 셀에서 시작하는 애완동물 표에 세부 정보를 입력합니다." sqref="G44" xr:uid="{00000000-0002-0000-0000-000019000000}"/>
    <dataValidation allowBlank="1" showInputMessage="1" showErrorMessage="1" prompt="아래의 애완동물 표와 G63 셀에서 시작하는 경조사 표에 세부 정보를 입력합니다." sqref="G54" xr:uid="{00000000-0002-0000-0000-00001A000000}"/>
    <dataValidation allowBlank="1" showInputMessage="1" showErrorMessage="1" prompt="아래의 경조사 표에 세부 정보를 입력합니다." sqref="G62" xr:uid="{00000000-0002-0000-0000-00001B000000}"/>
    <dataValidation allowBlank="1" showInputMessage="1" showErrorMessage="1" prompt="총 예상, 실제 및 차이가 이 표에서 자동으로 계산됩니다." sqref="B2" xr:uid="{00000000-0002-0000-0000-00001C000000}"/>
    <dataValidation allowBlank="1" showInputMessage="1" showErrorMessage="1" prompt="이 머리글 아래의 열에 차액이 자동으로 계산됩니다." sqref="E5 E19 E30 J28 J63 E37 E43 J38 J45 E55 E62 J55 J19" xr:uid="{00000000-0002-0000-0000-00001D000000}"/>
  </dataValidations>
  <printOptions horizontalCentered="1"/>
  <pageMargins left="0.25" right="0.25" top="0.5" bottom="0.5" header="0.5" footer="0.5"/>
  <pageSetup paperSize="9" scale="60" orientation="portrait" r:id="rId1"/>
  <headerFooter differentFirst="1" alignWithMargins="0">
    <oddFooter>Page &amp;P of &amp;N</oddFooter>
  </headerFooter>
  <ignoredErrors>
    <ignoredError sqref="E20:E27 E31:E34 E38:E40 E44:E52 E56:E59 E63:E66 J64:J66 J56:J60 J46:J52 J39:J42 J29:J35 J20:J25" emptyCellReference="1"/>
  </ignoredErrors>
  <tableParts count="1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월간 가족 예산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2018-04-23T08:03:42Z</dcterms:created>
  <dcterms:modified xsi:type="dcterms:W3CDTF">2018-09-20T02:44:18Z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