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0" yWindow="0" windowWidth="28800" windowHeight="12000" xr2:uid="{00000000-000D-0000-FFFF-FFFF00000000}"/>
  </bookViews>
  <sheets>
    <sheet name="Relatório de Desempenho" sheetId="3" r:id="rId1"/>
    <sheet name="Definições" sheetId="2" r:id="rId2"/>
  </sheets>
  <definedNames>
    <definedName name="_xlnm.Print_Area" localSheetId="0">'Relatório de Desempenho'!$B$2:$T$25</definedName>
    <definedName name="Título1">Desempenho[[#Headers],[N.º S]]</definedName>
    <definedName name="Título2">Estado[[#Headers],[Estado]]</definedName>
    <definedName name="TítuloDaColuna2">Definições[[#Headers],[N.º S]]</definedName>
    <definedName name="_xlnm.Print_Titles" localSheetId="1">Definições!$5:$5</definedName>
    <definedName name="_xlnm.Print_Titles" localSheetId="0">'Relatório de Desempenho'!$7:$7</definedName>
  </definedNames>
  <calcPr calcId="162913"/>
</workbook>
</file>

<file path=xl/calcChain.xml><?xml version="1.0" encoding="utf-8"?>
<calcChain xmlns="http://schemas.openxmlformats.org/spreadsheetml/2006/main">
  <c r="N10" i="3" l="1"/>
  <c r="N11" i="3"/>
  <c r="S11" i="3" s="1"/>
  <c r="T11" i="3" s="1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M12" i="3"/>
  <c r="P12" i="3" s="1"/>
  <c r="M14" i="3"/>
  <c r="P14" i="3" s="1"/>
  <c r="O14" i="3" s="1"/>
  <c r="M15" i="3"/>
  <c r="P15" i="3" s="1"/>
  <c r="M16" i="3"/>
  <c r="P16" i="3" s="1"/>
  <c r="O16" i="3" s="1"/>
  <c r="M19" i="3"/>
  <c r="P19" i="3" s="1"/>
  <c r="M20" i="3"/>
  <c r="P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9" i="3"/>
  <c r="T19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F13" i="3"/>
  <c r="E13" i="3"/>
  <c r="K13" i="3" s="1"/>
  <c r="L13" i="3" s="1"/>
  <c r="D13" i="3"/>
  <c r="G9" i="3"/>
  <c r="I9" i="3" s="1"/>
  <c r="F9" i="3"/>
  <c r="E9" i="3"/>
  <c r="N9" i="3" s="1"/>
  <c r="D8" i="3"/>
  <c r="F8" i="3"/>
  <c r="F17" i="3"/>
  <c r="S16" i="3" l="1"/>
  <c r="T16" i="3" s="1"/>
  <c r="I22" i="3"/>
  <c r="J22" i="3" s="1"/>
  <c r="I18" i="3"/>
  <c r="O20" i="3"/>
  <c r="R20" i="3"/>
  <c r="Q20" i="3" s="1"/>
  <c r="R11" i="3"/>
  <c r="Q11" i="3" s="1"/>
  <c r="O11" i="3"/>
  <c r="E17" i="3"/>
  <c r="J9" i="3"/>
  <c r="J13" i="3"/>
  <c r="M13" i="3"/>
  <c r="P13" i="3" s="1"/>
  <c r="R13" i="3" s="1"/>
  <c r="Q13" i="3" s="1"/>
  <c r="J18" i="3"/>
  <c r="K17" i="3"/>
  <c r="L17" i="3" s="1"/>
  <c r="K22" i="3"/>
  <c r="L22" i="3" s="1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18" i="3" l="1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<sst xmlns="http://schemas.openxmlformats.org/spreadsheetml/2006/main" count="131" uniqueCount="111">
  <si>
    <t>RELATÓRIO DE</t>
  </si>
  <si>
    <t>DESEMPENHO DO PROJETO</t>
  </si>
  <si>
    <t>N.º S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</si>
  <si>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</si>
  <si>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</si>
  <si>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</si>
  <si>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</si>
  <si>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</si>
  <si>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</si>
  <si>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</si>
  <si>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</si>
  <si>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</si>
  <si>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</si>
  <si>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</si>
  <si>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</si>
  <si>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</si>
  <si>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</si>
  <si>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</si>
  <si>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</si>
  <si>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</si>
  <si>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</si>
  <si>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Descrição do Item</t>
  </si>
  <si>
    <t>Programa A</t>
  </si>
  <si>
    <t>Projeto 1</t>
  </si>
  <si>
    <t>Material a entregar 1</t>
  </si>
  <si>
    <t>Material a entregar 2</t>
  </si>
  <si>
    <t>Material a entregar 3</t>
  </si>
  <si>
    <t>Projeto 2</t>
  </si>
  <si>
    <t>Programa B</t>
  </si>
  <si>
    <t>Orçamento</t>
  </si>
  <si>
    <t>BAC Global (€)</t>
  </si>
  <si>
    <t>PV (€)</t>
  </si>
  <si>
    <t>Ganho</t>
  </si>
  <si>
    <t>EV (€)</t>
  </si>
  <si>
    <t>Real</t>
  </si>
  <si>
    <t>AC (€)</t>
  </si>
  <si>
    <t>PEA (€)</t>
  </si>
  <si>
    <t>Custo</t>
  </si>
  <si>
    <t>CV (€)</t>
  </si>
  <si>
    <t>CV (%)</t>
  </si>
  <si>
    <t>Agenda</t>
  </si>
  <si>
    <t>SV (€)</t>
  </si>
  <si>
    <t>SV (%)</t>
  </si>
  <si>
    <t>Índice de Desempenho</t>
  </si>
  <si>
    <t>CPI</t>
  </si>
  <si>
    <t>SPI</t>
  </si>
  <si>
    <t>Previsão</t>
  </si>
  <si>
    <t>ETC</t>
  </si>
  <si>
    <t>EAC</t>
  </si>
  <si>
    <t>VAC (%)</t>
  </si>
  <si>
    <t>VAC (€)</t>
  </si>
  <si>
    <t>DEFINIÇÕES</t>
  </si>
  <si>
    <t>Índice Médio</t>
  </si>
  <si>
    <t>Estado</t>
  </si>
  <si>
    <t>DEFINIÇÕES DE MÉTRICAS</t>
  </si>
  <si>
    <t>Métrica</t>
  </si>
  <si>
    <t>Orçamento na Conclusão</t>
  </si>
  <si>
    <t>Custo Real</t>
  </si>
  <si>
    <t>Valor Ganho</t>
  </si>
  <si>
    <t>Valor Planeado</t>
  </si>
  <si>
    <t>Desvio de Custos</t>
  </si>
  <si>
    <t>Índice de Desempenho de Custos</t>
  </si>
  <si>
    <t>Desvio da Agenda</t>
  </si>
  <si>
    <t>Índice de Desempenho da Agenda</t>
  </si>
  <si>
    <t>Estimativa para a Conclusão</t>
  </si>
  <si>
    <t>Estimativa na Conclusão</t>
  </si>
  <si>
    <t>Desvio na Conclusão</t>
  </si>
  <si>
    <t>Planeado, Ganho, Real</t>
  </si>
  <si>
    <t>Abrev.</t>
  </si>
  <si>
    <t>BAC</t>
  </si>
  <si>
    <t>AC</t>
  </si>
  <si>
    <t>EV</t>
  </si>
  <si>
    <t>PV</t>
  </si>
  <si>
    <t>CV</t>
  </si>
  <si>
    <t>SV</t>
  </si>
  <si>
    <t>VAC</t>
  </si>
  <si>
    <t>N/D</t>
  </si>
  <si>
    <t>PEA</t>
  </si>
  <si>
    <t>Descrição</t>
  </si>
  <si>
    <t>Custo base do projeto</t>
  </si>
  <si>
    <t>Os custos totais realizados na conclusão do trabalho num determinado período</t>
  </si>
  <si>
    <t>O trabalho físico concluído num determinado período</t>
  </si>
  <si>
    <t>O trabalho físico agendado para ser concluído num determinado período</t>
  </si>
  <si>
    <t>Os custos excedidos num determinado período</t>
  </si>
  <si>
    <t>Relação de eficácia dos custos</t>
  </si>
  <si>
    <t>Desvio da agenda num determinado período</t>
  </si>
  <si>
    <t>Relação de eficácia da agenda</t>
  </si>
  <si>
    <t>Estimativa de custos adicionais necessários</t>
  </si>
  <si>
    <t>Estimativa dos custos totais</t>
  </si>
  <si>
    <t>Estimativa do desvio dos custos no final do projeto</t>
  </si>
  <si>
    <t>Média de CPI e SPI</t>
  </si>
  <si>
    <t>Planeado, Ganho e Real com gráfico sparkline</t>
  </si>
  <si>
    <t>Fórmula/Valor</t>
  </si>
  <si>
    <t>EV-AC</t>
  </si>
  <si>
    <t>EV/AC</t>
  </si>
  <si>
    <t>EV-PV</t>
  </si>
  <si>
    <t>EV/PV</t>
  </si>
  <si>
    <t>EAC-AC</t>
  </si>
  <si>
    <t>BAC/CPI</t>
  </si>
  <si>
    <t>BAC-EAC</t>
  </si>
  <si>
    <t>(CPI+SPI)/2</t>
  </si>
  <si>
    <t>PRETO</t>
  </si>
  <si>
    <t>VERMELHO</t>
  </si>
  <si>
    <t>LARANJA</t>
  </si>
  <si>
    <t>VERDE</t>
  </si>
  <si>
    <t>Precisa de ser cancelado ou restaurado</t>
  </si>
  <si>
    <t>Precisa de atenção imediata</t>
  </si>
  <si>
    <t>Com um ligeiro atraso em relação à agenda/orçamento</t>
  </si>
  <si>
    <t>No caminho certo</t>
  </si>
  <si>
    <t>Relatório</t>
  </si>
  <si>
    <t>Limite do Valor Mais 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</si>
</sst>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 ;\-0\ "/>
    <numFmt numFmtId="170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169" fontId="11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13" fillId="0" borderId="0" xfId="12" applyFont="1" applyFill="1" applyBorder="1" applyAlignment="1">
      <alignment horizontal="center"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0" fontId="13" fillId="0" borderId="0" xfId="12" applyFont="1" applyAlignment="1">
      <alignment vertical="center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5" builtinId="19" customBuiltin="1"/>
    <cellStyle name="Cálculo" xfId="21" builtinId="22" customBuiltin="1"/>
    <cellStyle name="Célula Ligada" xfId="22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6" builtinId="26" customBuiltin="1"/>
    <cellStyle name="Entrada" xfId="19" builtinId="20" customBuiltin="1"/>
    <cellStyle name="Hiperligação" xfId="12" builtinId="8" customBuiltin="1"/>
    <cellStyle name="Hiperligação Visitada" xfId="13" builtinId="9" customBuiltin="1"/>
    <cellStyle name="Incorreto" xfId="17" builtinId="27" customBuiltin="1"/>
    <cellStyle name="Moeda" xfId="6" builtinId="4" customBuiltin="1"/>
    <cellStyle name="Moeda [0]" xfId="7" builtinId="7" customBuiltin="1"/>
    <cellStyle name="Neutro" xfId="18" builtinId="28" customBuiltin="1"/>
    <cellStyle name="Normal" xfId="0" builtinId="0" customBuiltin="1"/>
    <cellStyle name="Nota" xfId="9" builtinId="10" customBuiltin="1"/>
    <cellStyle name="Percentagem" xfId="8" builtinId="5" customBuiltin="1"/>
    <cellStyle name="Saída" xfId="20" builtinId="21" customBuiltin="1"/>
    <cellStyle name="Separador de milhares [0]" xfId="5" builtinId="6" customBuiltin="1"/>
    <cellStyle name="Texto de Aviso" xfId="24" builtinId="11" customBuiltin="1"/>
    <cellStyle name="Texto Explicativo" xfId="10" builtinId="53" customBuiltin="1"/>
    <cellStyle name="Título" xfId="14" builtinId="15" customBuiltin="1"/>
    <cellStyle name="Total" xfId="11" builtinId="25" customBuiltin="1"/>
    <cellStyle name="Verificar Célula" xfId="23" builtinId="23" customBuiltin="1"/>
    <cellStyle name="Vírgula" xfId="4" builtinId="3" customBuiltin="1"/>
  </cellStyles>
  <dxfs count="50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49"/>
      <tableStyleElement type="headerRow" dxfId="48"/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i&#231;&#245;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de Desempenh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466726</xdr:colOff>
      <xdr:row>2</xdr:row>
      <xdr:rowOff>200024</xdr:rowOff>
    </xdr:from>
    <xdr:to>
      <xdr:col>19</xdr:col>
      <xdr:colOff>504827</xdr:colOff>
      <xdr:row>3</xdr:row>
      <xdr:rowOff>38099</xdr:rowOff>
    </xdr:to>
    <xdr:sp macro="" textlink="">
      <xdr:nvSpPr>
        <xdr:cNvPr id="2" name="Retângulo Arredondado 1" descr="Navigation link to Definitions sheet">
          <a:hlinkClick xmlns:r="http://schemas.openxmlformats.org/officeDocument/2006/relationships" r:id="rId1" tooltip="Selecione para navegar para a folha de cálculo Definiçõe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77726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1">
              <a:solidFill>
                <a:schemeClr val="bg1"/>
              </a:solidFill>
              <a:latin typeface="Calibri" panose="020F0502020204030204" pitchFamily="34" charset="0"/>
            </a:rPr>
            <a:t>DEFINIÇÕES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etângulo Arredondado 1" descr="Navigation button to Performance Report sheet">
          <a:hlinkClick xmlns:r="http://schemas.openxmlformats.org/officeDocument/2006/relationships" r:id="rId1" tooltip="Selecione para navegar para a folha de cálculo Relatório de Desempenho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34826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1">
              <a:solidFill>
                <a:schemeClr val="bg1"/>
              </a:solidFill>
              <a:latin typeface="Calibri" panose="020F0502020204030204" pitchFamily="34" charset="0"/>
            </a:rPr>
            <a:t>RELATÓRIO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sempenho" displayName="Desempenho" ref="B7:T25" totalsRowShown="0" dataDxfId="25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.º S" dataDxfId="24"/>
    <tableColumn id="2" xr3:uid="{00000000-0010-0000-0000-000002000000}" name="Descrição do Item" dataDxfId="23"/>
    <tableColumn id="3" xr3:uid="{00000000-0010-0000-0000-000003000000}" name="BAC Global (€)" dataDxfId="22"/>
    <tableColumn id="4" xr3:uid="{00000000-0010-0000-0000-000004000000}" name="PV (€)" dataDxfId="21"/>
    <tableColumn id="5" xr3:uid="{00000000-0010-0000-0000-000005000000}" name="EV (€)" dataDxfId="20"/>
    <tableColumn id="6" xr3:uid="{00000000-0010-0000-0000-000006000000}" name="AC (€)" dataDxfId="19"/>
    <tableColumn id="19" xr3:uid="{00000000-0010-0000-0000-000013000000}" name="PEA (€)" dataDxfId="18"/>
    <tableColumn id="7" xr3:uid="{00000000-0010-0000-0000-000007000000}" name="CV (€)" dataDxfId="17">
      <calculatedColumnFormula>Desempenho[[#This Row],[EV (€)]]-Desempenho[[#This Row],[AC (€)]]</calculatedColumnFormula>
    </tableColumn>
    <tableColumn id="8" xr3:uid="{00000000-0010-0000-0000-000008000000}" name="CV (%)" dataDxfId="16">
      <calculatedColumnFormula>IFERROR(Desempenho[[#This Row],[CV (€)]]/Desempenho[[#This Row],[PV (€)]],0)</calculatedColumnFormula>
    </tableColumn>
    <tableColumn id="9" xr3:uid="{00000000-0010-0000-0000-000009000000}" name="SV (€)" dataDxfId="15">
      <calculatedColumnFormula>IFERROR(Desempenho[[#This Row],[EV (€)]]-Desempenho[[#This Row],[PV (€)]],0)</calculatedColumnFormula>
    </tableColumn>
    <tableColumn id="10" xr3:uid="{00000000-0010-0000-0000-00000A000000}" name="SV (%)" dataDxfId="14">
      <calculatedColumnFormula>IFERROR(Desempenho[[#This Row],[SV (€)]]/Desempenho[[#This Row],[PV (€)]],0)</calculatedColumnFormula>
    </tableColumn>
    <tableColumn id="11" xr3:uid="{00000000-0010-0000-0000-00000B000000}" name="CPI" dataDxfId="13">
      <calculatedColumnFormula>IFERROR(Desempenho[[#This Row],[EV (€)]]/Desempenho[[#This Row],[AC (€)]],0)</calculatedColumnFormula>
    </tableColumn>
    <tableColumn id="12" xr3:uid="{00000000-0010-0000-0000-00000C000000}" name="SPI" dataDxfId="12">
      <calculatedColumnFormula>IFERROR(Desempenho[[#This Row],[EV (€)]]/Desempenho[[#This Row],[PV (€)]],0)</calculatedColumnFormula>
    </tableColumn>
    <tableColumn id="13" xr3:uid="{00000000-0010-0000-0000-00000D000000}" name="ETC" dataDxfId="11">
      <calculatedColumnFormula>IFERROR(Desempenho[[#This Row],[EAC]]-Desempenho[[#This Row],[AC (€)]],0)</calculatedColumnFormula>
    </tableColumn>
    <tableColumn id="14" xr3:uid="{00000000-0010-0000-0000-00000E000000}" name="EAC" dataDxfId="10">
      <calculatedColumnFormula>IFERROR(Desempenho[[#This Row],[BAC Global (€)]]/Desempenho[[#This Row],[CPI]],0)</calculatedColumnFormula>
    </tableColumn>
    <tableColumn id="15" xr3:uid="{00000000-0010-0000-0000-00000F000000}" name="VAC (%)" dataDxfId="9">
      <calculatedColumnFormula>IFERROR(Desempenho[[#This Row],[VAC (€)]]/Desempenho[[#This Row],[BAC Global (€)]],0)</calculatedColumnFormula>
    </tableColumn>
    <tableColumn id="16" xr3:uid="{00000000-0010-0000-0000-000010000000}" name="VAC (€)" dataDxfId="8">
      <calculatedColumnFormula>IFERROR(Desempenho[[#This Row],[BAC Global (€)]]-Desempenho[[#This Row],[EAC]],0)</calculatedColumnFormula>
    </tableColumn>
    <tableColumn id="17" xr3:uid="{00000000-0010-0000-0000-000011000000}" name="Índice Médio" dataDxfId="7">
      <calculatedColumnFormula>IFERROR((Desempenho[[#This Row],[SPI]]+Desempenho[[#This Row],[CPI]])/2,0)</calculatedColumnFormula>
    </tableColumn>
    <tableColumn id="18" xr3:uid="{00000000-0010-0000-0000-000012000000}" name="Estado" dataDxfId="6">
      <calculatedColumnFormula>LOOKUP(Desempenho[[#This Row],[Índice Médio]],Estado[Limite do Valor Mais Baixo],Estado[Estado])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Introduza os Itens do Projeto, a Estimativa, o Valor Ganho e o Valor Exato dos materiais a entregar. O Desvio de Custos, o Índice de Desempenho e o Estado são atualiz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ções" displayName="Definições" ref="B5:F18" totalsRowShown="0">
  <tableColumns count="5">
    <tableColumn id="1" xr3:uid="{00000000-0010-0000-0100-000001000000}" name="N.º S" dataDxfId="30"/>
    <tableColumn id="2" xr3:uid="{00000000-0010-0000-0100-000002000000}" name="Métrica" dataDxfId="29"/>
    <tableColumn id="3" xr3:uid="{00000000-0010-0000-0100-000003000000}" name="Abrev." dataDxfId="28"/>
    <tableColumn id="4" xr3:uid="{00000000-0010-0000-0100-000004000000}" name="Descrição" dataDxfId="27"/>
    <tableColumn id="5" xr3:uid="{00000000-0010-0000-0100-000005000000}" name="Fórmula/Valor" dataDxfId="26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ique as Métricas, Abreviaturas, Descrição e Fórmula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stado" displayName="Estado" ref="H5:J9" headerRowDxfId="37">
  <sortState ref="H6:J9">
    <sortCondition ref="J5:J9"/>
  </sortState>
  <tableColumns count="3">
    <tableColumn id="1" xr3:uid="{00000000-0010-0000-0200-000001000000}" name="Estado" totalsRowLabel="Total" dataDxfId="36" totalsRowDxfId="35"/>
    <tableColumn id="4" xr3:uid="{00000000-0010-0000-0200-000004000000}" name="Descrição" dataDxfId="34" totalsRowDxfId="33"/>
    <tableColumn id="2" xr3:uid="{00000000-0010-0000-0200-000002000000}" name="Limite do Valor Mais Baixo" totalsRowFunction="sum" dataDxfId="32" totalsRowDxfId="31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A formatação da coluna Estado na folha de cálculo Relatório está nesta tabela. Introduza o Limite do Valor Mais Baixo por ordem ascendente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style="1" customWidth="1"/>
    <col min="2" max="2" width="9.140625" style="1" customWidth="1"/>
    <col min="3" max="3" width="23.5703125" style="1" bestFit="1" customWidth="1"/>
    <col min="4" max="4" width="9.7109375" style="1" bestFit="1" customWidth="1"/>
    <col min="5" max="5" width="7.28515625" style="1" customWidth="1"/>
    <col min="6" max="6" width="8.42578125" style="1" customWidth="1"/>
    <col min="7" max="7" width="7.7109375" style="1" customWidth="1"/>
    <col min="8" max="8" width="8.42578125" style="1" customWidth="1"/>
    <col min="9" max="12" width="10.28515625" style="1" customWidth="1"/>
    <col min="13" max="13" width="11.7109375" style="1" customWidth="1"/>
    <col min="14" max="18" width="10.28515625" style="1" customWidth="1"/>
    <col min="19" max="19" width="13.85546875" style="1" customWidth="1"/>
    <col min="20" max="20" width="10.7109375" style="1" bestFit="1" customWidth="1"/>
    <col min="21" max="21" width="1.28515625" style="1" customWidth="1"/>
    <col min="22" max="16384" width="9.140625" style="1"/>
  </cols>
  <sheetData>
    <row r="1" spans="1:20" ht="15" x14ac:dyDescent="0.25">
      <c r="I1" s="6"/>
      <c r="J1" s="6"/>
      <c r="K1" s="6"/>
      <c r="L1" s="6"/>
      <c r="M1" s="7"/>
      <c r="N1" s="7"/>
      <c r="O1" s="6"/>
      <c r="P1" s="6"/>
      <c r="Q1" s="6"/>
      <c r="R1" s="6"/>
      <c r="S1" s="42" t="s">
        <v>51</v>
      </c>
      <c r="T1" s="42"/>
    </row>
    <row r="2" spans="1:20" ht="25.5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ht="34.5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2"/>
      <c r="T3" s="42"/>
    </row>
    <row r="4" spans="1:20" ht="15" x14ac:dyDescent="0.25">
      <c r="I4" s="6"/>
      <c r="J4" s="6"/>
      <c r="K4" s="6"/>
      <c r="L4" s="6"/>
      <c r="M4" s="7"/>
      <c r="N4" s="7"/>
      <c r="O4" s="6"/>
      <c r="P4" s="6"/>
      <c r="Q4" s="6"/>
      <c r="R4" s="6"/>
      <c r="S4" s="42"/>
      <c r="T4" s="42"/>
    </row>
    <row r="5" spans="1:20" ht="15" x14ac:dyDescent="0.25">
      <c r="A5" s="20"/>
      <c r="B5" s="18"/>
      <c r="C5" s="18"/>
      <c r="D5" s="44" t="s">
        <v>29</v>
      </c>
      <c r="E5" s="44"/>
      <c r="F5" s="19" t="s">
        <v>32</v>
      </c>
      <c r="G5" s="19" t="s">
        <v>34</v>
      </c>
      <c r="H5" s="19"/>
      <c r="I5" s="44" t="s">
        <v>37</v>
      </c>
      <c r="J5" s="44"/>
      <c r="K5" s="44" t="s">
        <v>40</v>
      </c>
      <c r="L5" s="44"/>
      <c r="M5" s="44" t="s">
        <v>43</v>
      </c>
      <c r="N5" s="44"/>
      <c r="O5" s="44" t="s">
        <v>46</v>
      </c>
      <c r="P5" s="44"/>
      <c r="Q5" s="44"/>
      <c r="R5" s="44"/>
      <c r="S5" s="42"/>
      <c r="T5" s="42"/>
    </row>
    <row r="6" spans="1:20" ht="6" customHeight="1" x14ac:dyDescent="0.25">
      <c r="A6" s="20"/>
      <c r="B6" s="21"/>
      <c r="C6" s="21"/>
      <c r="D6" s="22"/>
      <c r="E6" s="23"/>
      <c r="F6" s="24"/>
      <c r="G6" s="24"/>
      <c r="H6" s="19"/>
      <c r="I6" s="22"/>
      <c r="J6" s="23"/>
      <c r="K6" s="22"/>
      <c r="L6" s="23"/>
      <c r="M6" s="22"/>
      <c r="N6" s="23"/>
      <c r="O6" s="22"/>
      <c r="P6" s="25"/>
      <c r="Q6" s="25"/>
      <c r="R6" s="23"/>
      <c r="S6" s="42"/>
      <c r="T6" s="42"/>
    </row>
    <row r="7" spans="1:20" ht="30" customHeight="1" x14ac:dyDescent="0.2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25">
      <c r="A8" s="5"/>
      <c r="B8" s="26" t="s">
        <v>3</v>
      </c>
      <c r="C8" s="27" t="s">
        <v>22</v>
      </c>
      <c r="D8" s="28">
        <f>SUM(D9,D13)</f>
        <v>489</v>
      </c>
      <c r="E8" s="28">
        <f>SUM(E9,E13)</f>
        <v>254</v>
      </c>
      <c r="F8" s="28">
        <f>SUM(F9,F13)</f>
        <v>225</v>
      </c>
      <c r="G8" s="28">
        <f>SUM(G9,G13)</f>
        <v>266</v>
      </c>
      <c r="H8" s="28"/>
      <c r="I8" s="38">
        <f>Desempenho[[#This Row],[EV (€)]]-Desempenho[[#This Row],[AC (€)]]</f>
        <v>-41</v>
      </c>
      <c r="J8" s="29">
        <f>IFERROR(Desempenho[[#This Row],[CV (€)]]/Desempenho[[#This Row],[PV (€)]],0)</f>
        <v>-0.16141732283464566</v>
      </c>
      <c r="K8" s="38">
        <f>IFERROR(Desempenho[[#This Row],[EV (€)]]-Desempenho[[#This Row],[PV (€)]],0)</f>
        <v>-29</v>
      </c>
      <c r="L8" s="29">
        <f>IFERROR(Desempenho[[#This Row],[SV (€)]]/Desempenho[[#This Row],[PV (€)]],0)</f>
        <v>-0.1141732283464567</v>
      </c>
      <c r="M8" s="30">
        <f>IFERROR(Desempenho[[#This Row],[EV (€)]]/Desempenho[[#This Row],[AC (€)]],0)</f>
        <v>0.84586466165413532</v>
      </c>
      <c r="N8" s="30">
        <f>IFERROR(Desempenho[[#This Row],[EV (€)]]/Desempenho[[#This Row],[PV (€)]],0)</f>
        <v>0.88582677165354329</v>
      </c>
      <c r="O8" s="40">
        <f>IFERROR(Desempenho[[#This Row],[EAC]]-Desempenho[[#This Row],[AC (€)]],0)</f>
        <v>312.10666666666668</v>
      </c>
      <c r="P8" s="40">
        <f>IFERROR(Desempenho[[#This Row],[BAC Global (€)]]/Desempenho[[#This Row],[CPI]],0)</f>
        <v>578.10666666666668</v>
      </c>
      <c r="Q8" s="29">
        <f>IFERROR(Desempenho[[#This Row],[VAC (€)]]/Desempenho[[#This Row],[BAC Global (€)]],0)</f>
        <v>-0.18222222222222226</v>
      </c>
      <c r="R8" s="38">
        <f>IFERROR(Desempenho[[#This Row],[BAC Global (€)]]-Desempenho[[#This Row],[EAC]],0)</f>
        <v>-89.106666666666683</v>
      </c>
      <c r="S8" s="30">
        <f>IFERROR((Desempenho[[#This Row],[SPI]]+Desempenho[[#This Row],[CPI]])/2,0)</f>
        <v>0.86584571665383936</v>
      </c>
      <c r="T8" s="31" t="str">
        <f>LOOKUP(Desempenho[[#This Row],[Índice Médio]],Estado[Limite do Valor Mais Baixo],Estado[Estado])</f>
        <v>LARANJA</v>
      </c>
    </row>
    <row r="9" spans="1:20" ht="30" customHeight="1" x14ac:dyDescent="0.25">
      <c r="A9" s="5"/>
      <c r="B9" s="15" t="s">
        <v>4</v>
      </c>
      <c r="C9" s="16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9">
        <f>Desempenho[[#This Row],[EV (€)]]-Desempenho[[#This Row],[AC (€)]]</f>
        <v>-10</v>
      </c>
      <c r="J9" s="32">
        <f>IFERROR(Desempenho[[#This Row],[CV (€)]]/Desempenho[[#This Row],[PV (€)]],0)</f>
        <v>-0.10752688172043011</v>
      </c>
      <c r="K9" s="39">
        <f>IFERROR(Desempenho[[#This Row],[EV (€)]]-Desempenho[[#This Row],[PV (€)]],0)</f>
        <v>-3</v>
      </c>
      <c r="L9" s="32">
        <f>IFERROR(Desempenho[[#This Row],[SV (€)]]/Desempenho[[#This Row],[PV (€)]],0)</f>
        <v>-3.2258064516129031E-2</v>
      </c>
      <c r="M9" s="14">
        <f>IFERROR(Desempenho[[#This Row],[EV (€)]]/Desempenho[[#This Row],[AC (€)]],0)</f>
        <v>0.9</v>
      </c>
      <c r="N9" s="14">
        <f>IFERROR(Desempenho[[#This Row],[EV (€)]]/Desempenho[[#This Row],[PV (€)]],0)</f>
        <v>0.967741935483871</v>
      </c>
      <c r="O9" s="41">
        <f>IFERROR(Desempenho[[#This Row],[EAC]]-Desempenho[[#This Row],[AC (€)]],0)</f>
        <v>106.66666666666666</v>
      </c>
      <c r="P9" s="41">
        <f>IFERROR(Desempenho[[#This Row],[BAC Global (€)]]/Desempenho[[#This Row],[CPI]],0)</f>
        <v>206.66666666666666</v>
      </c>
      <c r="Q9" s="32">
        <f>IFERROR(Desempenho[[#This Row],[VAC (€)]]/Desempenho[[#This Row],[BAC Global (€)]],0)</f>
        <v>-0.11111111111111106</v>
      </c>
      <c r="R9" s="39">
        <f>IFERROR(Desempenho[[#This Row],[BAC Global (€)]]-Desempenho[[#This Row],[EAC]],0)</f>
        <v>-20.666666666666657</v>
      </c>
      <c r="S9" s="14">
        <f>IFERROR((Desempenho[[#This Row],[SPI]]+Desempenho[[#This Row],[CPI]])/2,0)</f>
        <v>0.93387096774193545</v>
      </c>
      <c r="T9" s="33" t="str">
        <f>LOOKUP(Desempenho[[#This Row],[Índice Médio]],Estado[Limite do Valor Mais Baixo],Estado[Estado])</f>
        <v>LARANJA</v>
      </c>
    </row>
    <row r="10" spans="1:20" ht="30" customHeight="1" x14ac:dyDescent="0.25">
      <c r="B10" s="15" t="s">
        <v>5</v>
      </c>
      <c r="C10" s="17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39">
        <f>Desempenho[[#This Row],[EV (€)]]-Desempenho[[#This Row],[AC (€)]]</f>
        <v>-10</v>
      </c>
      <c r="J10" s="32">
        <f>IFERROR(Desempenho[[#This Row],[CV (€)]]/Desempenho[[#This Row],[PV (€)]],0)</f>
        <v>-0.18181818181818182</v>
      </c>
      <c r="K10" s="39">
        <f>IFERROR(Desempenho[[#This Row],[EV (€)]]-Desempenho[[#This Row],[PV (€)]],0)</f>
        <v>-5</v>
      </c>
      <c r="L10" s="32">
        <f>IFERROR(Desempenho[[#This Row],[SV (€)]]/Desempenho[[#This Row],[PV (€)]],0)</f>
        <v>-9.0909090909090912E-2</v>
      </c>
      <c r="M10" s="14">
        <f>IFERROR(Desempenho[[#This Row],[EV (€)]]/Desempenho[[#This Row],[AC (€)]],0)</f>
        <v>0.83333333333333337</v>
      </c>
      <c r="N10" s="14">
        <f>IFERROR(Desempenho[[#This Row],[EV (€)]]/Desempenho[[#This Row],[PV (€)]],0)</f>
        <v>0.90909090909090906</v>
      </c>
      <c r="O10" s="41">
        <f>IFERROR(Desempenho[[#This Row],[EAC]]-Desempenho[[#This Row],[AC (€)]],0)</f>
        <v>60</v>
      </c>
      <c r="P10" s="41">
        <f>IFERROR(Desempenho[[#This Row],[BAC Global (€)]]/Desempenho[[#This Row],[CPI]],0)</f>
        <v>120</v>
      </c>
      <c r="Q10" s="32">
        <f>IFERROR(Desempenho[[#This Row],[VAC (€)]]/Desempenho[[#This Row],[BAC Global (€)]],0)</f>
        <v>-0.2</v>
      </c>
      <c r="R10" s="39">
        <f>IFERROR(Desempenho[[#This Row],[BAC Global (€)]]-Desempenho[[#This Row],[EAC]],0)</f>
        <v>-20</v>
      </c>
      <c r="S10" s="14">
        <f>IFERROR((Desempenho[[#This Row],[SPI]]+Desempenho[[#This Row],[CPI]])/2,0)</f>
        <v>0.87121212121212122</v>
      </c>
      <c r="T10" s="33" t="str">
        <f>LOOKUP(Desempenho[[#This Row],[Índice Médio]],Estado[Limite do Valor Mais Baixo],Estado[Estado])</f>
        <v>LARANJA</v>
      </c>
    </row>
    <row r="11" spans="1:20" ht="30" customHeight="1" x14ac:dyDescent="0.25">
      <c r="B11" s="15" t="s">
        <v>6</v>
      </c>
      <c r="C11" s="17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39">
        <f>Desempenho[[#This Row],[EV (€)]]-Desempenho[[#This Row],[AC (€)]]</f>
        <v>-4</v>
      </c>
      <c r="J11" s="32">
        <f>IFERROR(Desempenho[[#This Row],[CV (€)]]/Desempenho[[#This Row],[PV (€)]],0)</f>
        <v>-0.30769230769230771</v>
      </c>
      <c r="K11" s="39">
        <f>IFERROR(Desempenho[[#This Row],[EV (€)]]-Desempenho[[#This Row],[PV (€)]],0)</f>
        <v>1</v>
      </c>
      <c r="L11" s="32">
        <f>IFERROR(Desempenho[[#This Row],[SV (€)]]/Desempenho[[#This Row],[PV (€)]],0)</f>
        <v>7.6923076923076927E-2</v>
      </c>
      <c r="M11" s="14">
        <f>IFERROR(Desempenho[[#This Row],[EV (€)]]/Desempenho[[#This Row],[AC (€)]],0)</f>
        <v>0.77777777777777779</v>
      </c>
      <c r="N11" s="14">
        <f>IFERROR(Desempenho[[#This Row],[EV (€)]]/Desempenho[[#This Row],[PV (€)]],0)</f>
        <v>1.0769230769230769</v>
      </c>
      <c r="O11" s="41">
        <f>IFERROR(Desempenho[[#This Row],[EAC]]-Desempenho[[#This Row],[AC (€)]],0)</f>
        <v>18</v>
      </c>
      <c r="P11" s="41">
        <f>IFERROR(Desempenho[[#This Row],[BAC Global (€)]]/Desempenho[[#This Row],[CPI]],0)</f>
        <v>36</v>
      </c>
      <c r="Q11" s="32">
        <f>IFERROR(Desempenho[[#This Row],[VAC (€)]]/Desempenho[[#This Row],[BAC Global (€)]],0)</f>
        <v>-0.2857142857142857</v>
      </c>
      <c r="R11" s="39">
        <f>IFERROR(Desempenho[[#This Row],[BAC Global (€)]]-Desempenho[[#This Row],[EAC]],0)</f>
        <v>-8</v>
      </c>
      <c r="S11" s="14">
        <f>IFERROR((Desempenho[[#This Row],[SPI]]+Desempenho[[#This Row],[CPI]])/2,0)</f>
        <v>0.92735042735042739</v>
      </c>
      <c r="T11" s="33" t="str">
        <f>LOOKUP(Desempenho[[#This Row],[Índice Médio]],Estado[Limite do Valor Mais Baixo],Estado[Estado])</f>
        <v>LARANJA</v>
      </c>
    </row>
    <row r="12" spans="1:20" ht="30" customHeight="1" x14ac:dyDescent="0.25">
      <c r="B12" s="15" t="s">
        <v>7</v>
      </c>
      <c r="C12" s="17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39">
        <f>Desempenho[[#This Row],[EV (€)]]-Desempenho[[#This Row],[AC (€)]]</f>
        <v>4</v>
      </c>
      <c r="J12" s="32">
        <f>IFERROR(Desempenho[[#This Row],[CV (€)]]/Desempenho[[#This Row],[PV (€)]],0)</f>
        <v>0.16</v>
      </c>
      <c r="K12" s="39">
        <f>IFERROR(Desempenho[[#This Row],[EV (€)]]-Desempenho[[#This Row],[PV (€)]],0)</f>
        <v>1</v>
      </c>
      <c r="L12" s="32">
        <f>IFERROR(Desempenho[[#This Row],[SV (€)]]/Desempenho[[#This Row],[PV (€)]],0)</f>
        <v>0.04</v>
      </c>
      <c r="M12" s="14">
        <f>IFERROR(Desempenho[[#This Row],[EV (€)]]/Desempenho[[#This Row],[AC (€)]],0)</f>
        <v>1.1818181818181819</v>
      </c>
      <c r="N12" s="14">
        <f>IFERROR(Desempenho[[#This Row],[EV (€)]]/Desempenho[[#This Row],[PV (€)]],0)</f>
        <v>1.04</v>
      </c>
      <c r="O12" s="41">
        <f>IFERROR(Desempenho[[#This Row],[EAC]]-Desempenho[[#This Row],[AC (€)]],0)</f>
        <v>27.076923076923073</v>
      </c>
      <c r="P12" s="41">
        <f>IFERROR(Desempenho[[#This Row],[BAC Global (€)]]/Desempenho[[#This Row],[CPI]],0)</f>
        <v>49.076923076923073</v>
      </c>
      <c r="Q12" s="32">
        <f>IFERROR(Desempenho[[#This Row],[VAC (€)]]/Desempenho[[#This Row],[BAC Global (€)]],0)</f>
        <v>0.15384615384615391</v>
      </c>
      <c r="R12" s="39">
        <f>IFERROR(Desempenho[[#This Row],[BAC Global (€)]]-Desempenho[[#This Row],[EAC]],0)</f>
        <v>8.9230769230769269</v>
      </c>
      <c r="S12" s="14">
        <f>IFERROR((Desempenho[[#This Row],[SPI]]+Desempenho[[#This Row],[CPI]])/2,0)</f>
        <v>1.1109090909090908</v>
      </c>
      <c r="T12" s="33" t="str">
        <f>LOOKUP(Desempenho[[#This Row],[Índice Médio]],Estado[Limite do Valor Mais Baixo],Estado[Estado])</f>
        <v>VERDE</v>
      </c>
    </row>
    <row r="13" spans="1:20" ht="30" customHeight="1" x14ac:dyDescent="0.25">
      <c r="A13" s="5"/>
      <c r="B13" s="15" t="s">
        <v>8</v>
      </c>
      <c r="C13" s="16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9">
        <f>Desempenho[[#This Row],[EV (€)]]-Desempenho[[#This Row],[AC (€)]]</f>
        <v>-31</v>
      </c>
      <c r="J13" s="32">
        <f>IFERROR(Desempenho[[#This Row],[CV (€)]]/Desempenho[[#This Row],[PV (€)]],0)</f>
        <v>-0.19254658385093168</v>
      </c>
      <c r="K13" s="39">
        <f>IFERROR(Desempenho[[#This Row],[EV (€)]]-Desempenho[[#This Row],[PV (€)]],0)</f>
        <v>-26</v>
      </c>
      <c r="L13" s="32">
        <f>IFERROR(Desempenho[[#This Row],[SV (€)]]/Desempenho[[#This Row],[PV (€)]],0)</f>
        <v>-0.16149068322981366</v>
      </c>
      <c r="M13" s="14">
        <f>IFERROR(Desempenho[[#This Row],[EV (€)]]/Desempenho[[#This Row],[AC (€)]],0)</f>
        <v>0.81325301204819278</v>
      </c>
      <c r="N13" s="14">
        <f>IFERROR(Desempenho[[#This Row],[EV (€)]]/Desempenho[[#This Row],[PV (€)]],0)</f>
        <v>0.83850931677018636</v>
      </c>
      <c r="O13" s="41">
        <f>IFERROR(Desempenho[[#This Row],[EAC]]-Desempenho[[#This Row],[AC (€)]],0)</f>
        <v>206.57777777777778</v>
      </c>
      <c r="P13" s="41">
        <f>IFERROR(Desempenho[[#This Row],[BAC Global (€)]]/Desempenho[[#This Row],[CPI]],0)</f>
        <v>372.57777777777778</v>
      </c>
      <c r="Q13" s="32">
        <f>IFERROR(Desempenho[[#This Row],[VAC (€)]]/Desempenho[[#This Row],[BAC Global (€)]],0)</f>
        <v>-0.22962962962962966</v>
      </c>
      <c r="R13" s="39">
        <f>IFERROR(Desempenho[[#This Row],[BAC Global (€)]]-Desempenho[[#This Row],[EAC]],0)</f>
        <v>-69.577777777777783</v>
      </c>
      <c r="S13" s="14">
        <f>IFERROR((Desempenho[[#This Row],[SPI]]+Desempenho[[#This Row],[CPI]])/2,0)</f>
        <v>0.82588116440918957</v>
      </c>
      <c r="T13" s="33" t="str">
        <f>LOOKUP(Desempenho[[#This Row],[Índice Médio]],Estado[Limite do Valor Mais Baixo],Estado[Estado])</f>
        <v>VERMELHO</v>
      </c>
    </row>
    <row r="14" spans="1:20" ht="30" customHeight="1" x14ac:dyDescent="0.25">
      <c r="B14" s="15" t="s">
        <v>9</v>
      </c>
      <c r="C14" s="17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39">
        <f>Desempenho[[#This Row],[EV (€)]]-Desempenho[[#This Row],[AC (€)]]</f>
        <v>-20</v>
      </c>
      <c r="J14" s="32">
        <f>IFERROR(Desempenho[[#This Row],[CV (€)]]/Desempenho[[#This Row],[PV (€)]],0)</f>
        <v>-0.21739130434782608</v>
      </c>
      <c r="K14" s="39">
        <f>IFERROR(Desempenho[[#This Row],[EV (€)]]-Desempenho[[#This Row],[PV (€)]],0)</f>
        <v>-12</v>
      </c>
      <c r="L14" s="32">
        <f>IFERROR(Desempenho[[#This Row],[SV (€)]]/Desempenho[[#This Row],[PV (€)]],0)</f>
        <v>-0.13043478260869565</v>
      </c>
      <c r="M14" s="14">
        <f>IFERROR(Desempenho[[#This Row],[EV (€)]]/Desempenho[[#This Row],[AC (€)]],0)</f>
        <v>0.8</v>
      </c>
      <c r="N14" s="14">
        <f>IFERROR(Desempenho[[#This Row],[EV (€)]]/Desempenho[[#This Row],[PV (€)]],0)</f>
        <v>0.86956521739130432</v>
      </c>
      <c r="O14" s="41">
        <f>IFERROR(Desempenho[[#This Row],[EAC]]-Desempenho[[#This Row],[AC (€)]],0)</f>
        <v>125</v>
      </c>
      <c r="P14" s="41">
        <f>IFERROR(Desempenho[[#This Row],[BAC Global (€)]]/Desempenho[[#This Row],[CPI]],0)</f>
        <v>225</v>
      </c>
      <c r="Q14" s="32">
        <f>IFERROR(Desempenho[[#This Row],[VAC (€)]]/Desempenho[[#This Row],[BAC Global (€)]],0)</f>
        <v>-0.25</v>
      </c>
      <c r="R14" s="39">
        <f>IFERROR(Desempenho[[#This Row],[BAC Global (€)]]-Desempenho[[#This Row],[EAC]],0)</f>
        <v>-45</v>
      </c>
      <c r="S14" s="14">
        <f>IFERROR((Desempenho[[#This Row],[SPI]]+Desempenho[[#This Row],[CPI]])/2,0)</f>
        <v>0.83478260869565224</v>
      </c>
      <c r="T14" s="33" t="str">
        <f>LOOKUP(Desempenho[[#This Row],[Índice Médio]],Estado[Limite do Valor Mais Baixo],Estado[Estado])</f>
        <v>VERMELHO</v>
      </c>
    </row>
    <row r="15" spans="1:20" ht="30" customHeight="1" x14ac:dyDescent="0.25">
      <c r="B15" s="15" t="s">
        <v>10</v>
      </c>
      <c r="C15" s="17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39">
        <f>Desempenho[[#This Row],[EV (€)]]-Desempenho[[#This Row],[AC (€)]]</f>
        <v>-10</v>
      </c>
      <c r="J15" s="32">
        <f>IFERROR(Desempenho[[#This Row],[CV (€)]]/Desempenho[[#This Row],[PV (€)]],0)</f>
        <v>-0.2857142857142857</v>
      </c>
      <c r="K15" s="39">
        <f>IFERROR(Desempenho[[#This Row],[EV (€)]]-Desempenho[[#This Row],[PV (€)]],0)</f>
        <v>-15</v>
      </c>
      <c r="L15" s="32">
        <f>IFERROR(Desempenho[[#This Row],[SV (€)]]/Desempenho[[#This Row],[PV (€)]],0)</f>
        <v>-0.42857142857142855</v>
      </c>
      <c r="M15" s="14">
        <f>IFERROR(Desempenho[[#This Row],[EV (€)]]/Desempenho[[#This Row],[AC (€)]],0)</f>
        <v>0.66666666666666663</v>
      </c>
      <c r="N15" s="14">
        <f>IFERROR(Desempenho[[#This Row],[EV (€)]]/Desempenho[[#This Row],[PV (€)]],0)</f>
        <v>0.5714285714285714</v>
      </c>
      <c r="O15" s="41">
        <f>IFERROR(Desempenho[[#This Row],[EAC]]-Desempenho[[#This Row],[AC (€)]],0)</f>
        <v>37.5</v>
      </c>
      <c r="P15" s="41">
        <f>IFERROR(Desempenho[[#This Row],[BAC Global (€)]]/Desempenho[[#This Row],[CPI]],0)</f>
        <v>67.5</v>
      </c>
      <c r="Q15" s="32">
        <f>IFERROR(Desempenho[[#This Row],[VAC (€)]]/Desempenho[[#This Row],[BAC Global (€)]],0)</f>
        <v>-0.5</v>
      </c>
      <c r="R15" s="39">
        <f>IFERROR(Desempenho[[#This Row],[BAC Global (€)]]-Desempenho[[#This Row],[EAC]],0)</f>
        <v>-22.5</v>
      </c>
      <c r="S15" s="14">
        <f>IFERROR((Desempenho[[#This Row],[SPI]]+Desempenho[[#This Row],[CPI]])/2,0)</f>
        <v>0.61904761904761907</v>
      </c>
      <c r="T15" s="33" t="str">
        <f>LOOKUP(Desempenho[[#This Row],[Índice Médio]],Estado[Limite do Valor Mais Baixo],Estado[Estado])</f>
        <v>PRETO</v>
      </c>
    </row>
    <row r="16" spans="1:20" ht="30" customHeight="1" x14ac:dyDescent="0.25">
      <c r="B16" s="15" t="s">
        <v>11</v>
      </c>
      <c r="C16" s="17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39">
        <f>Desempenho[[#This Row],[EV (€)]]-Desempenho[[#This Row],[AC (€)]]</f>
        <v>-1</v>
      </c>
      <c r="J16" s="32">
        <f>IFERROR(Desempenho[[#This Row],[CV (€)]]/Desempenho[[#This Row],[PV (€)]],0)</f>
        <v>-2.9411764705882353E-2</v>
      </c>
      <c r="K16" s="39">
        <f>IFERROR(Desempenho[[#This Row],[EV (€)]]-Desempenho[[#This Row],[PV (€)]],0)</f>
        <v>1</v>
      </c>
      <c r="L16" s="32">
        <f>IFERROR(Desempenho[[#This Row],[SV (€)]]/Desempenho[[#This Row],[PV (€)]],0)</f>
        <v>2.9411764705882353E-2</v>
      </c>
      <c r="M16" s="14">
        <f>IFERROR(Desempenho[[#This Row],[EV (€)]]/Desempenho[[#This Row],[AC (€)]],0)</f>
        <v>0.97222222222222221</v>
      </c>
      <c r="N16" s="14">
        <f>IFERROR(Desempenho[[#This Row],[EV (€)]]/Desempenho[[#This Row],[PV (€)]],0)</f>
        <v>1.0294117647058822</v>
      </c>
      <c r="O16" s="41">
        <f>IFERROR(Desempenho[[#This Row],[EAC]]-Desempenho[[#This Row],[AC (€)]],0)</f>
        <v>44.228571428571428</v>
      </c>
      <c r="P16" s="41">
        <f>IFERROR(Desempenho[[#This Row],[BAC Global (€)]]/Desempenho[[#This Row],[CPI]],0)</f>
        <v>80.228571428571428</v>
      </c>
      <c r="Q16" s="32">
        <f>IFERROR(Desempenho[[#This Row],[VAC (€)]]/Desempenho[[#This Row],[BAC Global (€)]],0)</f>
        <v>-2.857142857142856E-2</v>
      </c>
      <c r="R16" s="39">
        <f>IFERROR(Desempenho[[#This Row],[BAC Global (€)]]-Desempenho[[#This Row],[EAC]],0)</f>
        <v>-2.2285714285714278</v>
      </c>
      <c r="S16" s="14">
        <f>IFERROR((Desempenho[[#This Row],[SPI]]+Desempenho[[#This Row],[CPI]])/2,0)</f>
        <v>1.0008169934640523</v>
      </c>
      <c r="T16" s="33" t="str">
        <f>LOOKUP(Desempenho[[#This Row],[Índice Médio]],Estado[Limite do Valor Mais Baixo],Estado[Estado])</f>
        <v>VERDE</v>
      </c>
    </row>
    <row r="17" spans="1:20" ht="30" customHeight="1" x14ac:dyDescent="0.25">
      <c r="A17" s="5"/>
      <c r="B17" s="26" t="s">
        <v>12</v>
      </c>
      <c r="C17" s="27" t="s">
        <v>28</v>
      </c>
      <c r="D17" s="28">
        <f>SUM(D18,D22)</f>
        <v>705</v>
      </c>
      <c r="E17" s="28">
        <f>SUM(E18,E22)</f>
        <v>363</v>
      </c>
      <c r="F17" s="28">
        <f>SUM(F18,F22)</f>
        <v>405</v>
      </c>
      <c r="G17" s="28">
        <f>SUM(G18,G22)</f>
        <v>430</v>
      </c>
      <c r="H17" s="28"/>
      <c r="I17" s="38">
        <f>Desempenho[[#This Row],[EV (€)]]-Desempenho[[#This Row],[AC (€)]]</f>
        <v>-25</v>
      </c>
      <c r="J17" s="29">
        <f>IFERROR(Desempenho[[#This Row],[CV (€)]]/Desempenho[[#This Row],[PV (€)]],0)</f>
        <v>-6.8870523415977963E-2</v>
      </c>
      <c r="K17" s="38">
        <f>IFERROR(Desempenho[[#This Row],[EV (€)]]-Desempenho[[#This Row],[PV (€)]],0)</f>
        <v>42</v>
      </c>
      <c r="L17" s="29">
        <f>IFERROR(Desempenho[[#This Row],[SV (€)]]/Desempenho[[#This Row],[PV (€)]],0)</f>
        <v>0.11570247933884298</v>
      </c>
      <c r="M17" s="30">
        <f>IFERROR(Desempenho[[#This Row],[EV (€)]]/Desempenho[[#This Row],[AC (€)]],0)</f>
        <v>0.94186046511627908</v>
      </c>
      <c r="N17" s="30">
        <f>IFERROR(Desempenho[[#This Row],[EV (€)]]/Desempenho[[#This Row],[PV (€)]],0)</f>
        <v>1.115702479338843</v>
      </c>
      <c r="O17" s="40">
        <f>IFERROR(Desempenho[[#This Row],[EAC]]-Desempenho[[#This Row],[AC (€)]],0)</f>
        <v>318.51851851851848</v>
      </c>
      <c r="P17" s="40">
        <f>IFERROR(Desempenho[[#This Row],[BAC Global (€)]]/Desempenho[[#This Row],[CPI]],0)</f>
        <v>748.51851851851848</v>
      </c>
      <c r="Q17" s="29">
        <f>IFERROR(Desempenho[[#This Row],[VAC (€)]]/Desempenho[[#This Row],[BAC Global (€)]],0)</f>
        <v>-6.1728395061728336E-2</v>
      </c>
      <c r="R17" s="38">
        <f>IFERROR(Desempenho[[#This Row],[BAC Global (€)]]-Desempenho[[#This Row],[EAC]],0)</f>
        <v>-43.518518518518476</v>
      </c>
      <c r="S17" s="30">
        <f>IFERROR((Desempenho[[#This Row],[SPI]]+Desempenho[[#This Row],[CPI]])/2,0)</f>
        <v>1.028781472227561</v>
      </c>
      <c r="T17" s="31" t="str">
        <f>LOOKUP(Desempenho[[#This Row],[Índice Médio]],Estado[Limite do Valor Mais Baixo],Estado[Estado])</f>
        <v>VERDE</v>
      </c>
    </row>
    <row r="18" spans="1:20" ht="30" customHeight="1" x14ac:dyDescent="0.25">
      <c r="A18" s="5"/>
      <c r="B18" s="15" t="s">
        <v>13</v>
      </c>
      <c r="C18" s="16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9">
        <f>Desempenho[[#This Row],[EV (€)]]-Desempenho[[#This Row],[AC (€)]]</f>
        <v>-15</v>
      </c>
      <c r="J18" s="32">
        <f>IFERROR(Desempenho[[#This Row],[CV (€)]]/Desempenho[[#This Row],[PV (€)]],0)</f>
        <v>-0.10135135135135136</v>
      </c>
      <c r="K18" s="39">
        <f>IFERROR(Desempenho[[#This Row],[EV (€)]]-Desempenho[[#This Row],[PV (€)]],0)</f>
        <v>62</v>
      </c>
      <c r="L18" s="32">
        <f>IFERROR(Desempenho[[#This Row],[SV (€)]]/Desempenho[[#This Row],[PV (€)]],0)</f>
        <v>0.41891891891891891</v>
      </c>
      <c r="M18" s="14">
        <f>IFERROR(Desempenho[[#This Row],[EV (€)]]/Desempenho[[#This Row],[AC (€)]],0)</f>
        <v>0.93333333333333335</v>
      </c>
      <c r="N18" s="14">
        <f>IFERROR(Desempenho[[#This Row],[EV (€)]]/Desempenho[[#This Row],[PV (€)]],0)</f>
        <v>1.4189189189189189</v>
      </c>
      <c r="O18" s="41">
        <f>IFERROR(Desempenho[[#This Row],[EAC]]-Desempenho[[#This Row],[AC (€)]],0)</f>
        <v>176.78571428571428</v>
      </c>
      <c r="P18" s="41">
        <f>IFERROR(Desempenho[[#This Row],[BAC Global (€)]]/Desempenho[[#This Row],[CPI]],0)</f>
        <v>401.78571428571428</v>
      </c>
      <c r="Q18" s="32">
        <f>IFERROR(Desempenho[[#This Row],[VAC (€)]]/Desempenho[[#This Row],[BAC Global (€)]],0)</f>
        <v>-7.1428571428571411E-2</v>
      </c>
      <c r="R18" s="39">
        <f>IFERROR(Desempenho[[#This Row],[BAC Global (€)]]-Desempenho[[#This Row],[EAC]],0)</f>
        <v>-26.785714285714278</v>
      </c>
      <c r="S18" s="14">
        <f>IFERROR((Desempenho[[#This Row],[SPI]]+Desempenho[[#This Row],[CPI]])/2,0)</f>
        <v>1.176126126126126</v>
      </c>
      <c r="T18" s="33" t="str">
        <f>LOOKUP(Desempenho[[#This Row],[Índice Médio]],Estado[Limite do Valor Mais Baixo],Estado[Estado])</f>
        <v>VERDE</v>
      </c>
    </row>
    <row r="19" spans="1:20" ht="30" customHeight="1" x14ac:dyDescent="0.25">
      <c r="B19" s="15" t="s">
        <v>14</v>
      </c>
      <c r="C19" s="17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39">
        <f>Desempenho[[#This Row],[EV (€)]]-Desempenho[[#This Row],[AC (€)]]</f>
        <v>-25</v>
      </c>
      <c r="J19" s="32">
        <f>IFERROR(Desempenho[[#This Row],[CV (€)]]/Desempenho[[#This Row],[PV (€)]],0)</f>
        <v>-0.45454545454545453</v>
      </c>
      <c r="K19" s="39">
        <f>IFERROR(Desempenho[[#This Row],[EV (€)]]-Desempenho[[#This Row],[PV (€)]],0)</f>
        <v>70</v>
      </c>
      <c r="L19" s="32">
        <f>IFERROR(Desempenho[[#This Row],[SV (€)]]/Desempenho[[#This Row],[PV (€)]],0)</f>
        <v>1.2727272727272727</v>
      </c>
      <c r="M19" s="14">
        <f>IFERROR(Desempenho[[#This Row],[EV (€)]]/Desempenho[[#This Row],[AC (€)]],0)</f>
        <v>0.83333333333333337</v>
      </c>
      <c r="N19" s="14">
        <f>IFERROR(Desempenho[[#This Row],[EV (€)]]/Desempenho[[#This Row],[PV (€)]],0)</f>
        <v>2.2727272727272729</v>
      </c>
      <c r="O19" s="41">
        <f>IFERROR(Desempenho[[#This Row],[EAC]]-Desempenho[[#This Row],[AC (€)]],0)</f>
        <v>150</v>
      </c>
      <c r="P19" s="41">
        <f>IFERROR(Desempenho[[#This Row],[BAC Global (€)]]/Desempenho[[#This Row],[CPI]],0)</f>
        <v>300</v>
      </c>
      <c r="Q19" s="32">
        <f>IFERROR(Desempenho[[#This Row],[VAC (€)]]/Desempenho[[#This Row],[BAC Global (€)]],0)</f>
        <v>-0.2</v>
      </c>
      <c r="R19" s="39">
        <f>IFERROR(Desempenho[[#This Row],[BAC Global (€)]]-Desempenho[[#This Row],[EAC]],0)</f>
        <v>-50</v>
      </c>
      <c r="S19" s="14">
        <f>IFERROR((Desempenho[[#This Row],[SPI]]+Desempenho[[#This Row],[CPI]])/2,0)</f>
        <v>1.5530303030303032</v>
      </c>
      <c r="T19" s="33" t="str">
        <f>LOOKUP(Desempenho[[#This Row],[Índice Médio]],Estado[Limite do Valor Mais Baixo],Estado[Estado])</f>
        <v>VERDE</v>
      </c>
    </row>
    <row r="20" spans="1:20" ht="30" customHeight="1" x14ac:dyDescent="0.25">
      <c r="B20" s="15" t="s">
        <v>15</v>
      </c>
      <c r="C20" s="17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39">
        <f>Desempenho[[#This Row],[EV (€)]]-Desempenho[[#This Row],[AC (€)]]</f>
        <v>5</v>
      </c>
      <c r="J20" s="32">
        <f>IFERROR(Desempenho[[#This Row],[CV (€)]]/Desempenho[[#This Row],[PV (€)]],0)</f>
        <v>6.097560975609756E-2</v>
      </c>
      <c r="K20" s="39">
        <f>IFERROR(Desempenho[[#This Row],[EV (€)]]-Desempenho[[#This Row],[PV (€)]],0)</f>
        <v>-12</v>
      </c>
      <c r="L20" s="32">
        <f>IFERROR(Desempenho[[#This Row],[SV (€)]]/Desempenho[[#This Row],[PV (€)]],0)</f>
        <v>-0.14634146341463414</v>
      </c>
      <c r="M20" s="14">
        <f>IFERROR(Desempenho[[#This Row],[EV (€)]]/Desempenho[[#This Row],[AC (€)]],0)</f>
        <v>1.0769230769230769</v>
      </c>
      <c r="N20" s="14">
        <f>IFERROR(Desempenho[[#This Row],[EV (€)]]/Desempenho[[#This Row],[PV (€)]],0)</f>
        <v>0.85365853658536583</v>
      </c>
      <c r="O20" s="41">
        <f>IFERROR(Desempenho[[#This Row],[EAC]]-Desempenho[[#This Row],[AC (€)]],0)</f>
        <v>27.857142857142861</v>
      </c>
      <c r="P20" s="41">
        <f>IFERROR(Desempenho[[#This Row],[BAC Global (€)]]/Desempenho[[#This Row],[CPI]],0)</f>
        <v>92.857142857142861</v>
      </c>
      <c r="Q20" s="32">
        <f>IFERROR(Desempenho[[#This Row],[VAC (€)]]/Desempenho[[#This Row],[BAC Global (€)]],0)</f>
        <v>7.1428571428571383E-2</v>
      </c>
      <c r="R20" s="39">
        <f>IFERROR(Desempenho[[#This Row],[BAC Global (€)]]-Desempenho[[#This Row],[EAC]],0)</f>
        <v>7.1428571428571388</v>
      </c>
      <c r="S20" s="14">
        <f>IFERROR((Desempenho[[#This Row],[SPI]]+Desempenho[[#This Row],[CPI]])/2,0)</f>
        <v>0.96529080675422141</v>
      </c>
      <c r="T20" s="33" t="str">
        <f>LOOKUP(Desempenho[[#This Row],[Índice Médio]],Estado[Limite do Valor Mais Baixo],Estado[Estado])</f>
        <v>LARANJA</v>
      </c>
    </row>
    <row r="21" spans="1:20" ht="30" customHeight="1" x14ac:dyDescent="0.25">
      <c r="B21" s="15" t="s">
        <v>16</v>
      </c>
      <c r="C21" s="17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39">
        <f>Desempenho[[#This Row],[EV (€)]]-Desempenho[[#This Row],[AC (€)]]</f>
        <v>5</v>
      </c>
      <c r="J21" s="32">
        <f>IFERROR(Desempenho[[#This Row],[CV (€)]]/Desempenho[[#This Row],[PV (€)]],0)</f>
        <v>0.45454545454545453</v>
      </c>
      <c r="K21" s="39">
        <f>IFERROR(Desempenho[[#This Row],[EV (€)]]-Desempenho[[#This Row],[PV (€)]],0)</f>
        <v>4</v>
      </c>
      <c r="L21" s="32">
        <f>IFERROR(Desempenho[[#This Row],[SV (€)]]/Desempenho[[#This Row],[PV (€)]],0)</f>
        <v>0.36363636363636365</v>
      </c>
      <c r="M21" s="14">
        <f>IFERROR(Desempenho[[#This Row],[EV (€)]]/Desempenho[[#This Row],[AC (€)]],0)</f>
        <v>1.5</v>
      </c>
      <c r="N21" s="14">
        <f>IFERROR(Desempenho[[#This Row],[EV (€)]]/Desempenho[[#This Row],[PV (€)]],0)</f>
        <v>1.3636363636363635</v>
      </c>
      <c r="O21" s="41">
        <f>IFERROR(Desempenho[[#This Row],[EAC]]-Desempenho[[#This Row],[AC (€)]],0)</f>
        <v>6.6666666666666679</v>
      </c>
      <c r="P21" s="41">
        <f>IFERROR(Desempenho[[#This Row],[BAC Global (€)]]/Desempenho[[#This Row],[CPI]],0)</f>
        <v>16.666666666666668</v>
      </c>
      <c r="Q21" s="32">
        <f>IFERROR(Desempenho[[#This Row],[VAC (€)]]/Desempenho[[#This Row],[BAC Global (€)]],0)</f>
        <v>0.33333333333333326</v>
      </c>
      <c r="R21" s="39">
        <f>IFERROR(Desempenho[[#This Row],[BAC Global (€)]]-Desempenho[[#This Row],[EAC]],0)</f>
        <v>8.3333333333333321</v>
      </c>
      <c r="S21" s="14">
        <f>IFERROR((Desempenho[[#This Row],[SPI]]+Desempenho[[#This Row],[CPI]])/2,0)</f>
        <v>1.4318181818181817</v>
      </c>
      <c r="T21" s="33" t="str">
        <f>LOOKUP(Desempenho[[#This Row],[Índice Médio]],Estado[Limite do Valor Mais Baixo],Estado[Estado])</f>
        <v>VERDE</v>
      </c>
    </row>
    <row r="22" spans="1:20" ht="30" customHeight="1" x14ac:dyDescent="0.25">
      <c r="A22" s="5"/>
      <c r="B22" s="15" t="s">
        <v>17</v>
      </c>
      <c r="C22" s="16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9">
        <f>Desempenho[[#This Row],[EV (€)]]-Desempenho[[#This Row],[AC (€)]]</f>
        <v>-10</v>
      </c>
      <c r="J22" s="32">
        <f>IFERROR(Desempenho[[#This Row],[CV (€)]]/Desempenho[[#This Row],[PV (€)]],0)</f>
        <v>-4.6511627906976744E-2</v>
      </c>
      <c r="K22" s="39">
        <f>IFERROR(Desempenho[[#This Row],[EV (€)]]-Desempenho[[#This Row],[PV (€)]],0)</f>
        <v>-20</v>
      </c>
      <c r="L22" s="32">
        <f>IFERROR(Desempenho[[#This Row],[SV (€)]]/Desempenho[[#This Row],[PV (€)]],0)</f>
        <v>-9.3023255813953487E-2</v>
      </c>
      <c r="M22" s="14">
        <f>IFERROR(Desempenho[[#This Row],[EV (€)]]/Desempenho[[#This Row],[AC (€)]],0)</f>
        <v>0.95121951219512191</v>
      </c>
      <c r="N22" s="14">
        <f>IFERROR(Desempenho[[#This Row],[EV (€)]]/Desempenho[[#This Row],[PV (€)]],0)</f>
        <v>0.90697674418604646</v>
      </c>
      <c r="O22" s="41">
        <f>IFERROR(Desempenho[[#This Row],[EAC]]-Desempenho[[#This Row],[AC (€)]],0)</f>
        <v>141.92307692307696</v>
      </c>
      <c r="P22" s="41">
        <f>IFERROR(Desempenho[[#This Row],[BAC Global (€)]]/Desempenho[[#This Row],[CPI]],0)</f>
        <v>346.92307692307696</v>
      </c>
      <c r="Q22" s="32">
        <f>IFERROR(Desempenho[[#This Row],[VAC (€)]]/Desempenho[[#This Row],[BAC Global (€)]],0)</f>
        <v>-5.1282051282051398E-2</v>
      </c>
      <c r="R22" s="39">
        <f>IFERROR(Desempenho[[#This Row],[BAC Global (€)]]-Desempenho[[#This Row],[EAC]],0)</f>
        <v>-16.923076923076962</v>
      </c>
      <c r="S22" s="14">
        <f>IFERROR((Desempenho[[#This Row],[SPI]]+Desempenho[[#This Row],[CPI]])/2,0)</f>
        <v>0.92909812819058413</v>
      </c>
      <c r="T22" s="33" t="str">
        <f>LOOKUP(Desempenho[[#This Row],[Índice Médio]],Estado[Limite do Valor Mais Baixo],Estado[Estado])</f>
        <v>LARANJA</v>
      </c>
    </row>
    <row r="23" spans="1:20" ht="30" customHeight="1" x14ac:dyDescent="0.25">
      <c r="B23" s="15" t="s">
        <v>18</v>
      </c>
      <c r="C23" s="17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39">
        <f>Desempenho[[#This Row],[EV (€)]]-Desempenho[[#This Row],[AC (€)]]</f>
        <v>10</v>
      </c>
      <c r="J23" s="32">
        <f>IFERROR(Desempenho[[#This Row],[CV (€)]]/Desempenho[[#This Row],[PV (€)]],0)</f>
        <v>0.18181818181818182</v>
      </c>
      <c r="K23" s="39">
        <f>IFERROR(Desempenho[[#This Row],[EV (€)]]-Desempenho[[#This Row],[PV (€)]],0)</f>
        <v>5</v>
      </c>
      <c r="L23" s="32">
        <f>IFERROR(Desempenho[[#This Row],[SV (€)]]/Desempenho[[#This Row],[PV (€)]],0)</f>
        <v>9.0909090909090912E-2</v>
      </c>
      <c r="M23" s="14">
        <f>IFERROR(Desempenho[[#This Row],[EV (€)]]/Desempenho[[#This Row],[AC (€)]],0)</f>
        <v>1.2</v>
      </c>
      <c r="N23" s="14">
        <f>IFERROR(Desempenho[[#This Row],[EV (€)]]/Desempenho[[#This Row],[PV (€)]],0)</f>
        <v>1.0909090909090908</v>
      </c>
      <c r="O23" s="41">
        <f>IFERROR(Desempenho[[#This Row],[EAC]]-Desempenho[[#This Row],[AC (€)]],0)</f>
        <v>25</v>
      </c>
      <c r="P23" s="41">
        <f>IFERROR(Desempenho[[#This Row],[BAC Global (€)]]/Desempenho[[#This Row],[CPI]],0)</f>
        <v>75</v>
      </c>
      <c r="Q23" s="32">
        <f>IFERROR(Desempenho[[#This Row],[VAC (€)]]/Desempenho[[#This Row],[BAC Global (€)]],0)</f>
        <v>0.16666666666666666</v>
      </c>
      <c r="R23" s="39">
        <f>IFERROR(Desempenho[[#This Row],[BAC Global (€)]]-Desempenho[[#This Row],[EAC]],0)</f>
        <v>15</v>
      </c>
      <c r="S23" s="14">
        <f>IFERROR((Desempenho[[#This Row],[SPI]]+Desempenho[[#This Row],[CPI]])/2,0)</f>
        <v>1.1454545454545455</v>
      </c>
      <c r="T23" s="33" t="str">
        <f>LOOKUP(Desempenho[[#This Row],[Índice Médio]],Estado[Limite do Valor Mais Baixo],Estado[Estado])</f>
        <v>VERDE</v>
      </c>
    </row>
    <row r="24" spans="1:20" ht="30" customHeight="1" x14ac:dyDescent="0.25">
      <c r="B24" s="15" t="s">
        <v>19</v>
      </c>
      <c r="C24" s="17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39">
        <f>Desempenho[[#This Row],[EV (€)]]-Desempenho[[#This Row],[AC (€)]]</f>
        <v>5</v>
      </c>
      <c r="J24" s="32">
        <f>IFERROR(Desempenho[[#This Row],[CV (€)]]/Desempenho[[#This Row],[PV (€)]],0)</f>
        <v>8.3333333333333329E-2</v>
      </c>
      <c r="K24" s="39">
        <f>IFERROR(Desempenho[[#This Row],[EV (€)]]-Desempenho[[#This Row],[PV (€)]],0)</f>
        <v>-10</v>
      </c>
      <c r="L24" s="32">
        <f>IFERROR(Desempenho[[#This Row],[SV (€)]]/Desempenho[[#This Row],[PV (€)]],0)</f>
        <v>-0.16666666666666666</v>
      </c>
      <c r="M24" s="14">
        <f>IFERROR(Desempenho[[#This Row],[EV (€)]]/Desempenho[[#This Row],[AC (€)]],0)</f>
        <v>1.1111111111111112</v>
      </c>
      <c r="N24" s="14">
        <f>IFERROR(Desempenho[[#This Row],[EV (€)]]/Desempenho[[#This Row],[PV (€)]],0)</f>
        <v>0.83333333333333337</v>
      </c>
      <c r="O24" s="41">
        <f>IFERROR(Desempenho[[#This Row],[EAC]]-Desempenho[[#This Row],[AC (€)]],0)</f>
        <v>36</v>
      </c>
      <c r="P24" s="41">
        <f>IFERROR(Desempenho[[#This Row],[BAC Global (€)]]/Desempenho[[#This Row],[CPI]],0)</f>
        <v>81</v>
      </c>
      <c r="Q24" s="32">
        <f>IFERROR(Desempenho[[#This Row],[VAC (€)]]/Desempenho[[#This Row],[BAC Global (€)]],0)</f>
        <v>0.1</v>
      </c>
      <c r="R24" s="39">
        <f>IFERROR(Desempenho[[#This Row],[BAC Global (€)]]-Desempenho[[#This Row],[EAC]],0)</f>
        <v>9</v>
      </c>
      <c r="S24" s="14">
        <f>IFERROR((Desempenho[[#This Row],[SPI]]+Desempenho[[#This Row],[CPI]])/2,0)</f>
        <v>0.97222222222222232</v>
      </c>
      <c r="T24" s="33" t="str">
        <f>LOOKUP(Desempenho[[#This Row],[Índice Médio]],Estado[Limite do Valor Mais Baixo],Estado[Estado])</f>
        <v>LARANJA</v>
      </c>
    </row>
    <row r="25" spans="1:20" ht="30" customHeight="1" x14ac:dyDescent="0.25">
      <c r="B25" s="15" t="s">
        <v>20</v>
      </c>
      <c r="C25" s="17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39">
        <f>Desempenho[[#This Row],[EV (€)]]-Desempenho[[#This Row],[AC (€)]]</f>
        <v>-25</v>
      </c>
      <c r="J25" s="32">
        <f>IFERROR(Desempenho[[#This Row],[CV (€)]]/Desempenho[[#This Row],[PV (€)]],0)</f>
        <v>-0.25</v>
      </c>
      <c r="K25" s="39">
        <f>IFERROR(Desempenho[[#This Row],[EV (€)]]-Desempenho[[#This Row],[PV (€)]],0)</f>
        <v>-15</v>
      </c>
      <c r="L25" s="32">
        <f>IFERROR(Desempenho[[#This Row],[SV (€)]]/Desempenho[[#This Row],[PV (€)]],0)</f>
        <v>-0.15</v>
      </c>
      <c r="M25" s="14">
        <f>IFERROR(Desempenho[[#This Row],[EV (€)]]/Desempenho[[#This Row],[AC (€)]],0)</f>
        <v>0.77272727272727271</v>
      </c>
      <c r="N25" s="14">
        <f>IFERROR(Desempenho[[#This Row],[EV (€)]]/Desempenho[[#This Row],[PV (€)]],0)</f>
        <v>0.85</v>
      </c>
      <c r="O25" s="41">
        <f>IFERROR(Desempenho[[#This Row],[EAC]]-Desempenho[[#This Row],[AC (€)]],0)</f>
        <v>84.117647058823536</v>
      </c>
      <c r="P25" s="41">
        <f>IFERROR(Desempenho[[#This Row],[BAC Global (€)]]/Desempenho[[#This Row],[CPI]],0)</f>
        <v>194.11764705882354</v>
      </c>
      <c r="Q25" s="32">
        <f>IFERROR(Desempenho[[#This Row],[VAC (€)]]/Desempenho[[#This Row],[BAC Global (€)]],0)</f>
        <v>-0.29411764705882359</v>
      </c>
      <c r="R25" s="39">
        <f>IFERROR(Desempenho[[#This Row],[BAC Global (€)]]-Desempenho[[#This Row],[EAC]],0)</f>
        <v>-44.117647058823536</v>
      </c>
      <c r="S25" s="14">
        <f>IFERROR((Desempenho[[#This Row],[SPI]]+Desempenho[[#This Row],[CPI]])/2,0)</f>
        <v>0.81136363636363629</v>
      </c>
      <c r="T25" s="33" t="str">
        <f>LOOKUP(Desempenho[[#This Row],[Índice Médio]],Estado[Limite do Valor Mais Baixo],Estado[Estado])</f>
        <v>VERMELHO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46" priority="9" stopIfTrue="1" operator="equal">
      <formula>"VERDE"</formula>
    </cfRule>
    <cfRule type="cellIs" dxfId="45" priority="10" stopIfTrue="1" operator="equal">
      <formula>"YELLOW"</formula>
    </cfRule>
    <cfRule type="cellIs" dxfId="44" priority="11" stopIfTrue="1" operator="equal">
      <formula>"VERMELHO"</formula>
    </cfRule>
  </conditionalFormatting>
  <conditionalFormatting sqref="T8:T25">
    <cfRule type="expression" dxfId="5" priority="4">
      <formula>$T8="PRETO"</formula>
    </cfRule>
    <cfRule type="expression" dxfId="4" priority="5">
      <formula>$T8="VERDE"</formula>
    </cfRule>
    <cfRule type="expression" dxfId="3" priority="6">
      <formula>$T8="VERMELHO"</formula>
    </cfRule>
    <cfRule type="expression" dxfId="2" priority="7">
      <formula>$T8="LARANJA"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Crie um Relatório de Desempenho de Projeto neste livro. Introduza os detalhes na tabela Desempenho nesta folha de cálculo. Selecione a célula S1 para navegar para a folha de cálculo Definições" sqref="A1" xr:uid="{00000000-0002-0000-0000-000000000000}"/>
    <dataValidation allowBlank="1" showInputMessage="1" showErrorMessage="1" prompt="O título desta folha de cálculo está nesta célula e o subtítulo está na célula abaixo" sqref="B2" xr:uid="{00000000-0002-0000-0000-000001000000}"/>
    <dataValidation allowBlank="1" showInputMessage="1" showErrorMessage="1" prompt="O subtítulo está nesta célula. Introduza os detalhes na tabela a partir da célula B7" sqref="B3" xr:uid="{00000000-0002-0000-0000-000002000000}"/>
    <dataValidation allowBlank="1" showInputMessage="1" showErrorMessage="1" prompt="O Valor real está na coluna G, na tabela abaixo" sqref="G5" xr:uid="{00000000-0002-0000-0000-000003000000}"/>
    <dataValidation allowBlank="1" showInputMessage="1" showErrorMessage="1" prompt="Introduza o Número de série para Projetos e Materiais a Entregar nesta coluna, abaixo deste cabeçalho" sqref="B7" xr:uid="{00000000-0002-0000-0000-000004000000}"/>
    <dataValidation allowBlank="1" showInputMessage="1" showErrorMessage="1" prompt="Introduza a Descrição do Item nesta coluna, abaixo deste cabeçalho" sqref="C7" xr:uid="{00000000-0002-0000-0000-000005000000}"/>
    <dataValidation allowBlank="1" showInputMessage="1" showErrorMessage="1" prompt="Introduza o montante geral do Orçamento na Conclusão referente aos Materiais a Entregar nesta coluna, abaixo deste cabeçalho. Os montantes do BAC referentes a Projetos e Programas são calculados automaticamente" sqref="D7" xr:uid="{00000000-0002-0000-0000-000006000000}"/>
    <dataValidation allowBlank="1" showInputMessage="1" showErrorMessage="1" prompt="Introduza o Valor Planeado referente aos Materiais a Entregar nesta coluna, abaixo deste cabeçalho. Os montantes do Valor Planeado referentes a Projetos e Programas são calculados automaticamente" sqref="E7" xr:uid="{00000000-0002-0000-0000-000007000000}"/>
    <dataValidation allowBlank="1" showInputMessage="1" showErrorMessage="1" prompt="Introduza o Valor Ganho referente aos Materiais a Entregar nesta coluna, abaixo deste cabeçalho. Os montantes do Valor Ganho referentes a Projetos e Programas são calculados automaticamente" sqref="F7" xr:uid="{00000000-0002-0000-0000-000008000000}"/>
    <dataValidation allowBlank="1" showInputMessage="1" showErrorMessage="1" prompt="Introduza o Custo Real dos Materiais a Entregar nesta coluna, abaixo deste cabeçalho. O Custo Real referente a Projetos e Programas é calculado automaticamente" sqref="G7" xr:uid="{00000000-0002-0000-0000-000009000000}"/>
    <dataValidation allowBlank="1" showInputMessage="1" showErrorMessage="1" prompt="Os Gráficos Sparkline referentes a Valor Planeado, Valor Ganho e Valor Real são atualizados automaticamente nesta coluna, abaixo deste cabeçalho" sqref="H7" xr:uid="{00000000-0002-0000-0000-00000A000000}"/>
    <dataValidation allowBlank="1" showInputMessage="1" showErrorMessage="1" prompt="O Desvio de Custos é calculado automaticamente nesta coluna, abaixo deste cabeçalho" sqref="I7" xr:uid="{00000000-0002-0000-0000-00000B000000}"/>
    <dataValidation allowBlank="1" showInputMessage="1" showErrorMessage="1" prompt="A percentagem do Desvio de Custos é calculada automaticamente nesta coluna, abaixo deste cabeçalho" sqref="J7" xr:uid="{00000000-0002-0000-0000-00000C000000}"/>
    <dataValidation allowBlank="1" showInputMessage="1" showErrorMessage="1" prompt="O Desvio da Agenda é calculado automaticamente nesta coluna, abaixo deste cabeçalho" sqref="K7" xr:uid="{00000000-0002-0000-0000-00000D000000}"/>
    <dataValidation allowBlank="1" showInputMessage="1" showErrorMessage="1" prompt="A percentagem do Desvio da Agenda é calculada automaticamente nesta coluna, abaixo deste cabeçalho" sqref="L7" xr:uid="{00000000-0002-0000-0000-00000E000000}"/>
    <dataValidation allowBlank="1" showInputMessage="1" showErrorMessage="1" prompt="O Índice de Desempenho de Custos é calculado automaticamente nesta coluna, abaixo deste cabeçalho" sqref="M7" xr:uid="{00000000-0002-0000-0000-00000F000000}"/>
    <dataValidation allowBlank="1" showInputMessage="1" showErrorMessage="1" prompt="O Índice de Desempenho da Agenda é calculado automaticamente nesta coluna, abaixo deste cabeçalho" sqref="N7" xr:uid="{00000000-0002-0000-0000-000010000000}"/>
    <dataValidation allowBlank="1" showInputMessage="1" showErrorMessage="1" prompt="A Estimativa para a Conclusão é calculada automaticamente nesta coluna, abaixo deste cabeçalho" sqref="O7" xr:uid="{00000000-0002-0000-0000-000011000000}"/>
    <dataValidation allowBlank="1" showInputMessage="1" showErrorMessage="1" prompt="A Estimativa na Conclusão é calculada automaticamente nesta coluna, abaixo deste cabeçalho" sqref="P7" xr:uid="{00000000-0002-0000-0000-000012000000}"/>
    <dataValidation allowBlank="1" showInputMessage="1" showErrorMessage="1" prompt="A percentagem do Desvio na Conclusão é calculada automaticamente nesta coluna, abaixo deste cabeçalho" sqref="Q7" xr:uid="{00000000-0002-0000-0000-000013000000}"/>
    <dataValidation allowBlank="1" showInputMessage="1" showErrorMessage="1" prompt="O montante do Desvio na Conclusão é calculado automaticamente nesta coluna, abaixo deste cabeçalho" sqref="R7" xr:uid="{00000000-0002-0000-0000-000014000000}"/>
    <dataValidation allowBlank="1" showInputMessage="1" showErrorMessage="1" prompt="O Índice Médio é calculado automaticamente nesta coluna, abaixo deste cabeçalho" sqref="S7" xr:uid="{00000000-0002-0000-0000-000015000000}"/>
    <dataValidation allowBlank="1" showInputMessage="1" showErrorMessage="1" prompt="O Estado é atualizado automaticamente e realçado com a cor RGB R=64 G=64 B=64 para Preto, R=181 G=18 B=27 para Vermelho, R=121 G=69 B=11 para Laranja e R=70 G=114 B=37 para Verde" sqref="T7" xr:uid="{00000000-0002-0000-0000-000016000000}"/>
    <dataValidation allowBlank="1" showInputMessage="1" showErrorMessage="1" prompt="A ligação de navegação para a folha de cálculo Definições está nesta célula" sqref="S1" xr:uid="{00000000-0002-0000-0000-000017000000}"/>
    <dataValidation allowBlank="1" showInputMessage="1" showErrorMessage="1" prompt="Os valores do Orçamento estão nas colunas D e E, na tabela abaixo" sqref="D5:E5" xr:uid="{00000000-0002-0000-0000-000018000000}"/>
    <dataValidation allowBlank="1" showInputMessage="1" showErrorMessage="1" prompt="O Valor Ganho está na coluna F, na tabela abaixo" sqref="F5" xr:uid="{00000000-0002-0000-0000-000019000000}"/>
    <dataValidation allowBlank="1" showInputMessage="1" showErrorMessage="1" prompt="Os valores do Custo estão nas colunas I e J, na tabela abaixo" sqref="I5:J5" xr:uid="{00000000-0002-0000-0000-00001A000000}"/>
    <dataValidation allowBlank="1" showInputMessage="1" showErrorMessage="1" prompt="Os valores da Agenda estão nas colunas K e L, na tabela abaixo" sqref="K5:L5" xr:uid="{00000000-0002-0000-0000-00001B000000}"/>
    <dataValidation allowBlank="1" showInputMessage="1" showErrorMessage="1" prompt="Os valores do Índice de Desempenho estão nas colunas M e N, na tabela abaixo" sqref="M5:N5" xr:uid="{00000000-0002-0000-0000-00001C000000}"/>
    <dataValidation allowBlank="1" showInputMessage="1" showErrorMessage="1" prompt="Os valores da Previsão estão nas colunas O a R, na tabela abaixo" sqref="O5:R5" xr:uid="{00000000-0002-0000-0000-00001D000000}"/>
  </dataValidations>
  <hyperlinks>
    <hyperlink ref="S1:T6" location="Definições!A1" tooltip="Select to navigate to Definitions worksheet" display="DEFINITION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'Relatório de Desempenho'!E8:G8</xm:f>
              <xm:sqref>H8</xm:sqref>
            </x14:sparkline>
            <x14:sparkline>
              <xm:f>'Relatório de Desempenho'!E9:G9</xm:f>
              <xm:sqref>H9</xm:sqref>
            </x14:sparkline>
            <x14:sparkline>
              <xm:f>'Relatório de Desempenho'!E10:G10</xm:f>
              <xm:sqref>H10</xm:sqref>
            </x14:sparkline>
            <x14:sparkline>
              <xm:f>'Relatório de Desempenho'!E11:G11</xm:f>
              <xm:sqref>H11</xm:sqref>
            </x14:sparkline>
            <x14:sparkline>
              <xm:f>'Relatório de Desempenho'!E12:G12</xm:f>
              <xm:sqref>H12</xm:sqref>
            </x14:sparkline>
            <x14:sparkline>
              <xm:f>'Relatório de Desempenho'!E13:G13</xm:f>
              <xm:sqref>H13</xm:sqref>
            </x14:sparkline>
            <x14:sparkline>
              <xm:f>'Relatório de Desempenho'!E14:G14</xm:f>
              <xm:sqref>H14</xm:sqref>
            </x14:sparkline>
            <x14:sparkline>
              <xm:f>'Relatório de Desempenho'!E15:G15</xm:f>
              <xm:sqref>H15</xm:sqref>
            </x14:sparkline>
            <x14:sparkline>
              <xm:f>'Relatório de Desempenho'!E16:G16</xm:f>
              <xm:sqref>H16</xm:sqref>
            </x14:sparkline>
            <x14:sparkline>
              <xm:f>'Relatório de Desempenho'!E17:G17</xm:f>
              <xm:sqref>H17</xm:sqref>
            </x14:sparkline>
            <x14:sparkline>
              <xm:f>'Relatório de Desempenho'!E18:G18</xm:f>
              <xm:sqref>H18</xm:sqref>
            </x14:sparkline>
            <x14:sparkline>
              <xm:f>'Relatório de Desempenho'!E19:G19</xm:f>
              <xm:sqref>H19</xm:sqref>
            </x14:sparkline>
            <x14:sparkline>
              <xm:f>'Relatório de Desempenho'!E20:G20</xm:f>
              <xm:sqref>H20</xm:sqref>
            </x14:sparkline>
            <x14:sparkline>
              <xm:f>'Relatório de Desempenho'!E21:G21</xm:f>
              <xm:sqref>H21</xm:sqref>
            </x14:sparkline>
            <x14:sparkline>
              <xm:f>'Relatório de Desempenho'!E22:G22</xm:f>
              <xm:sqref>H22</xm:sqref>
            </x14:sparkline>
            <x14:sparkline>
              <xm:f>'Relatório de Desempenho'!E23:G23</xm:f>
              <xm:sqref>H23</xm:sqref>
            </x14:sparkline>
            <x14:sparkline>
              <xm:f>'Relatório de Desempenho'!E24:G24</xm:f>
              <xm:sqref>H24</xm:sqref>
            </x14:sparkline>
            <x14:sparkline>
              <xm:f>'Relatório de Desempenho'!E25:G25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25"/>
  <cols>
    <col min="1" max="1" width="1.7109375" style="1" customWidth="1"/>
    <col min="2" max="2" width="6.7109375" style="3" bestFit="1" customWidth="1"/>
    <col min="3" max="3" width="32" style="1" customWidth="1"/>
    <col min="4" max="4" width="10.28515625" style="2" customWidth="1"/>
    <col min="5" max="5" width="52.28515625" style="1" bestFit="1" customWidth="1"/>
    <col min="6" max="6" width="16.7109375" style="2" customWidth="1"/>
    <col min="7" max="7" width="1.7109375" style="1" customWidth="1"/>
    <col min="8" max="8" width="10.7109375" style="1" customWidth="1"/>
    <col min="9" max="9" width="51.85546875" style="1" bestFit="1" customWidth="1"/>
    <col min="10" max="10" width="15.4257812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6" width="9.140625" style="1" customWidth="1"/>
    <col min="16127" max="16127" width="9.140625" style="1"/>
    <col min="16128" max="16129" width="9.140625" style="1" customWidth="1"/>
    <col min="16130" max="16384" width="9.140625" style="1"/>
  </cols>
  <sheetData>
    <row r="1" spans="1:10" ht="15" x14ac:dyDescent="0.25">
      <c r="A1"/>
      <c r="B1"/>
      <c r="C1"/>
      <c r="D1"/>
      <c r="E1"/>
      <c r="F1"/>
      <c r="G1"/>
      <c r="J1" s="48" t="s">
        <v>109</v>
      </c>
    </row>
    <row r="2" spans="1:10" ht="25.5" x14ac:dyDescent="0.35">
      <c r="A2"/>
      <c r="B2" s="47" t="s">
        <v>1</v>
      </c>
      <c r="C2" s="47"/>
      <c r="D2" s="47"/>
      <c r="E2" s="47"/>
      <c r="F2" s="47"/>
      <c r="G2" s="47"/>
      <c r="H2" s="47"/>
      <c r="I2" s="47"/>
      <c r="J2" s="48"/>
    </row>
    <row r="3" spans="1:10" ht="34.5" customHeight="1" x14ac:dyDescent="0.25">
      <c r="A3"/>
      <c r="B3" s="46" t="s">
        <v>54</v>
      </c>
      <c r="C3" s="46"/>
      <c r="D3" s="46"/>
      <c r="E3" s="46"/>
      <c r="F3" s="46"/>
      <c r="G3" s="46"/>
      <c r="H3" s="46"/>
      <c r="I3" s="46"/>
      <c r="J3" s="48"/>
    </row>
    <row r="4" spans="1:10" ht="15" x14ac:dyDescent="0.25">
      <c r="B4" s="46"/>
      <c r="C4" s="46"/>
      <c r="D4" s="46"/>
      <c r="E4" s="46"/>
      <c r="F4" s="46"/>
      <c r="G4" s="46"/>
      <c r="H4" s="46"/>
      <c r="I4" s="46"/>
      <c r="J4" s="48"/>
    </row>
    <row r="5" spans="1:10" ht="30" customHeight="1" x14ac:dyDescent="0.25">
      <c r="A5"/>
      <c r="B5" s="11" t="s">
        <v>2</v>
      </c>
      <c r="C5" s="8" t="s">
        <v>55</v>
      </c>
      <c r="D5" s="8" t="s">
        <v>68</v>
      </c>
      <c r="E5" s="8" t="s">
        <v>78</v>
      </c>
      <c r="F5" s="8" t="s">
        <v>92</v>
      </c>
      <c r="G5"/>
      <c r="H5" s="13" t="s">
        <v>53</v>
      </c>
      <c r="I5" s="13" t="s">
        <v>78</v>
      </c>
      <c r="J5" s="10" t="s">
        <v>110</v>
      </c>
    </row>
    <row r="6" spans="1:10" ht="30" customHeight="1" x14ac:dyDescent="0.25">
      <c r="A6"/>
      <c r="B6" s="9">
        <v>1</v>
      </c>
      <c r="C6" s="12" t="s">
        <v>56</v>
      </c>
      <c r="D6" s="12" t="s">
        <v>69</v>
      </c>
      <c r="E6" s="12" t="s">
        <v>79</v>
      </c>
      <c r="F6" s="12"/>
      <c r="G6"/>
      <c r="H6" s="36" t="s">
        <v>101</v>
      </c>
      <c r="I6" s="11" t="s">
        <v>105</v>
      </c>
      <c r="J6" s="14">
        <v>0</v>
      </c>
    </row>
    <row r="7" spans="1:10" ht="30" customHeight="1" x14ac:dyDescent="0.25">
      <c r="A7"/>
      <c r="B7" s="9">
        <v>2</v>
      </c>
      <c r="C7" s="12" t="s">
        <v>57</v>
      </c>
      <c r="D7" s="12" t="s">
        <v>70</v>
      </c>
      <c r="E7" s="12" t="s">
        <v>80</v>
      </c>
      <c r="F7" s="12"/>
      <c r="G7"/>
      <c r="H7" s="34" t="s">
        <v>102</v>
      </c>
      <c r="I7" s="11" t="s">
        <v>106</v>
      </c>
      <c r="J7" s="14">
        <v>0.65</v>
      </c>
    </row>
    <row r="8" spans="1:10" ht="30" customHeight="1" x14ac:dyDescent="0.25">
      <c r="A8"/>
      <c r="B8" s="9">
        <v>3</v>
      </c>
      <c r="C8" s="12" t="s">
        <v>58</v>
      </c>
      <c r="D8" s="12" t="s">
        <v>71</v>
      </c>
      <c r="E8" s="12" t="s">
        <v>81</v>
      </c>
      <c r="F8" s="12"/>
      <c r="G8"/>
      <c r="H8" s="35" t="s">
        <v>103</v>
      </c>
      <c r="I8" s="11" t="s">
        <v>107</v>
      </c>
      <c r="J8" s="14">
        <v>0.85</v>
      </c>
    </row>
    <row r="9" spans="1:10" ht="30" customHeight="1" x14ac:dyDescent="0.25">
      <c r="A9"/>
      <c r="B9" s="9">
        <v>4</v>
      </c>
      <c r="C9" s="12" t="s">
        <v>59</v>
      </c>
      <c r="D9" s="12" t="s">
        <v>72</v>
      </c>
      <c r="E9" s="12" t="s">
        <v>82</v>
      </c>
      <c r="F9" s="12"/>
      <c r="G9"/>
      <c r="H9" s="37" t="s">
        <v>104</v>
      </c>
      <c r="I9" s="11" t="s">
        <v>108</v>
      </c>
      <c r="J9" s="14">
        <v>1</v>
      </c>
    </row>
    <row r="10" spans="1:10" ht="30" customHeight="1" x14ac:dyDescent="0.25">
      <c r="A10"/>
      <c r="B10" s="9">
        <v>5</v>
      </c>
      <c r="C10" s="12" t="s">
        <v>60</v>
      </c>
      <c r="D10" s="12" t="s">
        <v>73</v>
      </c>
      <c r="E10" s="12" t="s">
        <v>83</v>
      </c>
      <c r="F10" s="12" t="s">
        <v>93</v>
      </c>
      <c r="G10"/>
    </row>
    <row r="11" spans="1:10" ht="30" customHeight="1" x14ac:dyDescent="0.25">
      <c r="A11"/>
      <c r="B11" s="9">
        <v>6</v>
      </c>
      <c r="C11" s="12" t="s">
        <v>61</v>
      </c>
      <c r="D11" s="12" t="s">
        <v>44</v>
      </c>
      <c r="E11" s="12" t="s">
        <v>84</v>
      </c>
      <c r="F11" s="12" t="s">
        <v>94</v>
      </c>
      <c r="G11"/>
    </row>
    <row r="12" spans="1:10" ht="30" customHeight="1" x14ac:dyDescent="0.25">
      <c r="A12"/>
      <c r="B12" s="9">
        <v>7</v>
      </c>
      <c r="C12" s="12" t="s">
        <v>62</v>
      </c>
      <c r="D12" s="12" t="s">
        <v>74</v>
      </c>
      <c r="E12" s="12" t="s">
        <v>85</v>
      </c>
      <c r="F12" s="12" t="s">
        <v>95</v>
      </c>
      <c r="G12"/>
    </row>
    <row r="13" spans="1:10" ht="30" customHeight="1" x14ac:dyDescent="0.25">
      <c r="A13"/>
      <c r="B13" s="9">
        <v>8</v>
      </c>
      <c r="C13" s="12" t="s">
        <v>63</v>
      </c>
      <c r="D13" s="12" t="s">
        <v>45</v>
      </c>
      <c r="E13" s="12" t="s">
        <v>86</v>
      </c>
      <c r="F13" s="12" t="s">
        <v>96</v>
      </c>
      <c r="G13"/>
    </row>
    <row r="14" spans="1:10" ht="30" customHeight="1" x14ac:dyDescent="0.25">
      <c r="A14"/>
      <c r="B14" s="9">
        <v>9</v>
      </c>
      <c r="C14" s="12" t="s">
        <v>64</v>
      </c>
      <c r="D14" s="12" t="s">
        <v>47</v>
      </c>
      <c r="E14" s="12" t="s">
        <v>87</v>
      </c>
      <c r="F14" s="12" t="s">
        <v>97</v>
      </c>
      <c r="G14"/>
    </row>
    <row r="15" spans="1:10" ht="30" customHeight="1" x14ac:dyDescent="0.25">
      <c r="A15"/>
      <c r="B15" s="9">
        <v>10</v>
      </c>
      <c r="C15" s="12" t="s">
        <v>65</v>
      </c>
      <c r="D15" s="12" t="s">
        <v>48</v>
      </c>
      <c r="E15" s="12" t="s">
        <v>88</v>
      </c>
      <c r="F15" s="12" t="s">
        <v>98</v>
      </c>
      <c r="G15"/>
    </row>
    <row r="16" spans="1:10" ht="30" customHeight="1" x14ac:dyDescent="0.25">
      <c r="A16"/>
      <c r="B16" s="9">
        <v>11</v>
      </c>
      <c r="C16" s="12" t="s">
        <v>66</v>
      </c>
      <c r="D16" s="12" t="s">
        <v>75</v>
      </c>
      <c r="E16" s="12" t="s">
        <v>89</v>
      </c>
      <c r="F16" s="12" t="s">
        <v>99</v>
      </c>
      <c r="G16"/>
    </row>
    <row r="17" spans="1:7" ht="30" customHeight="1" x14ac:dyDescent="0.25">
      <c r="A17"/>
      <c r="B17" s="9">
        <v>12</v>
      </c>
      <c r="C17" s="12" t="s">
        <v>53</v>
      </c>
      <c r="D17" s="12" t="s">
        <v>76</v>
      </c>
      <c r="E17" s="12" t="s">
        <v>90</v>
      </c>
      <c r="F17" s="12" t="s">
        <v>100</v>
      </c>
      <c r="G17"/>
    </row>
    <row r="18" spans="1:7" ht="30" customHeight="1" x14ac:dyDescent="0.25">
      <c r="A18"/>
      <c r="B18" s="9">
        <v>13</v>
      </c>
      <c r="C18" s="12" t="s">
        <v>67</v>
      </c>
      <c r="D18" s="12" t="s">
        <v>77</v>
      </c>
      <c r="E18" s="12" t="s">
        <v>91</v>
      </c>
      <c r="F18" s="12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ique ou adicione definições e abreviaturas das métricas na tabela Definições e a descrição do Estado na tabela Estado nesta folha de cálculo. Selecione a célula J1 para navegar para a folha de cálculo Relatório" sqref="A1" xr:uid="{00000000-0002-0000-0100-000000000000}"/>
    <dataValidation allowBlank="1" showInputMessage="1" showErrorMessage="1" prompt="O título desta folha de cálculo está nesta célula e o subtítulo está na célula abaixo" sqref="B2" xr:uid="{00000000-0002-0000-0100-000001000000}"/>
    <dataValidation allowBlank="1" showInputMessage="1" showErrorMessage="1" prompt="O subtítulo está nesta célula. As definições e abreviaturas das métricas estão na tabela que começa na célula B5 e o Estado da Descrição está na tabela que começa na célula H5" sqref="B3" xr:uid="{00000000-0002-0000-0100-000002000000}"/>
    <dataValidation allowBlank="1" showInputMessage="1" showErrorMessage="1" prompt="Ligação de navegação para a folha de cálculo Relatório" sqref="J1" xr:uid="{00000000-0002-0000-0100-000003000000}"/>
    <dataValidation allowBlank="1" showInputMessage="1" showErrorMessage="1" prompt="O Número de Série está nesta coluna, abaixo deste cabeçalho" sqref="B5" xr:uid="{00000000-0002-0000-0100-000004000000}"/>
    <dataValidation allowBlank="1" showInputMessage="1" showErrorMessage="1" prompt="A Métrica está nesta coluna, abaixo deste cabeçalho" sqref="C5" xr:uid="{00000000-0002-0000-0100-000005000000}"/>
    <dataValidation allowBlank="1" showInputMessage="1" showErrorMessage="1" prompt="A Abreviatura está nesta coluna, abaixo deste cabeçalho" sqref="D5" xr:uid="{00000000-0002-0000-0100-000006000000}"/>
    <dataValidation allowBlank="1" showInputMessage="1" showErrorMessage="1" prompt="A Descrição está nesta coluna, abaixo deste cabeçalho" sqref="E5 I5" xr:uid="{00000000-0002-0000-0100-000007000000}"/>
    <dataValidation allowBlank="1" showInputMessage="1" showErrorMessage="1" prompt="A Fórmula ou Valor está nesta coluna, abaixo deste cabeçalho" sqref="F5" xr:uid="{00000000-0002-0000-0100-000008000000}"/>
    <dataValidation allowBlank="1" showInputMessage="1" showErrorMessage="1" prompt="A cor do Estado está nesta coluna, abaixo deste cabeçalho" sqref="H5" xr:uid="{00000000-0002-0000-0100-000009000000}"/>
    <dataValidation allowBlank="1" showInputMessage="1" showErrorMessage="1" prompt="Introduza o Limite do Valor Mais Baixo por ordem ascendente nesta coluna, abaixo deste cabeçalho" sqref="J5" xr:uid="{00000000-0002-0000-0100-00000A000000}"/>
  </dataValidations>
  <hyperlinks>
    <hyperlink ref="J1" location="'Relatório de Desempenho'!A1" tooltip="Select to navigate to Performance Report worksheet" display="Repor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6</vt:i4>
      </vt:variant>
    </vt:vector>
  </HeadingPairs>
  <TitlesOfParts>
    <vt:vector size="8" baseType="lpstr">
      <vt:lpstr>Relatório de Desempenho</vt:lpstr>
      <vt:lpstr>Definições</vt:lpstr>
      <vt:lpstr>'Relatório de Desempenho'!Área_de_Impressão</vt:lpstr>
      <vt:lpstr>Título1</vt:lpstr>
      <vt:lpstr>Título2</vt:lpstr>
      <vt:lpstr>TítuloDaColuna2</vt:lpstr>
      <vt:lpstr>Definições!Títulos_de_Impressão</vt:lpstr>
      <vt:lpstr>'Relatório de Desempenho'!Títulos_de_Impressão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2018-09-12T03:39:55Z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