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23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2_ncr:500000_{CEB787B4-0F48-4361-A315-5B481FDE374D}" xr6:coauthVersionLast="32" xr6:coauthVersionMax="32" xr10:uidLastSave="{00000000-0000-0000-0000-000000000000}"/>
  <bookViews>
    <workbookView xWindow="0" yWindow="0" windowWidth="20490" windowHeight="7515" tabRatio="611" xr2:uid="{00000000-000D-0000-FFFF-FFFF00000000}"/>
  </bookViews>
  <sheets>
    <sheet name="Sausis" sheetId="6" r:id="rId1"/>
    <sheet name="Vasaris" sheetId="9" r:id="rId2"/>
    <sheet name="Kovas" sheetId="10" r:id="rId3"/>
    <sheet name="Balandis" sheetId="11" r:id="rId4"/>
    <sheet name="Gegužė" sheetId="12" r:id="rId5"/>
    <sheet name="Birželis" sheetId="13" r:id="rId6"/>
    <sheet name="Liepa" sheetId="14" r:id="rId7"/>
    <sheet name="Rugpjūtis" sheetId="15" r:id="rId8"/>
    <sheet name="Rugsėjis" sheetId="16" r:id="rId9"/>
    <sheet name="Spalis" sheetId="17" r:id="rId10"/>
    <sheet name="Lapkritis" sheetId="18" r:id="rId11"/>
    <sheet name="Gruodis" sheetId="19" r:id="rId12"/>
  </sheets>
  <definedNames>
    <definedName name="BalSek1">DATE(KalendoriniaiMetai,4,1)-WEEKDAY(DATE(KalendoriniaiMetai,4,1))+1</definedName>
    <definedName name="BirSek1">DATE(KalendoriniaiMetai,6,1)-WEEKDAY(DATE(KalendoriniaiMetai,6,1))+1</definedName>
    <definedName name="GegSek1">DATE(KalendoriniaiMetai,5,1)-WEEKDAY(DATE(KalendoriniaiMetai,5,1))+1</definedName>
    <definedName name="GrdSek1">DATE(KalendoriniaiMetai,12,1)-WEEKDAY(DATE(KalendoriniaiMetai,12,1))+1</definedName>
    <definedName name="KalendoriniaiMetai">Sausis!$K$2</definedName>
    <definedName name="KovSek1">DATE(KalendoriniaiMetai,3,1)-WEEKDAY(DATE(KalendoriniaiMetai,3,1))+1</definedName>
    <definedName name="LapSun1">DATE(KalendoriniaiMetai,11,1)-WEEKDAY(DATE(KalendoriniaiMetai,11,1))+1</definedName>
    <definedName name="LieSek1">DATE(KalendoriniaiMetai,7,1)-WEEKDAY(DATE(KalendoriniaiMetai,7,1))+1</definedName>
    <definedName name="_xlnm.Print_Area" localSheetId="3">Balandis!$B$2:$J$16</definedName>
    <definedName name="_xlnm.Print_Area" localSheetId="5">Birželis!$B$2:$J$16</definedName>
    <definedName name="_xlnm.Print_Area" localSheetId="4">Gegužė!$B$2:$J$16</definedName>
    <definedName name="_xlnm.Print_Area" localSheetId="11">Gruodis!$B$2:$J$16</definedName>
    <definedName name="_xlnm.Print_Area" localSheetId="2">Kovas!$B$2:$J$16</definedName>
    <definedName name="_xlnm.Print_Area" localSheetId="10">Lapkritis!$B$2:$J$16</definedName>
    <definedName name="_xlnm.Print_Area" localSheetId="6">Liepa!$B$2:$J$16</definedName>
    <definedName name="_xlnm.Print_Area" localSheetId="7">Rugpjūtis!$B$2:$J$16</definedName>
    <definedName name="_xlnm.Print_Area" localSheetId="8">Rugsėjis!$B$2:$J$16</definedName>
    <definedName name="_xlnm.Print_Area" localSheetId="0">Sausis!$B$2:$J$16</definedName>
    <definedName name="_xlnm.Print_Area" localSheetId="9">Spalis!$B$2:$J$16</definedName>
    <definedName name="_xlnm.Print_Area" localSheetId="1">Vasaris!$B$2:$J$16</definedName>
    <definedName name="RgpSek1">DATE(KalendoriniaiMetai,8,1)-WEEKDAY(DATE(KalendoriniaiMetai,8,1))+1</definedName>
    <definedName name="RgsSun1">DATE(KalendoriniaiMetai,9,1)-WEEKDAY(DATE(KalendoriniaiMetai,9,1))+1</definedName>
    <definedName name="SauSek1">DATE(KalendoriniaiMetai,1,1)-WEEKDAY(DATE(KalendoriniaiMetai,1,1))+1</definedName>
    <definedName name="SpaSun1">DATE(KalendoriniaiMetai,10,1)-WEEKDAY(DATE(KalendoriniaiMetai,10,1))+1</definedName>
    <definedName name="VasSek1">DATE(KalendoriniaiMetai,2,1)-WEEKDAY(DATE(KalendoriniaiMetai,2,1))+1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" i="6" l="1"/>
  <c r="B15" i="9" s="1"/>
  <c r="H9" i="9"/>
  <c r="F9" i="9"/>
  <c r="D9" i="9"/>
  <c r="B9" i="9"/>
  <c r="G7" i="9"/>
  <c r="E7" i="9"/>
  <c r="C7" i="9"/>
  <c r="H5" i="9"/>
  <c r="F5" i="9"/>
  <c r="D5" i="9"/>
  <c r="B5" i="9"/>
  <c r="C11" i="9" l="1"/>
  <c r="E11" i="9"/>
  <c r="G11" i="9"/>
  <c r="B13" i="9"/>
  <c r="D13" i="9"/>
  <c r="F13" i="9"/>
  <c r="H13" i="9"/>
  <c r="C5" i="9"/>
  <c r="E5" i="9"/>
  <c r="G5" i="9"/>
  <c r="B7" i="9"/>
  <c r="D7" i="9"/>
  <c r="F7" i="9"/>
  <c r="H7" i="9"/>
  <c r="C9" i="9"/>
  <c r="E9" i="9"/>
  <c r="G9" i="9"/>
  <c r="B11" i="9"/>
  <c r="D11" i="9"/>
  <c r="F11" i="9"/>
  <c r="H11" i="9"/>
  <c r="C13" i="9"/>
  <c r="E13" i="9"/>
  <c r="G13" i="9"/>
  <c r="C15" i="9"/>
  <c r="B3" i="6"/>
  <c r="C15" i="6"/>
  <c r="H13" i="6"/>
  <c r="F13" i="6"/>
  <c r="D13" i="6"/>
  <c r="B13" i="6"/>
  <c r="G11" i="6"/>
  <c r="E11" i="6"/>
  <c r="C11" i="6"/>
  <c r="H9" i="6"/>
  <c r="F9" i="6"/>
  <c r="D9" i="6"/>
  <c r="B9" i="6"/>
  <c r="G7" i="6"/>
  <c r="E7" i="6"/>
  <c r="C7" i="6"/>
  <c r="H5" i="6"/>
  <c r="F5" i="6"/>
  <c r="D5" i="6"/>
  <c r="B5" i="6"/>
  <c r="B15" i="6"/>
  <c r="G13" i="6"/>
  <c r="E13" i="6"/>
  <c r="C13" i="6"/>
  <c r="H11" i="6"/>
  <c r="F11" i="6"/>
  <c r="D11" i="6"/>
  <c r="B11" i="6"/>
  <c r="G9" i="6"/>
  <c r="E9" i="6"/>
  <c r="C9" i="6"/>
  <c r="H7" i="6"/>
  <c r="F7" i="6"/>
  <c r="D7" i="6"/>
  <c r="B7" i="6"/>
  <c r="G5" i="6"/>
  <c r="E5" i="6"/>
  <c r="C5" i="6"/>
  <c r="C15" i="10"/>
  <c r="H13" i="10"/>
  <c r="F13" i="10"/>
  <c r="D13" i="10"/>
  <c r="B13" i="10"/>
  <c r="G11" i="10"/>
  <c r="E11" i="10"/>
  <c r="C11" i="10"/>
  <c r="H9" i="10"/>
  <c r="F9" i="10"/>
  <c r="D9" i="10"/>
  <c r="B9" i="10"/>
  <c r="G7" i="10"/>
  <c r="E7" i="10"/>
  <c r="C7" i="10"/>
  <c r="H5" i="10"/>
  <c r="F5" i="10"/>
  <c r="D5" i="10"/>
  <c r="B5" i="10"/>
  <c r="B15" i="10"/>
  <c r="G13" i="10"/>
  <c r="E13" i="10"/>
  <c r="C13" i="10"/>
  <c r="H11" i="10"/>
  <c r="F11" i="10"/>
  <c r="D11" i="10"/>
  <c r="B11" i="10"/>
  <c r="G9" i="10"/>
  <c r="E9" i="10"/>
  <c r="C9" i="10"/>
  <c r="H7" i="10"/>
  <c r="F7" i="10"/>
  <c r="D7" i="10"/>
  <c r="B7" i="10"/>
  <c r="G5" i="10"/>
  <c r="E5" i="10"/>
  <c r="C5" i="10"/>
  <c r="C15" i="11"/>
  <c r="H13" i="11"/>
  <c r="F13" i="11"/>
  <c r="D13" i="11"/>
  <c r="B13" i="11"/>
  <c r="G11" i="11"/>
  <c r="E11" i="11"/>
  <c r="C11" i="11"/>
  <c r="H9" i="11"/>
  <c r="F9" i="11"/>
  <c r="D9" i="11"/>
  <c r="B9" i="11"/>
  <c r="G7" i="11"/>
  <c r="E7" i="11"/>
  <c r="C7" i="11"/>
  <c r="H5" i="11"/>
  <c r="F5" i="11"/>
  <c r="D5" i="11"/>
  <c r="B5" i="11"/>
  <c r="B15" i="11"/>
  <c r="G13" i="11"/>
  <c r="E13" i="11"/>
  <c r="C13" i="11"/>
  <c r="H11" i="11"/>
  <c r="F11" i="11"/>
  <c r="D11" i="11"/>
  <c r="B11" i="11"/>
  <c r="G9" i="11"/>
  <c r="E9" i="11"/>
  <c r="C9" i="11"/>
  <c r="H7" i="11"/>
  <c r="F7" i="11"/>
  <c r="D7" i="11"/>
  <c r="B7" i="11"/>
  <c r="G5" i="11"/>
  <c r="E5" i="11"/>
  <c r="C5" i="11"/>
  <c r="C15" i="12"/>
  <c r="H13" i="12"/>
  <c r="F13" i="12"/>
  <c r="D13" i="12"/>
  <c r="B13" i="12"/>
  <c r="G11" i="12"/>
  <c r="E11" i="12"/>
  <c r="C11" i="12"/>
  <c r="H9" i="12"/>
  <c r="F9" i="12"/>
  <c r="D9" i="12"/>
  <c r="B9" i="12"/>
  <c r="G7" i="12"/>
  <c r="E7" i="12"/>
  <c r="C7" i="12"/>
  <c r="H5" i="12"/>
  <c r="F5" i="12"/>
  <c r="D5" i="12"/>
  <c r="B5" i="12"/>
  <c r="B15" i="12"/>
  <c r="G13" i="12"/>
  <c r="E13" i="12"/>
  <c r="C13" i="12"/>
  <c r="H11" i="12"/>
  <c r="F11" i="12"/>
  <c r="D11" i="12"/>
  <c r="B11" i="12"/>
  <c r="G9" i="12"/>
  <c r="E9" i="12"/>
  <c r="C9" i="12"/>
  <c r="H7" i="12"/>
  <c r="F7" i="12"/>
  <c r="D7" i="12"/>
  <c r="B7" i="12"/>
  <c r="G5" i="12"/>
  <c r="E5" i="12"/>
  <c r="C5" i="12"/>
  <c r="C15" i="13"/>
  <c r="H13" i="13"/>
  <c r="F13" i="13"/>
  <c r="D13" i="13"/>
  <c r="B13" i="13"/>
  <c r="G11" i="13"/>
  <c r="E11" i="13"/>
  <c r="C11" i="13"/>
  <c r="H9" i="13"/>
  <c r="F9" i="13"/>
  <c r="D9" i="13"/>
  <c r="B9" i="13"/>
  <c r="G7" i="13"/>
  <c r="E7" i="13"/>
  <c r="C7" i="13"/>
  <c r="H5" i="13"/>
  <c r="F5" i="13"/>
  <c r="D5" i="13"/>
  <c r="B5" i="13"/>
  <c r="B15" i="13"/>
  <c r="G13" i="13"/>
  <c r="E13" i="13"/>
  <c r="C13" i="13"/>
  <c r="H11" i="13"/>
  <c r="F11" i="13"/>
  <c r="D11" i="13"/>
  <c r="B11" i="13"/>
  <c r="G9" i="13"/>
  <c r="E9" i="13"/>
  <c r="C9" i="13"/>
  <c r="H7" i="13"/>
  <c r="F7" i="13"/>
  <c r="D7" i="13"/>
  <c r="B7" i="13"/>
  <c r="G5" i="13"/>
  <c r="E5" i="13"/>
  <c r="C5" i="13"/>
  <c r="C15" i="14"/>
  <c r="H13" i="14"/>
  <c r="F13" i="14"/>
  <c r="D13" i="14"/>
  <c r="B13" i="14"/>
  <c r="G11" i="14"/>
  <c r="E11" i="14"/>
  <c r="C11" i="14"/>
  <c r="H9" i="14"/>
  <c r="F9" i="14"/>
  <c r="D9" i="14"/>
  <c r="B9" i="14"/>
  <c r="G7" i="14"/>
  <c r="E7" i="14"/>
  <c r="C7" i="14"/>
  <c r="H5" i="14"/>
  <c r="F5" i="14"/>
  <c r="D5" i="14"/>
  <c r="B5" i="14"/>
  <c r="B15" i="14"/>
  <c r="G13" i="14"/>
  <c r="E13" i="14"/>
  <c r="C13" i="14"/>
  <c r="H11" i="14"/>
  <c r="F11" i="14"/>
  <c r="D11" i="14"/>
  <c r="B11" i="14"/>
  <c r="G9" i="14"/>
  <c r="E9" i="14"/>
  <c r="C9" i="14"/>
  <c r="H7" i="14"/>
  <c r="F7" i="14"/>
  <c r="D7" i="14"/>
  <c r="B7" i="14"/>
  <c r="G5" i="14"/>
  <c r="E5" i="14"/>
  <c r="C5" i="14"/>
  <c r="C15" i="15"/>
  <c r="H13" i="15"/>
  <c r="F13" i="15"/>
  <c r="D13" i="15"/>
  <c r="B13" i="15"/>
  <c r="G11" i="15"/>
  <c r="E11" i="15"/>
  <c r="C11" i="15"/>
  <c r="H9" i="15"/>
  <c r="F9" i="15"/>
  <c r="D9" i="15"/>
  <c r="B9" i="15"/>
  <c r="G7" i="15"/>
  <c r="E7" i="15"/>
  <c r="C7" i="15"/>
  <c r="H5" i="15"/>
  <c r="F5" i="15"/>
  <c r="D5" i="15"/>
  <c r="B5" i="15"/>
  <c r="B15" i="15"/>
  <c r="G13" i="15"/>
  <c r="E13" i="15"/>
  <c r="C13" i="15"/>
  <c r="H11" i="15"/>
  <c r="F11" i="15"/>
  <c r="D11" i="15"/>
  <c r="B11" i="15"/>
  <c r="G9" i="15"/>
  <c r="E9" i="15"/>
  <c r="C9" i="15"/>
  <c r="H7" i="15"/>
  <c r="F7" i="15"/>
  <c r="D7" i="15"/>
  <c r="B7" i="15"/>
  <c r="G5" i="15"/>
  <c r="E5" i="15"/>
  <c r="C5" i="15"/>
  <c r="C15" i="16"/>
  <c r="H13" i="16"/>
  <c r="F13" i="16"/>
  <c r="D13" i="16"/>
  <c r="B13" i="16"/>
  <c r="G11" i="16"/>
  <c r="E11" i="16"/>
  <c r="C11" i="16"/>
  <c r="H9" i="16"/>
  <c r="F9" i="16"/>
  <c r="D9" i="16"/>
  <c r="B9" i="16"/>
  <c r="G7" i="16"/>
  <c r="E7" i="16"/>
  <c r="C7" i="16"/>
  <c r="H5" i="16"/>
  <c r="F5" i="16"/>
  <c r="D5" i="16"/>
  <c r="B5" i="16"/>
  <c r="B15" i="16"/>
  <c r="G13" i="16"/>
  <c r="E13" i="16"/>
  <c r="C13" i="16"/>
  <c r="H11" i="16"/>
  <c r="F11" i="16"/>
  <c r="D11" i="16"/>
  <c r="B11" i="16"/>
  <c r="G9" i="16"/>
  <c r="E9" i="16"/>
  <c r="C9" i="16"/>
  <c r="H7" i="16"/>
  <c r="F7" i="16"/>
  <c r="D7" i="16"/>
  <c r="B7" i="16"/>
  <c r="G5" i="16"/>
  <c r="E5" i="16"/>
  <c r="C5" i="16"/>
  <c r="C15" i="17"/>
  <c r="H13" i="17"/>
  <c r="F13" i="17"/>
  <c r="D13" i="17"/>
  <c r="B13" i="17"/>
  <c r="G11" i="17"/>
  <c r="E11" i="17"/>
  <c r="C11" i="17"/>
  <c r="H9" i="17"/>
  <c r="F9" i="17"/>
  <c r="D9" i="17"/>
  <c r="B9" i="17"/>
  <c r="G7" i="17"/>
  <c r="E7" i="17"/>
  <c r="C7" i="17"/>
  <c r="H5" i="17"/>
  <c r="F5" i="17"/>
  <c r="D5" i="17"/>
  <c r="B5" i="17"/>
  <c r="B15" i="17"/>
  <c r="G13" i="17"/>
  <c r="E13" i="17"/>
  <c r="C13" i="17"/>
  <c r="H11" i="17"/>
  <c r="F11" i="17"/>
  <c r="D11" i="17"/>
  <c r="B11" i="17"/>
  <c r="G9" i="17"/>
  <c r="E9" i="17"/>
  <c r="C9" i="17"/>
  <c r="H7" i="17"/>
  <c r="F7" i="17"/>
  <c r="D7" i="17"/>
  <c r="B7" i="17"/>
  <c r="G5" i="17"/>
  <c r="E5" i="17"/>
  <c r="C5" i="17"/>
  <c r="C15" i="18"/>
  <c r="H13" i="18"/>
  <c r="F13" i="18"/>
  <c r="D13" i="18"/>
  <c r="B13" i="18"/>
  <c r="G11" i="18"/>
  <c r="E11" i="18"/>
  <c r="C11" i="18"/>
  <c r="H9" i="18"/>
  <c r="F9" i="18"/>
  <c r="D9" i="18"/>
  <c r="B9" i="18"/>
  <c r="G7" i="18"/>
  <c r="E7" i="18"/>
  <c r="C7" i="18"/>
  <c r="H5" i="18"/>
  <c r="F5" i="18"/>
  <c r="D5" i="18"/>
  <c r="B5" i="18"/>
  <c r="B15" i="18"/>
  <c r="G13" i="18"/>
  <c r="E13" i="18"/>
  <c r="C13" i="18"/>
  <c r="H11" i="18"/>
  <c r="F11" i="18"/>
  <c r="D11" i="18"/>
  <c r="B11" i="18"/>
  <c r="G9" i="18"/>
  <c r="E9" i="18"/>
  <c r="C9" i="18"/>
  <c r="H7" i="18"/>
  <c r="F7" i="18"/>
  <c r="D7" i="18"/>
  <c r="B7" i="18"/>
  <c r="G5" i="18"/>
  <c r="E5" i="18"/>
  <c r="C5" i="18"/>
  <c r="B3" i="18"/>
  <c r="C15" i="19"/>
  <c r="H13" i="19"/>
  <c r="F13" i="19"/>
  <c r="D13" i="19"/>
  <c r="B13" i="19"/>
  <c r="G11" i="19"/>
  <c r="E11" i="19"/>
  <c r="C11" i="19"/>
  <c r="H9" i="19"/>
  <c r="F9" i="19"/>
  <c r="D9" i="19"/>
  <c r="B9" i="19"/>
  <c r="G7" i="19"/>
  <c r="E7" i="19"/>
  <c r="C7" i="19"/>
  <c r="H5" i="19"/>
  <c r="F5" i="19"/>
  <c r="D5" i="19"/>
  <c r="B5" i="19"/>
  <c r="B15" i="19"/>
  <c r="G13" i="19"/>
  <c r="E13" i="19"/>
  <c r="C13" i="19"/>
  <c r="H11" i="19"/>
  <c r="F11" i="19"/>
  <c r="D11" i="19"/>
  <c r="B11" i="19"/>
  <c r="G9" i="19"/>
  <c r="E9" i="19"/>
  <c r="C9" i="19"/>
  <c r="H7" i="19"/>
  <c r="F7" i="19"/>
  <c r="D7" i="19"/>
  <c r="B7" i="19"/>
  <c r="G5" i="19"/>
  <c r="E5" i="19"/>
  <c r="C5" i="19"/>
  <c r="B3" i="16"/>
  <c r="B3" i="17"/>
  <c r="B3" i="14"/>
  <c r="B3" i="15"/>
  <c r="B3" i="12"/>
  <c r="B3" i="13"/>
  <c r="B3" i="10"/>
  <c r="B3" i="11"/>
  <c r="B3" i="19"/>
  <c r="B3" i="9"/>
</calcChain>
</file>

<file path=xl/sharedStrings.xml><?xml version="1.0" encoding="utf-8"?>
<sst xmlns="http://schemas.openxmlformats.org/spreadsheetml/2006/main" count="97" uniqueCount="9">
  <si>
    <t>PIRMADIENIS</t>
  </si>
  <si>
    <t>ANTRADIENIS</t>
  </si>
  <si>
    <t>TREČIADIENIS</t>
  </si>
  <si>
    <t>PASTABOS:</t>
  </si>
  <si>
    <t>KETVIRTADIENIS</t>
  </si>
  <si>
    <t>PENKTADIENIS</t>
  </si>
  <si>
    <t>ŠEŠTADIENIS</t>
  </si>
  <si>
    <t>SEKMADIENIS</t>
  </si>
  <si>
    <t>PASIRINKITE METUS: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</si>
</sst>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d"/>
    <numFmt numFmtId="166" formatCode="mmmm"/>
    <numFmt numFmtId="170" formatCode="yyyy\ &quot;m&quot;\.\ mmmm"/>
  </numFmts>
  <fonts count="1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31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2" fillId="4" borderId="10" xfId="1" applyFont="1" applyFill="1" applyBorder="1" applyAlignment="1">
      <alignment horizontal="center" vertical="top" wrapText="1"/>
    </xf>
    <xf numFmtId="0" fontId="12" fillId="4" borderId="10" xfId="3" applyFont="1" applyFill="1" applyBorder="1" applyAlignment="1">
      <alignment horizontal="center" vertical="top" wrapText="1"/>
    </xf>
    <xf numFmtId="0" fontId="12" fillId="0" borderId="10" xfId="1" applyFont="1" applyFill="1" applyBorder="1" applyAlignment="1">
      <alignment horizontal="center" vertical="top" wrapText="1"/>
    </xf>
    <xf numFmtId="0" fontId="12" fillId="0" borderId="10" xfId="3" applyFont="1" applyFill="1" applyBorder="1" applyAlignment="1">
      <alignment horizontal="center" vertical="top" wrapText="1"/>
    </xf>
    <xf numFmtId="0" fontId="11" fillId="0" borderId="2" xfId="2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164" fontId="13" fillId="4" borderId="11" xfId="1" applyNumberFormat="1" applyFont="1" applyFill="1" applyBorder="1" applyAlignment="1">
      <alignment horizontal="left" vertical="top" wrapText="1"/>
    </xf>
    <xf numFmtId="164" fontId="13" fillId="0" borderId="11" xfId="1" applyNumberFormat="1" applyFont="1" applyFill="1" applyBorder="1" applyAlignment="1">
      <alignment horizontal="left" vertical="top" wrapText="1"/>
    </xf>
    <xf numFmtId="164" fontId="13" fillId="4" borderId="12" xfId="1" applyNumberFormat="1" applyFont="1" applyFill="1" applyBorder="1" applyAlignment="1">
      <alignment horizontal="left" vertical="top" wrapText="1"/>
    </xf>
    <xf numFmtId="164" fontId="13" fillId="0" borderId="12" xfId="1" applyNumberFormat="1" applyFont="1" applyFill="1" applyBorder="1" applyAlignment="1">
      <alignment horizontal="left" vertical="top" wrapText="1"/>
    </xf>
    <xf numFmtId="164" fontId="13" fillId="0" borderId="13" xfId="1" applyNumberFormat="1" applyFont="1" applyFill="1" applyBorder="1" applyAlignment="1">
      <alignment horizontal="left" vertical="top" wrapText="1"/>
    </xf>
    <xf numFmtId="0" fontId="2" fillId="5" borderId="0" xfId="1" applyFill="1"/>
    <xf numFmtId="0" fontId="14" fillId="0" borderId="0" xfId="1" applyFont="1" applyFill="1" applyAlignment="1">
      <alignment horizontal="right"/>
    </xf>
    <xf numFmtId="0" fontId="15" fillId="0" borderId="0" xfId="0" applyFont="1" applyFill="1" applyAlignment="1">
      <alignment horizontal="right" vertical="top"/>
    </xf>
    <xf numFmtId="0" fontId="0" fillId="0" borderId="0" xfId="0" applyFill="1"/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1" fillId="0" borderId="5" xfId="2" applyNumberFormat="1" applyFont="1" applyFill="1" applyBorder="1" applyAlignment="1">
      <alignment horizontal="left" vertical="center" wrapText="1"/>
    </xf>
    <xf numFmtId="164" fontId="11" fillId="0" borderId="6" xfId="2" applyNumberFormat="1" applyFont="1" applyFill="1" applyBorder="1" applyAlignment="1">
      <alignment horizontal="left" vertical="center" wrapText="1"/>
    </xf>
    <xf numFmtId="164" fontId="11" fillId="0" borderId="7" xfId="2" applyNumberFormat="1" applyFont="1" applyFill="1" applyBorder="1" applyAlignment="1">
      <alignment horizontal="left" vertical="center" wrapText="1"/>
    </xf>
    <xf numFmtId="170" fontId="10" fillId="0" borderId="0" xfId="1" applyNumberFormat="1" applyFont="1" applyBorder="1" applyAlignment="1">
      <alignment horizontal="left" vertical="center"/>
    </xf>
  </cellXfs>
  <cellStyles count="6">
    <cellStyle name="1 2 antraštė" xfId="4" xr:uid="{00000000-0005-0000-0000-000002000000}"/>
    <cellStyle name="1 2 paryškinimas" xfId="2" xr:uid="{00000000-0005-0000-0000-000001000000}"/>
    <cellStyle name="2 įprasta" xfId="1" xr:uid="{00000000-0005-0000-0000-000005000000}"/>
    <cellStyle name="40 % – 1 2 paryškinimas" xfId="3" xr:uid="{00000000-0005-0000-0000-000000000000}"/>
    <cellStyle name="Hipersaitas" xfId="5" builtinId="8"/>
    <cellStyle name="Įprastas" xfId="0" builtinId="0" customBuiltin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 xr9:uid="{00000000-0011-0000-FFFF-FFFF00000000}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 xr9:uid="{00000000-0011-0000-FFFF-FFFF01000000}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KalendoriniaiMetai" max="2999" min="1900" page="10" val="2018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g"/><Relationship Id="rId1" Type="http://schemas.openxmlformats.org/officeDocument/2006/relationships/image" Target="../media/image2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g"/><Relationship Id="rId1" Type="http://schemas.openxmlformats.org/officeDocument/2006/relationships/image" Target="../media/image23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g"/><Relationship Id="rId1" Type="http://schemas.openxmlformats.org/officeDocument/2006/relationships/image" Target="../media/image25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image" Target="../media/image17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336852</xdr:colOff>
      <xdr:row>3</xdr:row>
      <xdr:rowOff>41234</xdr:rowOff>
    </xdr:from>
    <xdr:to>
      <xdr:col>9</xdr:col>
      <xdr:colOff>1035429</xdr:colOff>
      <xdr:row>7</xdr:row>
      <xdr:rowOff>517174</xdr:rowOff>
    </xdr:to>
    <xdr:pic>
      <xdr:nvPicPr>
        <xdr:cNvPr id="3" name="2 paveikslėlis" descr="Ėrienos šoninė keptuvėje" title="Sausio vaizdas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1146134"/>
          <a:ext cx="1879677" cy="200946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336852</xdr:colOff>
      <xdr:row>7</xdr:row>
      <xdr:rowOff>645080</xdr:rowOff>
    </xdr:from>
    <xdr:to>
      <xdr:col>9</xdr:col>
      <xdr:colOff>1035429</xdr:colOff>
      <xdr:row>11</xdr:row>
      <xdr:rowOff>633915</xdr:rowOff>
    </xdr:to>
    <xdr:pic>
      <xdr:nvPicPr>
        <xdr:cNvPr id="21" name="20 paveikslėlis" descr="Įvairūs prieskoniai šešiuose stačiakampiuose induose." title="Sausio vaizdas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3283505"/>
          <a:ext cx="1879677" cy="200813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761821</xdr:rowOff>
    </xdr:from>
    <xdr:to>
      <xdr:col>9</xdr:col>
      <xdr:colOff>1063256</xdr:colOff>
      <xdr:row>16</xdr:row>
      <xdr:rowOff>3906</xdr:rowOff>
    </xdr:to>
    <xdr:sp macro="" textlink="">
      <xdr:nvSpPr>
        <xdr:cNvPr id="25" name="24 teksto laukas" descr="Adresas&#10;Miestas, pašto kodas&#10;&#10;Telefonas&#10;Faksas&#10;El. paštas&#10;Svetainė" title="Adreso blokas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8843426" y="5667196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Jūsų adresas čia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Miestas, pašto kodas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TELEFONAS: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FAKSAS: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1371600</xdr:colOff>
          <xdr:row>1</xdr:row>
          <xdr:rowOff>85725</xdr:rowOff>
        </xdr:from>
        <xdr:to>
          <xdr:col>11</xdr:col>
          <xdr:colOff>123825</xdr:colOff>
          <xdr:row>1</xdr:row>
          <xdr:rowOff>314325</xdr:rowOff>
        </xdr:to>
        <xdr:sp macro="" textlink="">
          <xdr:nvSpPr>
            <xdr:cNvPr id="1026" name="2 suktukas" descr="Spinner control. Use spinner to change calendar year or type desired year in cell L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1 paveikslėlis" descr="Karamelizuotos jūros šukutės, patiektos ant vaivorykštinių mangoldų. Norėdami pakeisti šį paveikslėlį dešiniuoju pelės mygtuku spustelėkite paveikslėlį ir spustelėkite Keisti paveikslėlį." title="Spalio vaizdas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5 paveikslėlis" descr="Šviežių vaivorykštinių mangoldų dubuo. Norėdami pakeisti šį paveikslėlį dešiniuoju pelės mygtuku spustelėkite paveikslėlį ir spustelėkite Keisti paveikslėlį." title="Spalio vaizdas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7 teksto laukas" descr="Adresas&#10;Miestas, pašto kodas&#10;&#10;Telefonas&#10;Faksas&#10;El. paštas&#10;Svetainė" title="Adreso blokas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Jūsų adresas čia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Miestas, pašto kodas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TELEFONAS: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FAKSAS: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1 paveikslėlis" descr="Du dubenys morkų sriubos su šlakeliu jogurto ir smulkintomis petražolėmis. Norėdami pakeisti šį paveikslėlį dešiniuoju pelės mygtuku spustelėkite paveikslėlį ir spustelėkite Keisti paveikslėlį." title="Lapkričio vaizdas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5 paveikslėlis" descr="Šviežių morkų ryšulėlis. Norėdami pakeisti šį paveikslėlį dešiniuoju pelės mygtuku spustelėkite paveikslėlį ir spustelėkite Keisti paveikslėlį." title="Lapkričio vaizdas 2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7 teksto laukas" descr="Adresas&#10;Miestas, pašto kodas&#10;&#10;Telefonas&#10;Faksas&#10;El. paštas&#10;Svetainė" title="Adreso blokas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Jūsų adresas čia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Miestas, pašto kodas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TELEFONAS: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FAKSAS: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1 paveikslėlis" descr="Pusdubenis sluoksniuotų ledų su šokoladinio pyrago gabalėliais. Norėdami pakeisti šį paveikslėlį dešiniuoju pelės mygtuku spustelėkite paveikslėlį ir spustelėkite Keisti paveikslėlį." title="Gruodžio vaizdas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5 paveikslėlis" descr="Ką tik iškepti šokoladiniai pyragaičiai. Norėdami pakeisti šį paveikslėlį dešiniuoju pelės mygtuku spustelėkite paveikslėlį ir spustelėkite Keisti paveikslėlį." title="Gruodžio vaizdas 2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771525</xdr:rowOff>
    </xdr:from>
    <xdr:to>
      <xdr:col>9</xdr:col>
      <xdr:colOff>1059030</xdr:colOff>
      <xdr:row>16</xdr:row>
      <xdr:rowOff>13610</xdr:rowOff>
    </xdr:to>
    <xdr:sp macro="" textlink="">
      <xdr:nvSpPr>
        <xdr:cNvPr id="8" name="7 teksto laukas" descr="Adresas&#10;Miestas, pašto kodas&#10;&#10;Telefonas&#10;Faksas&#10;El. paštas&#10;Svetainė" title="Adreso blokas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8839200" y="567690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Jūsų adresas čia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Miestas, pašto kodas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TELEFONAS: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FAKSAS: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31709</xdr:rowOff>
    </xdr:from>
    <xdr:to>
      <xdr:col>9</xdr:col>
      <xdr:colOff>1035035</xdr:colOff>
      <xdr:row>7</xdr:row>
      <xdr:rowOff>506429</xdr:rowOff>
    </xdr:to>
    <xdr:pic>
      <xdr:nvPicPr>
        <xdr:cNvPr id="2" name="1 paveikslėlis" descr="Troškinys su šviežiomis daržovėmis ir mėsa.  Norėdami pakeisti šį paveikslėlį dešiniuoju pelės mygtuku spustelėkite paveikslėlį ir spustelėkite Keisti paveikslėlį." title="Vasario vaizdas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635555</xdr:rowOff>
    </xdr:from>
    <xdr:to>
      <xdr:col>9</xdr:col>
      <xdr:colOff>1035035</xdr:colOff>
      <xdr:row>11</xdr:row>
      <xdr:rowOff>623170</xdr:rowOff>
    </xdr:to>
    <xdr:pic>
      <xdr:nvPicPr>
        <xdr:cNvPr id="6" name="5 paveikslėlis" descr="Švieži grybai.  Norėdami pakeisti šį paveikslėlį dešiniuoju pelės mygtuku spustelėkite paveikslėlį ir spustelėkite Keisti paveikslėlį." title="Vasario vaizdas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21630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752475</xdr:rowOff>
    </xdr:from>
    <xdr:to>
      <xdr:col>9</xdr:col>
      <xdr:colOff>1059030</xdr:colOff>
      <xdr:row>15</xdr:row>
      <xdr:rowOff>813710</xdr:rowOff>
    </xdr:to>
    <xdr:sp macro="" textlink="">
      <xdr:nvSpPr>
        <xdr:cNvPr id="8" name="7 teksto laukas" descr="Adresas&#10;Miestas, pašto kodas&#10;&#10;Telefonas&#10;Faksas&#10;El. paštas&#10;Svetainė" title="Adreso blokas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8839200" y="565785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Jūsų adresas čia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Miestas, pašto kodas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TELEFONAS: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FAKSAS: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1 paveikslėlis" descr="Sodo salotos su griežinėliais pjaustytais ridikais ir riešutais.  Norėdami pakeisti šį paveikslėlį dešiniuoju pelės mygtuku spustelėkite paveikslėlį ir spustelėkite Keisti paveikslėlį." title="Kovo vaizda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5 paveikslėlis" descr="Pusdubenis ridikėlių.  Norėdami pakeisti šį paveikslėlį dešiniuoju pelės mygtuku spustelėkite paveikslėlį ir spustelėkite Keisti paveikslėlį." title="Kovo vaizdas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7 teksto laukas" descr="Adresas&#10;Miestas, pašto kodas&#10;&#10;Telefonas&#10;Faksas&#10;El. paštas&#10;Svetainė" title="Adreso blokas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Jūsų adresas čia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Miestas, pašto kodas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TELEFONAS: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FAKSAS: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1 paveikslėlis" descr="Skiltelėmis supjaustytas šparagų kišas.  Norėdami pakeisti šį paveikslėlį dešiniuoju pelės mygtuku spustelėkite paveikslėlį ir spustelėkite Keisti paveikslėlį." title="Balandžio vaizdas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5 paveikslėlis" descr="Švieži šparagų stiebai.  Norėdami pakeisti šį paveikslėlį dešiniuoju pelės mygtuku spustelėkite paveikslėlį ir spustelėkite Keisti paveikslėlį." title="Balandžio vaizdas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7 teksto laukas" descr="Adresas&#10;Miestas, pašto kodas&#10;&#10;Telefonas&#10;Faksas&#10;El. paštas&#10;Svetainė" title="Adreso blokas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Jūsų adresas čia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Miestas, pašto kodas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TELEFONAS: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FAKSAS: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1 paveikslėlis" descr="Įvairių vaisių dubuo. Norėdami pakeisti šį paveikslėlį dešiniuoju pelės mygtuku spustelėkite paveikslėlį ir spustelėkite Keisti paveikslėlį." title="Gegužės vaizdas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5 paveikslėlis" descr="Greipfruto skiltelės.  Norėdami pakeisti šį paveikslėlį dešiniuoju pelės mygtuku spustelėkite paveikslėlį ir spustelėkite Keisti paveikslėlį." title="Gegužės vaizdas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7 teksto laukas" descr="Adresas&#10;Miestas, pašto kodas&#10;&#10;Telefonas&#10;Faksas&#10;El. paštas&#10;Svetainė" title="Adreso blokas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Jūsų adresas čia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Miestas, pašto kodas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TELEFONAS: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FAKSAS: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1 paveikslėlis" descr="Šviežios sodo salotos su lauko salotomis. Norėdami pakeisti šį paveikslėlį dešiniuoju pelės mygtuku spustelėkite paveikslėlį ir spustelėkite Keisti paveikslėlį." title="Birželio vaizdas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5 paveikslėlis" descr="Švieži sunokę vynuoginiai pomidorai. Norėdami pakeisti šį paveikslėlį dešiniuoju pelės mygtuku spustelėkite paveikslėlį ir spustelėkite Keisti paveikslėlį." title="Birželio vaizdas 2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7 teksto laukas" descr="Adresas&#10;Miestas, pašto kodas&#10;&#10;Telefonas&#10;Faksas&#10;El. paštas&#10;Svetainė" title="Adreso blokas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Jūsų adresas čia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Miestas, pašto kodas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TELEFONAS: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FAKSAS: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1 paveikslėlis" descr="Arbūzo ir ledukų šerbetas su žaliosios citrinos skiltele ir petražolėmis. Norėdami pakeisti šį paveikslėlį dešiniuoju pelės mygtuku spustelėkite paveikslėlį ir spustelėkite Keisti paveikslėlį." title="Liepos vaizda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658447</xdr:rowOff>
    </xdr:from>
    <xdr:to>
      <xdr:col>9</xdr:col>
      <xdr:colOff>1035035</xdr:colOff>
      <xdr:row>11</xdr:row>
      <xdr:rowOff>646062</xdr:rowOff>
    </xdr:to>
    <xdr:pic>
      <xdr:nvPicPr>
        <xdr:cNvPr id="6" name="5 paveikslėlis" descr="Iškylų stalas su skiltelėmis pjaustytu arbūzu. Norėdami pakeisti šį paveikslėlį dešiniuoju pelės mygtuku spustelėkite paveikslėlį ir spustelėkite Keisti paveikslėlį." title="Liepos vaizdas 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44522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7 teksto laukas" descr="Adresas&#10;Miestas, pašto kodas&#10;&#10;Telefonas&#10;Faksas&#10;El. paštas&#10;Svetainė" title="Adreso blokas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Jūsų adresas čia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Miestas, pašto kodas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TELEFONAS: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FAKSAS: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1 paveikslėlis" descr="Ant grotelių kepta lašiša ir šviežios daržovės ovalioje lėkštėje." title="Rugpjūčio vaizdas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5 paveikslėlis" descr="Šviežių šparaginių pupelių dubuo. Norėdami pakeisti šį paveikslėlį dešiniuoju pelės mygtuku spustelėkite paveikslėlį ir spustelėkite Keisti paveikslėlį." title="Rugpjūčio vaizdas 2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7 teksto laukas" descr="Adresas&#10;Miestas, pašto kodas&#10;&#10;Telefonas&#10;Faksas&#10;El. paštas&#10;Svetainė" title="Adreso blokas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Jūsų adresas čia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Miestas, pašto kodas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TELEFONAS: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FAKSAS: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1 paveikslėlis" descr="Spirale išdėliotos apkeptos obuolio skiltelės lėkštėje. Norėdami pakeisti šį paveikslėlį dešiniuoju pelės mygtuku spustelėkite paveikslėlį ir spustelėkite Keisti paveikslėlį." title="Rugsėjo vaizdas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5 paveikslėlis" descr="Obuolių dubuo. Norėdami pakeisti šį paveikslėlį dešiniuoju pelės mygtuku spustelėkite paveikslėlį ir spustelėkite Keisti paveikslėlį." title="Rugsėjo vaizdas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7 teksto laukas" descr="Adresas&#10;Miestas, pašto kodas&#10;&#10;Telefonas&#10;Faksas&#10;El. paštas&#10;Svetainė" title="Adreso blokas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Jūsų adresas čia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Miestas, pašto kodas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TELEFONAS: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FAKSAS: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  <pageSetUpPr fitToPage="1"/>
  </sheetPr>
  <dimension ref="A1:R20"/>
  <sheetViews>
    <sheetView showGridLines="0" tabSelected="1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16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K1" s="21" t="s">
        <v>8</v>
      </c>
    </row>
    <row r="2" spans="1:18" ht="30" customHeight="1" x14ac:dyDescent="0.25">
      <c r="A2" s="23"/>
      <c r="B2" s="20"/>
      <c r="C2" s="20"/>
      <c r="D2" s="20"/>
      <c r="E2" s="20"/>
      <c r="F2" s="20"/>
      <c r="G2" s="20"/>
      <c r="H2" s="20"/>
      <c r="I2" s="20"/>
      <c r="J2" s="20"/>
      <c r="K2" s="22">
        <f ca="1">YEAR(TODAY())</f>
        <v>2018</v>
      </c>
    </row>
    <row r="3" spans="1:18" ht="62.25" customHeight="1" x14ac:dyDescent="0.25">
      <c r="A3"/>
      <c r="B3" s="30" t="str">
        <f ca="1">UPPER(TEXT(DATE(KalendoriniaiMetai,1,1),"yyyy \m.\ mmmm"))</f>
        <v>2018 M. SAUSIS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 ca="1">IF(DAY(SauSek1)=1,"",IF(AND(YEAR(SauSek1+1)=KalendoriniaiMetai,MONTH(SauSek1+1)=1),SauSek1+1,""))</f>
        <v>43101</v>
      </c>
      <c r="C5" s="15">
        <f ca="1">IF(DAY(SauSek1)=1,"",IF(AND(YEAR(SauSek1+2)=KalendoriniaiMetai,MONTH(SauSek1+2)=1),SauSek1+2,""))</f>
        <v>43102</v>
      </c>
      <c r="D5" s="15">
        <f ca="1">IF(DAY(SauSek1)=1,"",IF(AND(YEAR(SauSek1+3)=KalendoriniaiMetai,MONTH(SauSek1+3)=1),SauSek1+3,""))</f>
        <v>43103</v>
      </c>
      <c r="E5" s="15">
        <f ca="1">IF(DAY(SauSek1)=1,"",IF(AND(YEAR(SauSek1+4)=KalendoriniaiMetai,MONTH(SauSek1+4)=1),SauSek1+4,""))</f>
        <v>43104</v>
      </c>
      <c r="F5" s="15">
        <f ca="1">IF(DAY(SauSek1)=1,"",IF(AND(YEAR(SauSek1+5)=KalendoriniaiMetai,MONTH(SauSek1+5)=1),SauSek1+5,""))</f>
        <v>43105</v>
      </c>
      <c r="G5" s="15">
        <f ca="1">IF(DAY(SauSek1)=1,"",IF(AND(YEAR(SauSek1+6)=KalendoriniaiMetai,MONTH(SauSek1+6)=1),SauSek1+6,""))</f>
        <v>43106</v>
      </c>
      <c r="H5" s="15">
        <f ca="1">IF(DAY(SauSek1)=1,IF(AND(YEAR(SauSek1)=KalendoriniaiMetai,MONTH(SauSek1)=1),SauSek1,""),IF(AND(YEAR(SauSek1+7)=KalendoriniaiMetai,MONTH(SauSek1+7)=1),SauSek1+7,""))</f>
        <v>43107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IF(DAY(SauSek1)=1,IF(AND(YEAR(SauSek1+1)=KalendoriniaiMetai,MONTH(SauSek1+1)=1),SauSek1+1,""),IF(AND(YEAR(SauSek1+8)=KalendoriniaiMetai,MONTH(SauSek1+8)=1),SauSek1+8,""))</f>
        <v>43108</v>
      </c>
      <c r="C7" s="16">
        <f ca="1">IF(DAY(SauSek1)=1,IF(AND(YEAR(SauSek1+2)=KalendoriniaiMetai,MONTH(SauSek1+2)=1),SauSek1+2,""),IF(AND(YEAR(SauSek1+9)=KalendoriniaiMetai,MONTH(SauSek1+9)=1),SauSek1+9,""))</f>
        <v>43109</v>
      </c>
      <c r="D7" s="16">
        <f ca="1">IF(DAY(SauSek1)=1,IF(AND(YEAR(SauSek1+3)=KalendoriniaiMetai,MONTH(SauSek1+3)=1),SauSek1+3,""),IF(AND(YEAR(SauSek1+10)=KalendoriniaiMetai,MONTH(SauSek1+10)=1),SauSek1+10,""))</f>
        <v>43110</v>
      </c>
      <c r="E7" s="16">
        <f ca="1">IF(DAY(SauSek1)=1,IF(AND(YEAR(SauSek1+4)=KalendoriniaiMetai,MONTH(SauSek1+4)=1),SauSek1+4,""),IF(AND(YEAR(SauSek1+11)=KalendoriniaiMetai,MONTH(SauSek1+11)=1),SauSek1+11,""))</f>
        <v>43111</v>
      </c>
      <c r="F7" s="16">
        <f ca="1">IF(DAY(SauSek1)=1,IF(AND(YEAR(SauSek1+5)=KalendoriniaiMetai,MONTH(SauSek1+5)=1),SauSek1+5,""),IF(AND(YEAR(SauSek1+12)=KalendoriniaiMetai,MONTH(SauSek1+12)=1),SauSek1+12,""))</f>
        <v>43112</v>
      </c>
      <c r="G7" s="16">
        <f ca="1">IF(DAY(SauSek1)=1,IF(AND(YEAR(SauSek1+6)=KalendoriniaiMetai,MONTH(SauSek1+6)=1),SauSek1+6,""),IF(AND(YEAR(SauSek1+13)=KalendoriniaiMetai,MONTH(SauSek1+13)=1),SauSek1+13,""))</f>
        <v>43113</v>
      </c>
      <c r="H7" s="16">
        <f ca="1">IF(DAY(SauSek1)=1,IF(AND(YEAR(SauSek1+7)=KalendoriniaiMetai,MONTH(SauSek1+7)=1),SauSek1+7,""),IF(AND(YEAR(SauSek1+14)=KalendoriniaiMetai,MONTH(SauSek1+14)=1),SauSek1+14,""))</f>
        <v>43114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IF(DAY(SauSek1)=1,IF(AND(YEAR(SauSek1+8)=KalendoriniaiMetai,MONTH(SauSek1+8)=1),SauSek1+8,""),IF(AND(YEAR(SauSek1+15)=KalendoriniaiMetai,MONTH(SauSek1+15)=1),SauSek1+15,""))</f>
        <v>43115</v>
      </c>
      <c r="C9" s="17">
        <f ca="1">IF(DAY(SauSek1)=1,IF(AND(YEAR(SauSek1+9)=KalendoriniaiMetai,MONTH(SauSek1+9)=1),SauSek1+9,""),IF(AND(YEAR(SauSek1+16)=KalendoriniaiMetai,MONTH(SauSek1+16)=1),SauSek1+16,""))</f>
        <v>43116</v>
      </c>
      <c r="D9" s="17">
        <f ca="1">IF(DAY(SauSek1)=1,IF(AND(YEAR(SauSek1+10)=KalendoriniaiMetai,MONTH(SauSek1+10)=1),SauSek1+10,""),IF(AND(YEAR(SauSek1+17)=KalendoriniaiMetai,MONTH(SauSek1+17)=1),SauSek1+17,""))</f>
        <v>43117</v>
      </c>
      <c r="E9" s="17">
        <f ca="1">IF(DAY(SauSek1)=1,IF(AND(YEAR(SauSek1+11)=KalendoriniaiMetai,MONTH(SauSek1+11)=1),SauSek1+11,""),IF(AND(YEAR(SauSek1+18)=KalendoriniaiMetai,MONTH(SauSek1+18)=1),SauSek1+18,""))</f>
        <v>43118</v>
      </c>
      <c r="F9" s="17">
        <f ca="1">IF(DAY(SauSek1)=1,IF(AND(YEAR(SauSek1+12)=KalendoriniaiMetai,MONTH(SauSek1+12)=1),SauSek1+12,""),IF(AND(YEAR(SauSek1+19)=KalendoriniaiMetai,MONTH(SauSek1+19)=1),SauSek1+19,""))</f>
        <v>43119</v>
      </c>
      <c r="G9" s="17">
        <f ca="1">IF(DAY(SauSek1)=1,IF(AND(YEAR(SauSek1+13)=KalendoriniaiMetai,MONTH(SauSek1+13)=1),SauSek1+13,""),IF(AND(YEAR(SauSek1+20)=KalendoriniaiMetai,MONTH(SauSek1+20)=1),SauSek1+20,""))</f>
        <v>43120</v>
      </c>
      <c r="H9" s="17">
        <f ca="1">IF(DAY(SauSek1)=1,IF(AND(YEAR(SauSek1+14)=KalendoriniaiMetai,MONTH(SauSek1+14)=1),SauSek1+14,""),IF(AND(YEAR(SauSek1+21)=KalendoriniaiMetai,MONTH(SauSek1+21)=1),SauSek1+21,""))</f>
        <v>43121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IF(DAY(SauSek1)=1,IF(AND(YEAR(SauSek1+15)=KalendoriniaiMetai,MONTH(SauSek1+15)=1),SauSek1+15,""),IF(AND(YEAR(SauSek1+22)=KalendoriniaiMetai,MONTH(SauSek1+22)=1),SauSek1+22,""))</f>
        <v>43122</v>
      </c>
      <c r="C11" s="18">
        <f ca="1">IF(DAY(SauSek1)=1,IF(AND(YEAR(SauSek1+16)=KalendoriniaiMetai,MONTH(SauSek1+16)=1),SauSek1+16,""),IF(AND(YEAR(SauSek1+23)=KalendoriniaiMetai,MONTH(SauSek1+23)=1),SauSek1+23,""))</f>
        <v>43123</v>
      </c>
      <c r="D11" s="18">
        <f ca="1">IF(DAY(SauSek1)=1,IF(AND(YEAR(SauSek1+17)=KalendoriniaiMetai,MONTH(SauSek1+17)=1),SauSek1+17,""),IF(AND(YEAR(SauSek1+24)=KalendoriniaiMetai,MONTH(SauSek1+24)=1),SauSek1+24,""))</f>
        <v>43124</v>
      </c>
      <c r="E11" s="18">
        <f ca="1">IF(DAY(SauSek1)=1,IF(AND(YEAR(SauSek1+18)=KalendoriniaiMetai,MONTH(SauSek1+18)=1),SauSek1+18,""),IF(AND(YEAR(SauSek1+25)=KalendoriniaiMetai,MONTH(SauSek1+25)=1),SauSek1+25,""))</f>
        <v>43125</v>
      </c>
      <c r="F11" s="18">
        <f ca="1">IF(DAY(SauSek1)=1,IF(AND(YEAR(SauSek1+19)=KalendoriniaiMetai,MONTH(SauSek1+19)=1),SauSek1+19,""),IF(AND(YEAR(SauSek1+26)=KalendoriniaiMetai,MONTH(SauSek1+26)=1),SauSek1+26,""))</f>
        <v>43126</v>
      </c>
      <c r="G11" s="18">
        <f ca="1">IF(DAY(SauSek1)=1,IF(AND(YEAR(SauSek1+20)=KalendoriniaiMetai,MONTH(SauSek1+20)=1),SauSek1+20,""),IF(AND(YEAR(SauSek1+27)=KalendoriniaiMetai,MONTH(SauSek1+27)=1),SauSek1+27,""))</f>
        <v>43127</v>
      </c>
      <c r="H11" s="18">
        <f ca="1">IF(DAY(SauSek1)=1,IF(AND(YEAR(SauSek1+21)=KalendoriniaiMetai,MONTH(SauSek1+21)=1),SauSek1+21,""),IF(AND(YEAR(SauSek1+28)=KalendoriniaiMetai,MONTH(SauSek1+28)=1),SauSek1+28,""))</f>
        <v>43128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IF(DAY(SauSek1)=1,IF(AND(YEAR(SauSek1+22)=KalendoriniaiMetai,MONTH(SauSek1+22)=1),SauSek1+22,""),IF(AND(YEAR(SauSek1+29)=KalendoriniaiMetai,MONTH(SauSek1+29)=1),SauSek1+29,""))</f>
        <v>43129</v>
      </c>
      <c r="C13" s="17">
        <f ca="1">IF(DAY(SauSek1)=1,IF(AND(YEAR(SauSek1+23)=KalendoriniaiMetai,MONTH(SauSek1+23)=1),SauSek1+23,""),IF(AND(YEAR(SauSek1+30)=KalendoriniaiMetai,MONTH(SauSek1+30)=1),SauSek1+30,""))</f>
        <v>43130</v>
      </c>
      <c r="D13" s="17">
        <f ca="1">IF(DAY(SauSek1)=1,IF(AND(YEAR(SauSek1+24)=KalendoriniaiMetai,MONTH(SauSek1+24)=1),SauSek1+24,""),IF(AND(YEAR(SauSek1+31)=KalendoriniaiMetai,MONTH(SauSek1+31)=1),SauSek1+31,""))</f>
        <v>43131</v>
      </c>
      <c r="E13" s="17" t="str">
        <f ca="1">IF(DAY(SauSek1)=1,IF(AND(YEAR(SauSek1+25)=KalendoriniaiMetai,MONTH(SauSek1+25)=1),SauSek1+25,""),IF(AND(YEAR(SauSek1+32)=KalendoriniaiMetai,MONTH(SauSek1+32)=1),SauSek1+32,""))</f>
        <v/>
      </c>
      <c r="F13" s="17" t="str">
        <f ca="1">IF(DAY(SauSek1)=1,IF(AND(YEAR(SauSek1+26)=KalendoriniaiMetai,MONTH(SauSek1+26)=1),SauSek1+26,""),IF(AND(YEAR(SauSek1+33)=KalendoriniaiMetai,MONTH(SauSek1+33)=1),SauSek1+33,""))</f>
        <v/>
      </c>
      <c r="G13" s="17" t="str">
        <f ca="1">IF(DAY(SauSek1)=1,IF(AND(YEAR(SauSek1+27)=KalendoriniaiMetai,MONTH(SauSek1+27)=1),SauSek1+27,""),IF(AND(YEAR(SauSek1+34)=KalendoriniaiMetai,MONTH(SauSek1+34)=1),SauSek1+34,""))</f>
        <v/>
      </c>
      <c r="H13" s="17" t="str">
        <f ca="1">IF(DAY(SauSek1)=1,IF(AND(YEAR(SauSek1+28)=KalendoriniaiMetai,MONTH(SauSek1+28)=1),SauSek1+28,""),IF(AND(YEAR(SauSek1+35)=KalendoriniaiMetai,MONTH(SauSek1+35)=1),SauSek1+35,""))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IF(DAY(SauSek1)=1,IF(AND(YEAR(SauSek1+29)=KalendoriniaiMetai,MONTH(SauSek1+29)=1),SauSek1+29,""),IF(AND(YEAR(SauSek1+36)=KalendoriniaiMetai,MONTH(SauSek1+36)=1),SauSek1+36,""))</f>
        <v/>
      </c>
      <c r="C15" s="19" t="str">
        <f ca="1">IF(DAY(SauSek1)=1,IF(AND(YEAR(SauSek1+30)=KalendoriniaiMetai,MONTH(SauSek1+30)=1),SauSek1+30,""),IF(AND(YEAR(SauSek1+37)=KalendoriniaiMetai,MONTH(SauSek1+37)=1),SauSek1+37,""))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2 suktukas">
              <controlPr defaultSize="0" autoPict="0" altText="Spinner control. Use spinner to change calendar year or type desired year in cell L2">
                <anchor moveWithCells="1">
                  <from>
                    <xdr:col>10</xdr:col>
                    <xdr:colOff>1371600</xdr:colOff>
                    <xdr:row>1</xdr:row>
                    <xdr:rowOff>85725</xdr:rowOff>
                  </from>
                  <to>
                    <xdr:col>11</xdr:col>
                    <xdr:colOff>123825</xdr:colOff>
                    <xdr:row>1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UPPER(TEXT(DATE(KalendoriniaiMetai,10,1),"yyyy \m.\ mmmm"))</f>
        <v>2018 M. SPALIS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 ca="1">IF(DAY(SpaSun1)=1,"",IF(AND(YEAR(SpaSun1+1)=KalendoriniaiMetai,MONTH(SpaSun1+1)=10),SpaSun1+1,""))</f>
        <v>43374</v>
      </c>
      <c r="C5" s="15">
        <f ca="1">IF(DAY(SpaSun1)=1,"",IF(AND(YEAR(SpaSun1+2)=KalendoriniaiMetai,MONTH(SpaSun1+2)=10),SpaSun1+2,""))</f>
        <v>43375</v>
      </c>
      <c r="D5" s="15">
        <f ca="1">IF(DAY(SpaSun1)=1,"",IF(AND(YEAR(SpaSun1+3)=KalendoriniaiMetai,MONTH(SpaSun1+3)=10),SpaSun1+3,""))</f>
        <v>43376</v>
      </c>
      <c r="E5" s="15">
        <f ca="1">IF(DAY(SpaSun1)=1,"",IF(AND(YEAR(SpaSun1+4)=KalendoriniaiMetai,MONTH(SpaSun1+4)=10),SpaSun1+4,""))</f>
        <v>43377</v>
      </c>
      <c r="F5" s="15">
        <f ca="1">IF(DAY(SpaSun1)=1,"",IF(AND(YEAR(SpaSun1+5)=KalendoriniaiMetai,MONTH(SpaSun1+5)=10),SpaSun1+5,""))</f>
        <v>43378</v>
      </c>
      <c r="G5" s="15">
        <f ca="1">IF(DAY(SpaSun1)=1,"",IF(AND(YEAR(SpaSun1+6)=KalendoriniaiMetai,MONTH(SpaSun1+6)=10),SpaSun1+6,""))</f>
        <v>43379</v>
      </c>
      <c r="H5" s="15">
        <f ca="1">IF(DAY(SpaSun1)=1,IF(AND(YEAR(SpaSun1)=KalendoriniaiMetai,MONTH(SpaSun1)=10),SpaSun1,""),IF(AND(YEAR(SpaSun1+7)=KalendoriniaiMetai,MONTH(SpaSun1+7)=10),SpaSun1+7,""))</f>
        <v>43380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IF(DAY(SpaSun1)=1,IF(AND(YEAR(SpaSun1+1)=KalendoriniaiMetai,MONTH(SpaSun1+1)=10),SpaSun1+1,""),IF(AND(YEAR(SpaSun1+8)=KalendoriniaiMetai,MONTH(SpaSun1+8)=10),SpaSun1+8,""))</f>
        <v>43381</v>
      </c>
      <c r="C7" s="16">
        <f ca="1">IF(DAY(SpaSun1)=1,IF(AND(YEAR(SpaSun1+2)=KalendoriniaiMetai,MONTH(SpaSun1+2)=10),SpaSun1+2,""),IF(AND(YEAR(SpaSun1+9)=KalendoriniaiMetai,MONTH(SpaSun1+9)=10),SpaSun1+9,""))</f>
        <v>43382</v>
      </c>
      <c r="D7" s="16">
        <f ca="1">IF(DAY(SpaSun1)=1,IF(AND(YEAR(SpaSun1+3)=KalendoriniaiMetai,MONTH(SpaSun1+3)=10),SpaSun1+3,""),IF(AND(YEAR(SpaSun1+10)=KalendoriniaiMetai,MONTH(SpaSun1+10)=10),SpaSun1+10,""))</f>
        <v>43383</v>
      </c>
      <c r="E7" s="16">
        <f ca="1">IF(DAY(SpaSun1)=1,IF(AND(YEAR(SpaSun1+4)=KalendoriniaiMetai,MONTH(SpaSun1+4)=10),SpaSun1+4,""),IF(AND(YEAR(SpaSun1+11)=KalendoriniaiMetai,MONTH(SpaSun1+11)=10),SpaSun1+11,""))</f>
        <v>43384</v>
      </c>
      <c r="F7" s="16">
        <f ca="1">IF(DAY(SpaSun1)=1,IF(AND(YEAR(SpaSun1+5)=KalendoriniaiMetai,MONTH(SpaSun1+5)=10),SpaSun1+5,""),IF(AND(YEAR(SpaSun1+12)=KalendoriniaiMetai,MONTH(SpaSun1+12)=10),SpaSun1+12,""))</f>
        <v>43385</v>
      </c>
      <c r="G7" s="16">
        <f ca="1">IF(DAY(SpaSun1)=1,IF(AND(YEAR(SpaSun1+6)=KalendoriniaiMetai,MONTH(SpaSun1+6)=10),SpaSun1+6,""),IF(AND(YEAR(SpaSun1+13)=KalendoriniaiMetai,MONTH(SpaSun1+13)=10),SpaSun1+13,""))</f>
        <v>43386</v>
      </c>
      <c r="H7" s="16">
        <f ca="1">IF(DAY(SpaSun1)=1,IF(AND(YEAR(SpaSun1+7)=KalendoriniaiMetai,MONTH(SpaSun1+7)=10),SpaSun1+7,""),IF(AND(YEAR(SpaSun1+14)=KalendoriniaiMetai,MONTH(SpaSun1+14)=10),SpaSun1+14,""))</f>
        <v>43387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IF(DAY(SpaSun1)=1,IF(AND(YEAR(SpaSun1+8)=KalendoriniaiMetai,MONTH(SpaSun1+8)=10),SpaSun1+8,""),IF(AND(YEAR(SpaSun1+15)=KalendoriniaiMetai,MONTH(SpaSun1+15)=10),SpaSun1+15,""))</f>
        <v>43388</v>
      </c>
      <c r="C9" s="17">
        <f ca="1">IF(DAY(SpaSun1)=1,IF(AND(YEAR(SpaSun1+9)=KalendoriniaiMetai,MONTH(SpaSun1+9)=10),SpaSun1+9,""),IF(AND(YEAR(SpaSun1+16)=KalendoriniaiMetai,MONTH(SpaSun1+16)=10),SpaSun1+16,""))</f>
        <v>43389</v>
      </c>
      <c r="D9" s="17">
        <f ca="1">IF(DAY(SpaSun1)=1,IF(AND(YEAR(SpaSun1+10)=KalendoriniaiMetai,MONTH(SpaSun1+10)=10),SpaSun1+10,""),IF(AND(YEAR(SpaSun1+17)=KalendoriniaiMetai,MONTH(SpaSun1+17)=10),SpaSun1+17,""))</f>
        <v>43390</v>
      </c>
      <c r="E9" s="17">
        <f ca="1">IF(DAY(SpaSun1)=1,IF(AND(YEAR(SpaSun1+11)=KalendoriniaiMetai,MONTH(SpaSun1+11)=10),SpaSun1+11,""),IF(AND(YEAR(SpaSun1+18)=KalendoriniaiMetai,MONTH(SpaSun1+18)=10),SpaSun1+18,""))</f>
        <v>43391</v>
      </c>
      <c r="F9" s="17">
        <f ca="1">IF(DAY(SpaSun1)=1,IF(AND(YEAR(SpaSun1+12)=KalendoriniaiMetai,MONTH(SpaSun1+12)=10),SpaSun1+12,""),IF(AND(YEAR(SpaSun1+19)=KalendoriniaiMetai,MONTH(SpaSun1+19)=10),SpaSun1+19,""))</f>
        <v>43392</v>
      </c>
      <c r="G9" s="17">
        <f ca="1">IF(DAY(SpaSun1)=1,IF(AND(YEAR(SpaSun1+13)=KalendoriniaiMetai,MONTH(SpaSun1+13)=10),SpaSun1+13,""),IF(AND(YEAR(SpaSun1+20)=KalendoriniaiMetai,MONTH(SpaSun1+20)=10),SpaSun1+20,""))</f>
        <v>43393</v>
      </c>
      <c r="H9" s="17">
        <f ca="1">IF(DAY(SpaSun1)=1,IF(AND(YEAR(SpaSun1+14)=KalendoriniaiMetai,MONTH(SpaSun1+14)=10),SpaSun1+14,""),IF(AND(YEAR(SpaSun1+21)=KalendoriniaiMetai,MONTH(SpaSun1+21)=10),SpaSun1+21,""))</f>
        <v>43394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IF(DAY(SpaSun1)=1,IF(AND(YEAR(SpaSun1+15)=KalendoriniaiMetai,MONTH(SpaSun1+15)=10),SpaSun1+15,""),IF(AND(YEAR(SpaSun1+22)=KalendoriniaiMetai,MONTH(SpaSun1+22)=10),SpaSun1+22,""))</f>
        <v>43395</v>
      </c>
      <c r="C11" s="18">
        <f ca="1">IF(DAY(SpaSun1)=1,IF(AND(YEAR(SpaSun1+16)=KalendoriniaiMetai,MONTH(SpaSun1+16)=10),SpaSun1+16,""),IF(AND(YEAR(SpaSun1+23)=KalendoriniaiMetai,MONTH(SpaSun1+23)=10),SpaSun1+23,""))</f>
        <v>43396</v>
      </c>
      <c r="D11" s="18">
        <f ca="1">IF(DAY(SpaSun1)=1,IF(AND(YEAR(SpaSun1+17)=KalendoriniaiMetai,MONTH(SpaSun1+17)=10),SpaSun1+17,""),IF(AND(YEAR(SpaSun1+24)=KalendoriniaiMetai,MONTH(SpaSun1+24)=10),SpaSun1+24,""))</f>
        <v>43397</v>
      </c>
      <c r="E11" s="18">
        <f ca="1">IF(DAY(SpaSun1)=1,IF(AND(YEAR(SpaSun1+18)=KalendoriniaiMetai,MONTH(SpaSun1+18)=10),SpaSun1+18,""),IF(AND(YEAR(SpaSun1+25)=KalendoriniaiMetai,MONTH(SpaSun1+25)=10),SpaSun1+25,""))</f>
        <v>43398</v>
      </c>
      <c r="F11" s="18">
        <f ca="1">IF(DAY(SpaSun1)=1,IF(AND(YEAR(SpaSun1+19)=KalendoriniaiMetai,MONTH(SpaSun1+19)=10),SpaSun1+19,""),IF(AND(YEAR(SpaSun1+26)=KalendoriniaiMetai,MONTH(SpaSun1+26)=10),SpaSun1+26,""))</f>
        <v>43399</v>
      </c>
      <c r="G11" s="18">
        <f ca="1">IF(DAY(SpaSun1)=1,IF(AND(YEAR(SpaSun1+20)=KalendoriniaiMetai,MONTH(SpaSun1+20)=10),SpaSun1+20,""),IF(AND(YEAR(SpaSun1+27)=KalendoriniaiMetai,MONTH(SpaSun1+27)=10),SpaSun1+27,""))</f>
        <v>43400</v>
      </c>
      <c r="H11" s="18">
        <f ca="1">IF(DAY(SpaSun1)=1,IF(AND(YEAR(SpaSun1+21)=KalendoriniaiMetai,MONTH(SpaSun1+21)=10),SpaSun1+21,""),IF(AND(YEAR(SpaSun1+28)=KalendoriniaiMetai,MONTH(SpaSun1+28)=10),SpaSun1+28,""))</f>
        <v>43401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IF(DAY(SpaSun1)=1,IF(AND(YEAR(SpaSun1+22)=KalendoriniaiMetai,MONTH(SpaSun1+22)=10),SpaSun1+22,""),IF(AND(YEAR(SpaSun1+29)=KalendoriniaiMetai,MONTH(SpaSun1+29)=10),SpaSun1+29,""))</f>
        <v>43402</v>
      </c>
      <c r="C13" s="17">
        <f ca="1">IF(DAY(SpaSun1)=1,IF(AND(YEAR(SpaSun1+23)=KalendoriniaiMetai,MONTH(SpaSun1+23)=10),SpaSun1+23,""),IF(AND(YEAR(SpaSun1+30)=KalendoriniaiMetai,MONTH(SpaSun1+30)=10),SpaSun1+30,""))</f>
        <v>43403</v>
      </c>
      <c r="D13" s="17">
        <f ca="1">IF(DAY(SpaSun1)=1,IF(AND(YEAR(SpaSun1+24)=KalendoriniaiMetai,MONTH(SpaSun1+24)=10),SpaSun1+24,""),IF(AND(YEAR(SpaSun1+31)=KalendoriniaiMetai,MONTH(SpaSun1+31)=10),SpaSun1+31,""))</f>
        <v>43404</v>
      </c>
      <c r="E13" s="17" t="str">
        <f ca="1">IF(DAY(SpaSun1)=1,IF(AND(YEAR(SpaSun1+25)=KalendoriniaiMetai,MONTH(SpaSun1+25)=10),SpaSun1+25,""),IF(AND(YEAR(SpaSun1+32)=KalendoriniaiMetai,MONTH(SpaSun1+32)=10),SpaSun1+32,""))</f>
        <v/>
      </c>
      <c r="F13" s="17" t="str">
        <f ca="1">IF(DAY(SpaSun1)=1,IF(AND(YEAR(SpaSun1+26)=KalendoriniaiMetai,MONTH(SpaSun1+26)=10),SpaSun1+26,""),IF(AND(YEAR(SpaSun1+33)=KalendoriniaiMetai,MONTH(SpaSun1+33)=10),SpaSun1+33,""))</f>
        <v/>
      </c>
      <c r="G13" s="17" t="str">
        <f ca="1">IF(DAY(SpaSun1)=1,IF(AND(YEAR(SpaSun1+27)=KalendoriniaiMetai,MONTH(SpaSun1+27)=10),SpaSun1+27,""),IF(AND(YEAR(SpaSun1+34)=KalendoriniaiMetai,MONTH(SpaSun1+34)=10),SpaSun1+34,""))</f>
        <v/>
      </c>
      <c r="H13" s="17" t="str">
        <f ca="1">IF(DAY(SpaSun1)=1,IF(AND(YEAR(SpaSun1+28)=KalendoriniaiMetai,MONTH(SpaSun1+28)=10),SpaSun1+28,""),IF(AND(YEAR(SpaSun1+35)=KalendoriniaiMetai,MONTH(SpaSun1+35)=10),SpaSun1+35,""))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IF(DAY(SpaSun1)=1,IF(AND(YEAR(SpaSun1+29)=KalendoriniaiMetai,MONTH(SpaSun1+29)=10),SpaSun1+29,""),IF(AND(YEAR(SpaSun1+36)=KalendoriniaiMetai,MONTH(SpaSun1+36)=10),SpaSun1+36,""))</f>
        <v/>
      </c>
      <c r="C15" s="19" t="str">
        <f ca="1">IF(DAY(SpaSun1)=1,IF(AND(YEAR(SpaSun1+30)=KalendoriniaiMetai,MONTH(SpaSun1+30)=10),SpaSun1+30,""),IF(AND(YEAR(SpaSun1+37)=KalendoriniaiMetai,MONTH(SpaSun1+37)=10),SpaSun1+37,""))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UPPER(TEXT(DATE(KalendoriniaiMetai,11,1),"yyyy \m.\ mmmm"))</f>
        <v>2018 M. LAPKRITIS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IF(DAY(LapSun1)=1,"",IF(AND(YEAR(LapSun1+1)=KalendoriniaiMetai,MONTH(LapSun1+1)=11),LapSun1+1,""))</f>
        <v/>
      </c>
      <c r="C5" s="15" t="str">
        <f ca="1">IF(DAY(LapSun1)=1,"",IF(AND(YEAR(LapSun1+2)=KalendoriniaiMetai,MONTH(LapSun1+2)=11),LapSun1+2,""))</f>
        <v/>
      </c>
      <c r="D5" s="15" t="str">
        <f ca="1">IF(DAY(LapSun1)=1,"",IF(AND(YEAR(LapSun1+3)=KalendoriniaiMetai,MONTH(LapSun1+3)=11),LapSun1+3,""))</f>
        <v/>
      </c>
      <c r="E5" s="15">
        <f ca="1">IF(DAY(LapSun1)=1,"",IF(AND(YEAR(LapSun1+4)=KalendoriniaiMetai,MONTH(LapSun1+4)=11),LapSun1+4,""))</f>
        <v>43405</v>
      </c>
      <c r="F5" s="15">
        <f ca="1">IF(DAY(LapSun1)=1,"",IF(AND(YEAR(LapSun1+5)=KalendoriniaiMetai,MONTH(LapSun1+5)=11),LapSun1+5,""))</f>
        <v>43406</v>
      </c>
      <c r="G5" s="15">
        <f ca="1">IF(DAY(LapSun1)=1,"",IF(AND(YEAR(LapSun1+6)=KalendoriniaiMetai,MONTH(LapSun1+6)=11),LapSun1+6,""))</f>
        <v>43407</v>
      </c>
      <c r="H5" s="15">
        <f ca="1">IF(DAY(LapSun1)=1,IF(AND(YEAR(LapSun1)=KalendoriniaiMetai,MONTH(LapSun1)=11),LapSun1,""),IF(AND(YEAR(LapSun1+7)=KalendoriniaiMetai,MONTH(LapSun1+7)=11),LapSun1+7,""))</f>
        <v>43408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IF(DAY(LapSun1)=1,IF(AND(YEAR(LapSun1+1)=KalendoriniaiMetai,MONTH(LapSun1+1)=11),LapSun1+1,""),IF(AND(YEAR(LapSun1+8)=KalendoriniaiMetai,MONTH(LapSun1+8)=11),LapSun1+8,""))</f>
        <v>43409</v>
      </c>
      <c r="C7" s="16">
        <f ca="1">IF(DAY(LapSun1)=1,IF(AND(YEAR(LapSun1+2)=KalendoriniaiMetai,MONTH(LapSun1+2)=11),LapSun1+2,""),IF(AND(YEAR(LapSun1+9)=KalendoriniaiMetai,MONTH(LapSun1+9)=11),LapSun1+9,""))</f>
        <v>43410</v>
      </c>
      <c r="D7" s="16">
        <f ca="1">IF(DAY(LapSun1)=1,IF(AND(YEAR(LapSun1+3)=KalendoriniaiMetai,MONTH(LapSun1+3)=11),LapSun1+3,""),IF(AND(YEAR(LapSun1+10)=KalendoriniaiMetai,MONTH(LapSun1+10)=11),LapSun1+10,""))</f>
        <v>43411</v>
      </c>
      <c r="E7" s="16">
        <f ca="1">IF(DAY(LapSun1)=1,IF(AND(YEAR(LapSun1+4)=KalendoriniaiMetai,MONTH(LapSun1+4)=11),LapSun1+4,""),IF(AND(YEAR(LapSun1+11)=KalendoriniaiMetai,MONTH(LapSun1+11)=11),LapSun1+11,""))</f>
        <v>43412</v>
      </c>
      <c r="F7" s="16">
        <f ca="1">IF(DAY(LapSun1)=1,IF(AND(YEAR(LapSun1+5)=KalendoriniaiMetai,MONTH(LapSun1+5)=11),LapSun1+5,""),IF(AND(YEAR(LapSun1+12)=KalendoriniaiMetai,MONTH(LapSun1+12)=11),LapSun1+12,""))</f>
        <v>43413</v>
      </c>
      <c r="G7" s="16">
        <f ca="1">IF(DAY(LapSun1)=1,IF(AND(YEAR(LapSun1+6)=KalendoriniaiMetai,MONTH(LapSun1+6)=11),LapSun1+6,""),IF(AND(YEAR(LapSun1+13)=KalendoriniaiMetai,MONTH(LapSun1+13)=11),LapSun1+13,""))</f>
        <v>43414</v>
      </c>
      <c r="H7" s="16">
        <f ca="1">IF(DAY(LapSun1)=1,IF(AND(YEAR(LapSun1+7)=KalendoriniaiMetai,MONTH(LapSun1+7)=11),LapSun1+7,""),IF(AND(YEAR(LapSun1+14)=KalendoriniaiMetai,MONTH(LapSun1+14)=11),LapSun1+14,""))</f>
        <v>43415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IF(DAY(LapSun1)=1,IF(AND(YEAR(LapSun1+8)=KalendoriniaiMetai,MONTH(LapSun1+8)=11),LapSun1+8,""),IF(AND(YEAR(LapSun1+15)=KalendoriniaiMetai,MONTH(LapSun1+15)=11),LapSun1+15,""))</f>
        <v>43416</v>
      </c>
      <c r="C9" s="17">
        <f ca="1">IF(DAY(LapSun1)=1,IF(AND(YEAR(LapSun1+9)=KalendoriniaiMetai,MONTH(LapSun1+9)=11),LapSun1+9,""),IF(AND(YEAR(LapSun1+16)=KalendoriniaiMetai,MONTH(LapSun1+16)=11),LapSun1+16,""))</f>
        <v>43417</v>
      </c>
      <c r="D9" s="17">
        <f ca="1">IF(DAY(LapSun1)=1,IF(AND(YEAR(LapSun1+10)=KalendoriniaiMetai,MONTH(LapSun1+10)=11),LapSun1+10,""),IF(AND(YEAR(LapSun1+17)=KalendoriniaiMetai,MONTH(LapSun1+17)=11),LapSun1+17,""))</f>
        <v>43418</v>
      </c>
      <c r="E9" s="17">
        <f ca="1">IF(DAY(LapSun1)=1,IF(AND(YEAR(LapSun1+11)=KalendoriniaiMetai,MONTH(LapSun1+11)=11),LapSun1+11,""),IF(AND(YEAR(LapSun1+18)=KalendoriniaiMetai,MONTH(LapSun1+18)=11),LapSun1+18,""))</f>
        <v>43419</v>
      </c>
      <c r="F9" s="17">
        <f ca="1">IF(DAY(LapSun1)=1,IF(AND(YEAR(LapSun1+12)=KalendoriniaiMetai,MONTH(LapSun1+12)=11),LapSun1+12,""),IF(AND(YEAR(LapSun1+19)=KalendoriniaiMetai,MONTH(LapSun1+19)=11),LapSun1+19,""))</f>
        <v>43420</v>
      </c>
      <c r="G9" s="17">
        <f ca="1">IF(DAY(LapSun1)=1,IF(AND(YEAR(LapSun1+13)=KalendoriniaiMetai,MONTH(LapSun1+13)=11),LapSun1+13,""),IF(AND(YEAR(LapSun1+20)=KalendoriniaiMetai,MONTH(LapSun1+20)=11),LapSun1+20,""))</f>
        <v>43421</v>
      </c>
      <c r="H9" s="17">
        <f ca="1">IF(DAY(LapSun1)=1,IF(AND(YEAR(LapSun1+14)=KalendoriniaiMetai,MONTH(LapSun1+14)=11),LapSun1+14,""),IF(AND(YEAR(LapSun1+21)=KalendoriniaiMetai,MONTH(LapSun1+21)=11),LapSun1+21,""))</f>
        <v>43422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IF(DAY(LapSun1)=1,IF(AND(YEAR(LapSun1+15)=KalendoriniaiMetai,MONTH(LapSun1+15)=11),LapSun1+15,""),IF(AND(YEAR(LapSun1+22)=KalendoriniaiMetai,MONTH(LapSun1+22)=11),LapSun1+22,""))</f>
        <v>43423</v>
      </c>
      <c r="C11" s="18">
        <f ca="1">IF(DAY(LapSun1)=1,IF(AND(YEAR(LapSun1+16)=KalendoriniaiMetai,MONTH(LapSun1+16)=11),LapSun1+16,""),IF(AND(YEAR(LapSun1+23)=KalendoriniaiMetai,MONTH(LapSun1+23)=11),LapSun1+23,""))</f>
        <v>43424</v>
      </c>
      <c r="D11" s="18">
        <f ca="1">IF(DAY(LapSun1)=1,IF(AND(YEAR(LapSun1+17)=KalendoriniaiMetai,MONTH(LapSun1+17)=11),LapSun1+17,""),IF(AND(YEAR(LapSun1+24)=KalendoriniaiMetai,MONTH(LapSun1+24)=11),LapSun1+24,""))</f>
        <v>43425</v>
      </c>
      <c r="E11" s="18">
        <f ca="1">IF(DAY(LapSun1)=1,IF(AND(YEAR(LapSun1+18)=KalendoriniaiMetai,MONTH(LapSun1+18)=11),LapSun1+18,""),IF(AND(YEAR(LapSun1+25)=KalendoriniaiMetai,MONTH(LapSun1+25)=11),LapSun1+25,""))</f>
        <v>43426</v>
      </c>
      <c r="F11" s="18">
        <f ca="1">IF(DAY(LapSun1)=1,IF(AND(YEAR(LapSun1+19)=KalendoriniaiMetai,MONTH(LapSun1+19)=11),LapSun1+19,""),IF(AND(YEAR(LapSun1+26)=KalendoriniaiMetai,MONTH(LapSun1+26)=11),LapSun1+26,""))</f>
        <v>43427</v>
      </c>
      <c r="G11" s="18">
        <f ca="1">IF(DAY(LapSun1)=1,IF(AND(YEAR(LapSun1+20)=KalendoriniaiMetai,MONTH(LapSun1+20)=11),LapSun1+20,""),IF(AND(YEAR(LapSun1+27)=KalendoriniaiMetai,MONTH(LapSun1+27)=11),LapSun1+27,""))</f>
        <v>43428</v>
      </c>
      <c r="H11" s="18">
        <f ca="1">IF(DAY(LapSun1)=1,IF(AND(YEAR(LapSun1+21)=KalendoriniaiMetai,MONTH(LapSun1+21)=11),LapSun1+21,""),IF(AND(YEAR(LapSun1+28)=KalendoriniaiMetai,MONTH(LapSun1+28)=11),LapSun1+28,""))</f>
        <v>43429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IF(DAY(LapSun1)=1,IF(AND(YEAR(LapSun1+22)=KalendoriniaiMetai,MONTH(LapSun1+22)=11),LapSun1+22,""),IF(AND(YEAR(LapSun1+29)=KalendoriniaiMetai,MONTH(LapSun1+29)=11),LapSun1+29,""))</f>
        <v>43430</v>
      </c>
      <c r="C13" s="17">
        <f ca="1">IF(DAY(LapSun1)=1,IF(AND(YEAR(LapSun1+23)=KalendoriniaiMetai,MONTH(LapSun1+23)=11),LapSun1+23,""),IF(AND(YEAR(LapSun1+30)=KalendoriniaiMetai,MONTH(LapSun1+30)=11),LapSun1+30,""))</f>
        <v>43431</v>
      </c>
      <c r="D13" s="17">
        <f ca="1">IF(DAY(LapSun1)=1,IF(AND(YEAR(LapSun1+24)=KalendoriniaiMetai,MONTH(LapSun1+24)=11),LapSun1+24,""),IF(AND(YEAR(LapSun1+31)=KalendoriniaiMetai,MONTH(LapSun1+31)=11),LapSun1+31,""))</f>
        <v>43432</v>
      </c>
      <c r="E13" s="17">
        <f ca="1">IF(DAY(LapSun1)=1,IF(AND(YEAR(LapSun1+25)=KalendoriniaiMetai,MONTH(LapSun1+25)=11),LapSun1+25,""),IF(AND(YEAR(LapSun1+32)=KalendoriniaiMetai,MONTH(LapSun1+32)=11),LapSun1+32,""))</f>
        <v>43433</v>
      </c>
      <c r="F13" s="17">
        <f ca="1">IF(DAY(LapSun1)=1,IF(AND(YEAR(LapSun1+26)=KalendoriniaiMetai,MONTH(LapSun1+26)=11),LapSun1+26,""),IF(AND(YEAR(LapSun1+33)=KalendoriniaiMetai,MONTH(LapSun1+33)=11),LapSun1+33,""))</f>
        <v>43434</v>
      </c>
      <c r="G13" s="17" t="str">
        <f ca="1">IF(DAY(LapSun1)=1,IF(AND(YEAR(LapSun1+27)=KalendoriniaiMetai,MONTH(LapSun1+27)=11),LapSun1+27,""),IF(AND(YEAR(LapSun1+34)=KalendoriniaiMetai,MONTH(LapSun1+34)=11),LapSun1+34,""))</f>
        <v/>
      </c>
      <c r="H13" s="17" t="str">
        <f ca="1">IF(DAY(LapSun1)=1,IF(AND(YEAR(LapSun1+28)=KalendoriniaiMetai,MONTH(LapSun1+28)=11),LapSun1+28,""),IF(AND(YEAR(LapSun1+35)=KalendoriniaiMetai,MONTH(LapSun1+35)=11),LapSun1+35,""))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IF(DAY(LapSun1)=1,IF(AND(YEAR(LapSun1+29)=KalendoriniaiMetai,MONTH(LapSun1+29)=11),LapSun1+29,""),IF(AND(YEAR(LapSun1+36)=KalendoriniaiMetai,MONTH(LapSun1+36)=11),LapSun1+36,""))</f>
        <v/>
      </c>
      <c r="C15" s="19" t="str">
        <f ca="1">IF(DAY(LapSun1)=1,IF(AND(YEAR(LapSun1+30)=KalendoriniaiMetai,MONTH(LapSun1+30)=11),LapSun1+30,""),IF(AND(YEAR(LapSun1+37)=KalendoriniaiMetai,MONTH(LapSun1+37)=11),LapSun1+37,""))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UPPER(TEXT(DATE(KalendoriniaiMetai,12,1),"yyyy \m.\ mmmm"))</f>
        <v>2018 M. GRUODIS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IF(DAY(GrdSek1)=1,"",IF(AND(YEAR(GrdSek1+1)=KalendoriniaiMetai,MONTH(GrdSek1+1)=12),GrdSek1+1,""))</f>
        <v/>
      </c>
      <c r="C5" s="15" t="str">
        <f ca="1">IF(DAY(GrdSek1)=1,"",IF(AND(YEAR(GrdSek1+2)=KalendoriniaiMetai,MONTH(GrdSek1+2)=12),GrdSek1+2,""))</f>
        <v/>
      </c>
      <c r="D5" s="15" t="str">
        <f ca="1">IF(DAY(GrdSek1)=1,"",IF(AND(YEAR(GrdSek1+3)=KalendoriniaiMetai,MONTH(GrdSek1+3)=12),GrdSek1+3,""))</f>
        <v/>
      </c>
      <c r="E5" s="15" t="str">
        <f ca="1">IF(DAY(GrdSek1)=1,"",IF(AND(YEAR(GrdSek1+4)=KalendoriniaiMetai,MONTH(GrdSek1+4)=12),GrdSek1+4,""))</f>
        <v/>
      </c>
      <c r="F5" s="15" t="str">
        <f ca="1">IF(DAY(GrdSek1)=1,"",IF(AND(YEAR(GrdSek1+5)=KalendoriniaiMetai,MONTH(GrdSek1+5)=12),GrdSek1+5,""))</f>
        <v/>
      </c>
      <c r="G5" s="15">
        <f ca="1">IF(DAY(GrdSek1)=1,"",IF(AND(YEAR(GrdSek1+6)=KalendoriniaiMetai,MONTH(GrdSek1+6)=12),GrdSek1+6,""))</f>
        <v>43435</v>
      </c>
      <c r="H5" s="15">
        <f ca="1">IF(DAY(GrdSek1)=1,IF(AND(YEAR(GrdSek1)=KalendoriniaiMetai,MONTH(GrdSek1)=12),GrdSek1,""),IF(AND(YEAR(GrdSek1+7)=KalendoriniaiMetai,MONTH(GrdSek1+7)=12),GrdSek1+7,""))</f>
        <v>43436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IF(DAY(GrdSek1)=1,IF(AND(YEAR(GrdSek1+1)=KalendoriniaiMetai,MONTH(GrdSek1+1)=12),GrdSek1+1,""),IF(AND(YEAR(GrdSek1+8)=KalendoriniaiMetai,MONTH(GrdSek1+8)=12),GrdSek1+8,""))</f>
        <v>43437</v>
      </c>
      <c r="C7" s="16">
        <f ca="1">IF(DAY(GrdSek1)=1,IF(AND(YEAR(GrdSek1+2)=KalendoriniaiMetai,MONTH(GrdSek1+2)=12),GrdSek1+2,""),IF(AND(YEAR(GrdSek1+9)=KalendoriniaiMetai,MONTH(GrdSek1+9)=12),GrdSek1+9,""))</f>
        <v>43438</v>
      </c>
      <c r="D7" s="16">
        <f ca="1">IF(DAY(GrdSek1)=1,IF(AND(YEAR(GrdSek1+3)=KalendoriniaiMetai,MONTH(GrdSek1+3)=12),GrdSek1+3,""),IF(AND(YEAR(GrdSek1+10)=KalendoriniaiMetai,MONTH(GrdSek1+10)=12),GrdSek1+10,""))</f>
        <v>43439</v>
      </c>
      <c r="E7" s="16">
        <f ca="1">IF(DAY(GrdSek1)=1,IF(AND(YEAR(GrdSek1+4)=KalendoriniaiMetai,MONTH(GrdSek1+4)=12),GrdSek1+4,""),IF(AND(YEAR(GrdSek1+11)=KalendoriniaiMetai,MONTH(GrdSek1+11)=12),GrdSek1+11,""))</f>
        <v>43440</v>
      </c>
      <c r="F7" s="16">
        <f ca="1">IF(DAY(GrdSek1)=1,IF(AND(YEAR(GrdSek1+5)=KalendoriniaiMetai,MONTH(GrdSek1+5)=12),GrdSek1+5,""),IF(AND(YEAR(GrdSek1+12)=KalendoriniaiMetai,MONTH(GrdSek1+12)=12),GrdSek1+12,""))</f>
        <v>43441</v>
      </c>
      <c r="G7" s="16">
        <f ca="1">IF(DAY(GrdSek1)=1,IF(AND(YEAR(GrdSek1+6)=KalendoriniaiMetai,MONTH(GrdSek1+6)=12),GrdSek1+6,""),IF(AND(YEAR(GrdSek1+13)=KalendoriniaiMetai,MONTH(GrdSek1+13)=12),GrdSek1+13,""))</f>
        <v>43442</v>
      </c>
      <c r="H7" s="16">
        <f ca="1">IF(DAY(GrdSek1)=1,IF(AND(YEAR(GrdSek1+7)=KalendoriniaiMetai,MONTH(GrdSek1+7)=12),GrdSek1+7,""),IF(AND(YEAR(GrdSek1+14)=KalendoriniaiMetai,MONTH(GrdSek1+14)=12),GrdSek1+14,""))</f>
        <v>43443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IF(DAY(GrdSek1)=1,IF(AND(YEAR(GrdSek1+8)=KalendoriniaiMetai,MONTH(GrdSek1+8)=12),GrdSek1+8,""),IF(AND(YEAR(GrdSek1+15)=KalendoriniaiMetai,MONTH(GrdSek1+15)=12),GrdSek1+15,""))</f>
        <v>43444</v>
      </c>
      <c r="C9" s="17">
        <f ca="1">IF(DAY(GrdSek1)=1,IF(AND(YEAR(GrdSek1+9)=KalendoriniaiMetai,MONTH(GrdSek1+9)=12),GrdSek1+9,""),IF(AND(YEAR(GrdSek1+16)=KalendoriniaiMetai,MONTH(GrdSek1+16)=12),GrdSek1+16,""))</f>
        <v>43445</v>
      </c>
      <c r="D9" s="17">
        <f ca="1">IF(DAY(GrdSek1)=1,IF(AND(YEAR(GrdSek1+10)=KalendoriniaiMetai,MONTH(GrdSek1+10)=12),GrdSek1+10,""),IF(AND(YEAR(GrdSek1+17)=KalendoriniaiMetai,MONTH(GrdSek1+17)=12),GrdSek1+17,""))</f>
        <v>43446</v>
      </c>
      <c r="E9" s="17">
        <f ca="1">IF(DAY(GrdSek1)=1,IF(AND(YEAR(GrdSek1+11)=KalendoriniaiMetai,MONTH(GrdSek1+11)=12),GrdSek1+11,""),IF(AND(YEAR(GrdSek1+18)=KalendoriniaiMetai,MONTH(GrdSek1+18)=12),GrdSek1+18,""))</f>
        <v>43447</v>
      </c>
      <c r="F9" s="17">
        <f ca="1">IF(DAY(GrdSek1)=1,IF(AND(YEAR(GrdSek1+12)=KalendoriniaiMetai,MONTH(GrdSek1+12)=12),GrdSek1+12,""),IF(AND(YEAR(GrdSek1+19)=KalendoriniaiMetai,MONTH(GrdSek1+19)=12),GrdSek1+19,""))</f>
        <v>43448</v>
      </c>
      <c r="G9" s="17">
        <f ca="1">IF(DAY(GrdSek1)=1,IF(AND(YEAR(GrdSek1+13)=KalendoriniaiMetai,MONTH(GrdSek1+13)=12),GrdSek1+13,""),IF(AND(YEAR(GrdSek1+20)=KalendoriniaiMetai,MONTH(GrdSek1+20)=12),GrdSek1+20,""))</f>
        <v>43449</v>
      </c>
      <c r="H9" s="17">
        <f ca="1">IF(DAY(GrdSek1)=1,IF(AND(YEAR(GrdSek1+14)=KalendoriniaiMetai,MONTH(GrdSek1+14)=12),GrdSek1+14,""),IF(AND(YEAR(GrdSek1+21)=KalendoriniaiMetai,MONTH(GrdSek1+21)=12),GrdSek1+21,""))</f>
        <v>43450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IF(DAY(GrdSek1)=1,IF(AND(YEAR(GrdSek1+15)=KalendoriniaiMetai,MONTH(GrdSek1+15)=12),GrdSek1+15,""),IF(AND(YEAR(GrdSek1+22)=KalendoriniaiMetai,MONTH(GrdSek1+22)=12),GrdSek1+22,""))</f>
        <v>43451</v>
      </c>
      <c r="C11" s="18">
        <f ca="1">IF(DAY(GrdSek1)=1,IF(AND(YEAR(GrdSek1+16)=KalendoriniaiMetai,MONTH(GrdSek1+16)=12),GrdSek1+16,""),IF(AND(YEAR(GrdSek1+23)=KalendoriniaiMetai,MONTH(GrdSek1+23)=12),GrdSek1+23,""))</f>
        <v>43452</v>
      </c>
      <c r="D11" s="18">
        <f ca="1">IF(DAY(GrdSek1)=1,IF(AND(YEAR(GrdSek1+17)=KalendoriniaiMetai,MONTH(GrdSek1+17)=12),GrdSek1+17,""),IF(AND(YEAR(GrdSek1+24)=KalendoriniaiMetai,MONTH(GrdSek1+24)=12),GrdSek1+24,""))</f>
        <v>43453</v>
      </c>
      <c r="E11" s="18">
        <f ca="1">IF(DAY(GrdSek1)=1,IF(AND(YEAR(GrdSek1+18)=KalendoriniaiMetai,MONTH(GrdSek1+18)=12),GrdSek1+18,""),IF(AND(YEAR(GrdSek1+25)=KalendoriniaiMetai,MONTH(GrdSek1+25)=12),GrdSek1+25,""))</f>
        <v>43454</v>
      </c>
      <c r="F11" s="18">
        <f ca="1">IF(DAY(GrdSek1)=1,IF(AND(YEAR(GrdSek1+19)=KalendoriniaiMetai,MONTH(GrdSek1+19)=12),GrdSek1+19,""),IF(AND(YEAR(GrdSek1+26)=KalendoriniaiMetai,MONTH(GrdSek1+26)=12),GrdSek1+26,""))</f>
        <v>43455</v>
      </c>
      <c r="G11" s="18">
        <f ca="1">IF(DAY(GrdSek1)=1,IF(AND(YEAR(GrdSek1+20)=KalendoriniaiMetai,MONTH(GrdSek1+20)=12),GrdSek1+20,""),IF(AND(YEAR(GrdSek1+27)=KalendoriniaiMetai,MONTH(GrdSek1+27)=12),GrdSek1+27,""))</f>
        <v>43456</v>
      </c>
      <c r="H11" s="18">
        <f ca="1">IF(DAY(GrdSek1)=1,IF(AND(YEAR(GrdSek1+21)=KalendoriniaiMetai,MONTH(GrdSek1+21)=12),GrdSek1+21,""),IF(AND(YEAR(GrdSek1+28)=KalendoriniaiMetai,MONTH(GrdSek1+28)=12),GrdSek1+28,""))</f>
        <v>43457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IF(DAY(GrdSek1)=1,IF(AND(YEAR(GrdSek1+22)=KalendoriniaiMetai,MONTH(GrdSek1+22)=12),GrdSek1+22,""),IF(AND(YEAR(GrdSek1+29)=KalendoriniaiMetai,MONTH(GrdSek1+29)=12),GrdSek1+29,""))</f>
        <v>43458</v>
      </c>
      <c r="C13" s="17">
        <f ca="1">IF(DAY(GrdSek1)=1,IF(AND(YEAR(GrdSek1+23)=KalendoriniaiMetai,MONTH(GrdSek1+23)=12),GrdSek1+23,""),IF(AND(YEAR(GrdSek1+30)=KalendoriniaiMetai,MONTH(GrdSek1+30)=12),GrdSek1+30,""))</f>
        <v>43459</v>
      </c>
      <c r="D13" s="17">
        <f ca="1">IF(DAY(GrdSek1)=1,IF(AND(YEAR(GrdSek1+24)=KalendoriniaiMetai,MONTH(GrdSek1+24)=12),GrdSek1+24,""),IF(AND(YEAR(GrdSek1+31)=KalendoriniaiMetai,MONTH(GrdSek1+31)=12),GrdSek1+31,""))</f>
        <v>43460</v>
      </c>
      <c r="E13" s="17">
        <f ca="1">IF(DAY(GrdSek1)=1,IF(AND(YEAR(GrdSek1+25)=KalendoriniaiMetai,MONTH(GrdSek1+25)=12),GrdSek1+25,""),IF(AND(YEAR(GrdSek1+32)=KalendoriniaiMetai,MONTH(GrdSek1+32)=12),GrdSek1+32,""))</f>
        <v>43461</v>
      </c>
      <c r="F13" s="17">
        <f ca="1">IF(DAY(GrdSek1)=1,IF(AND(YEAR(GrdSek1+26)=KalendoriniaiMetai,MONTH(GrdSek1+26)=12),GrdSek1+26,""),IF(AND(YEAR(GrdSek1+33)=KalendoriniaiMetai,MONTH(GrdSek1+33)=12),GrdSek1+33,""))</f>
        <v>43462</v>
      </c>
      <c r="G13" s="17">
        <f ca="1">IF(DAY(GrdSek1)=1,IF(AND(YEAR(GrdSek1+27)=KalendoriniaiMetai,MONTH(GrdSek1+27)=12),GrdSek1+27,""),IF(AND(YEAR(GrdSek1+34)=KalendoriniaiMetai,MONTH(GrdSek1+34)=12),GrdSek1+34,""))</f>
        <v>43463</v>
      </c>
      <c r="H13" s="17">
        <f ca="1">IF(DAY(GrdSek1)=1,IF(AND(YEAR(GrdSek1+28)=KalendoriniaiMetai,MONTH(GrdSek1+28)=12),GrdSek1+28,""),IF(AND(YEAR(GrdSek1+35)=KalendoriniaiMetai,MONTH(GrdSek1+35)=12),GrdSek1+35,""))</f>
        <v>43464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IF(DAY(GrdSek1)=1,IF(AND(YEAR(GrdSek1+29)=KalendoriniaiMetai,MONTH(GrdSek1+29)=12),GrdSek1+29,""),IF(AND(YEAR(GrdSek1+36)=KalendoriniaiMetai,MONTH(GrdSek1+36)=12),GrdSek1+36,""))</f>
        <v>43465</v>
      </c>
      <c r="C15" s="19" t="str">
        <f ca="1">IF(DAY(GrdSek1)=1,IF(AND(YEAR(GrdSek1+30)=KalendoriniaiMetai,MONTH(GrdSek1+30)=12),GrdSek1+30,""),IF(AND(YEAR(GrdSek1+37)=KalendoriniaiMetai,MONTH(GrdSek1+37)=12),GrdSek1+37,""))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UPPER(TEXT(DATE(KalendoriniaiMetai,2,1),"yyyy \m.\ mmmm"))</f>
        <v>2018 M. VASARIS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IF(DAY(VasSek1)=1,"",IF(AND(YEAR(VasSek1+1)=KalendoriniaiMetai,MONTH(VasSek1+1)=2),VasSek1+1,""))</f>
        <v/>
      </c>
      <c r="C5" s="15" t="str">
        <f ca="1">IF(DAY(VasSek1)=1,"",IF(AND(YEAR(VasSek1+2)=KalendoriniaiMetai,MONTH(VasSek1+2)=2),VasSek1+2,""))</f>
        <v/>
      </c>
      <c r="D5" s="15" t="str">
        <f ca="1">IF(DAY(VasSek1)=1,"",IF(AND(YEAR(VasSek1+3)=KalendoriniaiMetai,MONTH(VasSek1+3)=2),VasSek1+3,""))</f>
        <v/>
      </c>
      <c r="E5" s="15">
        <f ca="1">IF(DAY(VasSek1)=1,"",IF(AND(YEAR(VasSek1+4)=KalendoriniaiMetai,MONTH(VasSek1+4)=2),VasSek1+4,""))</f>
        <v>43132</v>
      </c>
      <c r="F5" s="15">
        <f ca="1">IF(DAY(VasSek1)=1,"",IF(AND(YEAR(VasSek1+5)=KalendoriniaiMetai,MONTH(VasSek1+5)=2),VasSek1+5,""))</f>
        <v>43133</v>
      </c>
      <c r="G5" s="15">
        <f ca="1">IF(DAY(VasSek1)=1,"",IF(AND(YEAR(VasSek1+6)=KalendoriniaiMetai,MONTH(VasSek1+6)=2),VasSek1+6,""))</f>
        <v>43134</v>
      </c>
      <c r="H5" s="15">
        <f ca="1">IF(DAY(VasSek1)=1,IF(AND(YEAR(VasSek1)=KalendoriniaiMetai,MONTH(VasSek1)=2),VasSek1,""),IF(AND(YEAR(VasSek1+7)=KalendoriniaiMetai,MONTH(VasSek1+7)=2),VasSek1+7,""))</f>
        <v>43135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IF(DAY(VasSek1)=1,IF(AND(YEAR(VasSek1+1)=KalendoriniaiMetai,MONTH(VasSek1+1)=2),VasSek1+1,""),IF(AND(YEAR(VasSek1+8)=KalendoriniaiMetai,MONTH(VasSek1+8)=2),VasSek1+8,""))</f>
        <v>43136</v>
      </c>
      <c r="C7" s="16">
        <f ca="1">IF(DAY(VasSek1)=1,IF(AND(YEAR(VasSek1+2)=KalendoriniaiMetai,MONTH(VasSek1+2)=2),VasSek1+2,""),IF(AND(YEAR(VasSek1+9)=KalendoriniaiMetai,MONTH(VasSek1+9)=2),VasSek1+9,""))</f>
        <v>43137</v>
      </c>
      <c r="D7" s="16">
        <f ca="1">IF(DAY(VasSek1)=1,IF(AND(YEAR(VasSek1+3)=KalendoriniaiMetai,MONTH(VasSek1+3)=2),VasSek1+3,""),IF(AND(YEAR(VasSek1+10)=KalendoriniaiMetai,MONTH(VasSek1+10)=2),VasSek1+10,""))</f>
        <v>43138</v>
      </c>
      <c r="E7" s="16">
        <f ca="1">IF(DAY(VasSek1)=1,IF(AND(YEAR(VasSek1+4)=KalendoriniaiMetai,MONTH(VasSek1+4)=2),VasSek1+4,""),IF(AND(YEAR(VasSek1+11)=KalendoriniaiMetai,MONTH(VasSek1+11)=2),VasSek1+11,""))</f>
        <v>43139</v>
      </c>
      <c r="F7" s="16">
        <f ca="1">IF(DAY(VasSek1)=1,IF(AND(YEAR(VasSek1+5)=KalendoriniaiMetai,MONTH(VasSek1+5)=2),VasSek1+5,""),IF(AND(YEAR(VasSek1+12)=KalendoriniaiMetai,MONTH(VasSek1+12)=2),VasSek1+12,""))</f>
        <v>43140</v>
      </c>
      <c r="G7" s="16">
        <f ca="1">IF(DAY(VasSek1)=1,IF(AND(YEAR(VasSek1+6)=KalendoriniaiMetai,MONTH(VasSek1+6)=2),VasSek1+6,""),IF(AND(YEAR(VasSek1+13)=KalendoriniaiMetai,MONTH(VasSek1+13)=2),VasSek1+13,""))</f>
        <v>43141</v>
      </c>
      <c r="H7" s="16">
        <f ca="1">IF(DAY(VasSek1)=1,IF(AND(YEAR(VasSek1+7)=KalendoriniaiMetai,MONTH(VasSek1+7)=2),VasSek1+7,""),IF(AND(YEAR(VasSek1+14)=KalendoriniaiMetai,MONTH(VasSek1+14)=2),VasSek1+14,""))</f>
        <v>43142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IF(DAY(VasSek1)=1,IF(AND(YEAR(VasSek1+8)=KalendoriniaiMetai,MONTH(VasSek1+8)=2),VasSek1+8,""),IF(AND(YEAR(VasSek1+15)=KalendoriniaiMetai,MONTH(VasSek1+15)=2),VasSek1+15,""))</f>
        <v>43143</v>
      </c>
      <c r="C9" s="17">
        <f ca="1">IF(DAY(VasSek1)=1,IF(AND(YEAR(VasSek1+9)=KalendoriniaiMetai,MONTH(VasSek1+9)=2),VasSek1+9,""),IF(AND(YEAR(VasSek1+16)=KalendoriniaiMetai,MONTH(VasSek1+16)=2),VasSek1+16,""))</f>
        <v>43144</v>
      </c>
      <c r="D9" s="17">
        <f ca="1">IF(DAY(VasSek1)=1,IF(AND(YEAR(VasSek1+10)=KalendoriniaiMetai,MONTH(VasSek1+10)=2),VasSek1+10,""),IF(AND(YEAR(VasSek1+17)=KalendoriniaiMetai,MONTH(VasSek1+17)=2),VasSek1+17,""))</f>
        <v>43145</v>
      </c>
      <c r="E9" s="17">
        <f ca="1">IF(DAY(VasSek1)=1,IF(AND(YEAR(VasSek1+11)=KalendoriniaiMetai,MONTH(VasSek1+11)=2),VasSek1+11,""),IF(AND(YEAR(VasSek1+18)=KalendoriniaiMetai,MONTH(VasSek1+18)=2),VasSek1+18,""))</f>
        <v>43146</v>
      </c>
      <c r="F9" s="17">
        <f ca="1">IF(DAY(VasSek1)=1,IF(AND(YEAR(VasSek1+12)=KalendoriniaiMetai,MONTH(VasSek1+12)=2),VasSek1+12,""),IF(AND(YEAR(VasSek1+19)=KalendoriniaiMetai,MONTH(VasSek1+19)=2),VasSek1+19,""))</f>
        <v>43147</v>
      </c>
      <c r="G9" s="17">
        <f ca="1">IF(DAY(VasSek1)=1,IF(AND(YEAR(VasSek1+13)=KalendoriniaiMetai,MONTH(VasSek1+13)=2),VasSek1+13,""),IF(AND(YEAR(VasSek1+20)=KalendoriniaiMetai,MONTH(VasSek1+20)=2),VasSek1+20,""))</f>
        <v>43148</v>
      </c>
      <c r="H9" s="17">
        <f ca="1">IF(DAY(VasSek1)=1,IF(AND(YEAR(VasSek1+14)=KalendoriniaiMetai,MONTH(VasSek1+14)=2),VasSek1+14,""),IF(AND(YEAR(VasSek1+21)=KalendoriniaiMetai,MONTH(VasSek1+21)=2),VasSek1+21,""))</f>
        <v>43149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IF(DAY(VasSek1)=1,IF(AND(YEAR(VasSek1+15)=KalendoriniaiMetai,MONTH(VasSek1+15)=2),VasSek1+15,""),IF(AND(YEAR(VasSek1+22)=KalendoriniaiMetai,MONTH(VasSek1+22)=2),VasSek1+22,""))</f>
        <v>43150</v>
      </c>
      <c r="C11" s="18">
        <f ca="1">IF(DAY(VasSek1)=1,IF(AND(YEAR(VasSek1+16)=KalendoriniaiMetai,MONTH(VasSek1+16)=2),VasSek1+16,""),IF(AND(YEAR(VasSek1+23)=KalendoriniaiMetai,MONTH(VasSek1+23)=2),VasSek1+23,""))</f>
        <v>43151</v>
      </c>
      <c r="D11" s="18">
        <f ca="1">IF(DAY(VasSek1)=1,IF(AND(YEAR(VasSek1+17)=KalendoriniaiMetai,MONTH(VasSek1+17)=2),VasSek1+17,""),IF(AND(YEAR(VasSek1+24)=KalendoriniaiMetai,MONTH(VasSek1+24)=2),VasSek1+24,""))</f>
        <v>43152</v>
      </c>
      <c r="E11" s="18">
        <f ca="1">IF(DAY(VasSek1)=1,IF(AND(YEAR(VasSek1+18)=KalendoriniaiMetai,MONTH(VasSek1+18)=2),VasSek1+18,""),IF(AND(YEAR(VasSek1+25)=KalendoriniaiMetai,MONTH(VasSek1+25)=2),VasSek1+25,""))</f>
        <v>43153</v>
      </c>
      <c r="F11" s="18">
        <f ca="1">IF(DAY(VasSek1)=1,IF(AND(YEAR(VasSek1+19)=KalendoriniaiMetai,MONTH(VasSek1+19)=2),VasSek1+19,""),IF(AND(YEAR(VasSek1+26)=KalendoriniaiMetai,MONTH(VasSek1+26)=2),VasSek1+26,""))</f>
        <v>43154</v>
      </c>
      <c r="G11" s="18">
        <f ca="1">IF(DAY(VasSek1)=1,IF(AND(YEAR(VasSek1+20)=KalendoriniaiMetai,MONTH(VasSek1+20)=2),VasSek1+20,""),IF(AND(YEAR(VasSek1+27)=KalendoriniaiMetai,MONTH(VasSek1+27)=2),VasSek1+27,""))</f>
        <v>43155</v>
      </c>
      <c r="H11" s="18">
        <f ca="1">IF(DAY(VasSek1)=1,IF(AND(YEAR(VasSek1+21)=KalendoriniaiMetai,MONTH(VasSek1+21)=2),VasSek1+21,""),IF(AND(YEAR(VasSek1+28)=KalendoriniaiMetai,MONTH(VasSek1+28)=2),VasSek1+28,""))</f>
        <v>43156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IF(DAY(VasSek1)=1,IF(AND(YEAR(VasSek1+22)=KalendoriniaiMetai,MONTH(VasSek1+22)=2),VasSek1+22,""),IF(AND(YEAR(VasSek1+29)=KalendoriniaiMetai,MONTH(VasSek1+29)=2),VasSek1+29,""))</f>
        <v>43157</v>
      </c>
      <c r="C13" s="17">
        <f ca="1">IF(DAY(VasSek1)=1,IF(AND(YEAR(VasSek1+23)=KalendoriniaiMetai,MONTH(VasSek1+23)=2),VasSek1+23,""),IF(AND(YEAR(VasSek1+30)=KalendoriniaiMetai,MONTH(VasSek1+30)=2),VasSek1+30,""))</f>
        <v>43158</v>
      </c>
      <c r="D13" s="17">
        <f ca="1">IF(DAY(VasSek1)=1,IF(AND(YEAR(VasSek1+24)=KalendoriniaiMetai,MONTH(VasSek1+24)=2),VasSek1+24,""),IF(AND(YEAR(VasSek1+31)=KalendoriniaiMetai,MONTH(VasSek1+31)=2),VasSek1+31,""))</f>
        <v>43159</v>
      </c>
      <c r="E13" s="17" t="str">
        <f ca="1">IF(DAY(VasSek1)=1,IF(AND(YEAR(VasSek1+25)=KalendoriniaiMetai,MONTH(VasSek1+25)=2),VasSek1+25,""),IF(AND(YEAR(VasSek1+32)=KalendoriniaiMetai,MONTH(VasSek1+32)=2),VasSek1+32,""))</f>
        <v/>
      </c>
      <c r="F13" s="17" t="str">
        <f ca="1">IF(DAY(VasSek1)=1,IF(AND(YEAR(VasSek1+26)=KalendoriniaiMetai,MONTH(VasSek1+26)=2),VasSek1+26,""),IF(AND(YEAR(VasSek1+33)=KalendoriniaiMetai,MONTH(VasSek1+33)=2),VasSek1+33,""))</f>
        <v/>
      </c>
      <c r="G13" s="17" t="str">
        <f ca="1">IF(DAY(VasSek1)=1,IF(AND(YEAR(VasSek1+27)=KalendoriniaiMetai,MONTH(VasSek1+27)=2),VasSek1+27,""),IF(AND(YEAR(VasSek1+34)=KalendoriniaiMetai,MONTH(VasSek1+34)=2),VasSek1+34,""))</f>
        <v/>
      </c>
      <c r="H13" s="17" t="str">
        <f ca="1">IF(DAY(VasSek1)=1,IF(AND(YEAR(VasSek1+28)=KalendoriniaiMetai,MONTH(VasSek1+28)=2),VasSek1+28,""),IF(AND(YEAR(VasSek1+35)=KalendoriniaiMetai,MONTH(VasSek1+35)=2),VasSek1+35,""))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IF(DAY(VasSek1)=1,IF(AND(YEAR(VasSek1+29)=KalendoriniaiMetai,MONTH(VasSek1+29)=2),VasSek1+29,""),IF(AND(YEAR(VasSek1+36)=KalendoriniaiMetai,MONTH(VasSek1+36)=2),VasSek1+36,""))</f>
        <v/>
      </c>
      <c r="C15" s="19" t="str">
        <f ca="1">IF(DAY(VasSek1)=1,IF(AND(YEAR(VasSek1+30)=KalendoriniaiMetai,MONTH(VasSek1+30)=2),VasSek1+30,""),IF(AND(YEAR(VasSek1+37)=KalendoriniaiMetai,MONTH(VasSek1+37)=2),VasSek1+37,""))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 tint="-0.249977111117893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UPPER(TEXT(DATE(KalendoriniaiMetai,3,1),"yyyy \m.\ mmmm"))</f>
        <v>2018 M. KOVAS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IF(DAY(KovSek1)=1,"",IF(AND(YEAR(KovSek1+1)=KalendoriniaiMetai,MONTH(KovSek1+1)=3),KovSek1+1,""))</f>
        <v/>
      </c>
      <c r="C5" s="15" t="str">
        <f ca="1">IF(DAY(KovSek1)=1,"",IF(AND(YEAR(KovSek1+2)=KalendoriniaiMetai,MONTH(KovSek1+2)=3),KovSek1+2,""))</f>
        <v/>
      </c>
      <c r="D5" s="15" t="str">
        <f ca="1">IF(DAY(KovSek1)=1,"",IF(AND(YEAR(KovSek1+3)=KalendoriniaiMetai,MONTH(KovSek1+3)=3),KovSek1+3,""))</f>
        <v/>
      </c>
      <c r="E5" s="15">
        <f ca="1">IF(DAY(KovSek1)=1,"",IF(AND(YEAR(KovSek1+4)=KalendoriniaiMetai,MONTH(KovSek1+4)=3),KovSek1+4,""))</f>
        <v>43160</v>
      </c>
      <c r="F5" s="15">
        <f ca="1">IF(DAY(KovSek1)=1,"",IF(AND(YEAR(KovSek1+5)=KalendoriniaiMetai,MONTH(KovSek1+5)=3),KovSek1+5,""))</f>
        <v>43161</v>
      </c>
      <c r="G5" s="15">
        <f ca="1">IF(DAY(KovSek1)=1,"",IF(AND(YEAR(KovSek1+6)=KalendoriniaiMetai,MONTH(KovSek1+6)=3),KovSek1+6,""))</f>
        <v>43162</v>
      </c>
      <c r="H5" s="15">
        <f ca="1">IF(DAY(KovSek1)=1,IF(AND(YEAR(KovSek1)=KalendoriniaiMetai,MONTH(KovSek1)=3),KovSek1,""),IF(AND(YEAR(KovSek1+7)=KalendoriniaiMetai,MONTH(KovSek1+7)=3),KovSek1+7,""))</f>
        <v>43163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IF(DAY(KovSek1)=1,IF(AND(YEAR(KovSek1+1)=KalendoriniaiMetai,MONTH(KovSek1+1)=3),KovSek1+1,""),IF(AND(YEAR(KovSek1+8)=KalendoriniaiMetai,MONTH(KovSek1+8)=3),KovSek1+8,""))</f>
        <v>43164</v>
      </c>
      <c r="C7" s="16">
        <f ca="1">IF(DAY(KovSek1)=1,IF(AND(YEAR(KovSek1+2)=KalendoriniaiMetai,MONTH(KovSek1+2)=3),KovSek1+2,""),IF(AND(YEAR(KovSek1+9)=KalendoriniaiMetai,MONTH(KovSek1+9)=3),KovSek1+9,""))</f>
        <v>43165</v>
      </c>
      <c r="D7" s="16">
        <f ca="1">IF(DAY(KovSek1)=1,IF(AND(YEAR(KovSek1+3)=KalendoriniaiMetai,MONTH(KovSek1+3)=3),KovSek1+3,""),IF(AND(YEAR(KovSek1+10)=KalendoriniaiMetai,MONTH(KovSek1+10)=3),KovSek1+10,""))</f>
        <v>43166</v>
      </c>
      <c r="E7" s="16">
        <f ca="1">IF(DAY(KovSek1)=1,IF(AND(YEAR(KovSek1+4)=KalendoriniaiMetai,MONTH(KovSek1+4)=3),KovSek1+4,""),IF(AND(YEAR(KovSek1+11)=KalendoriniaiMetai,MONTH(KovSek1+11)=3),KovSek1+11,""))</f>
        <v>43167</v>
      </c>
      <c r="F7" s="16">
        <f ca="1">IF(DAY(KovSek1)=1,IF(AND(YEAR(KovSek1+5)=KalendoriniaiMetai,MONTH(KovSek1+5)=3),KovSek1+5,""),IF(AND(YEAR(KovSek1+12)=KalendoriniaiMetai,MONTH(KovSek1+12)=3),KovSek1+12,""))</f>
        <v>43168</v>
      </c>
      <c r="G7" s="16">
        <f ca="1">IF(DAY(KovSek1)=1,IF(AND(YEAR(KovSek1+6)=KalendoriniaiMetai,MONTH(KovSek1+6)=3),KovSek1+6,""),IF(AND(YEAR(KovSek1+13)=KalendoriniaiMetai,MONTH(KovSek1+13)=3),KovSek1+13,""))</f>
        <v>43169</v>
      </c>
      <c r="H7" s="16">
        <f ca="1">IF(DAY(KovSek1)=1,IF(AND(YEAR(KovSek1+7)=KalendoriniaiMetai,MONTH(KovSek1+7)=3),KovSek1+7,""),IF(AND(YEAR(KovSek1+14)=KalendoriniaiMetai,MONTH(KovSek1+14)=3),KovSek1+14,""))</f>
        <v>43170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IF(DAY(KovSek1)=1,IF(AND(YEAR(KovSek1+8)=KalendoriniaiMetai,MONTH(KovSek1+8)=3),KovSek1+8,""),IF(AND(YEAR(KovSek1+15)=KalendoriniaiMetai,MONTH(KovSek1+15)=3),KovSek1+15,""))</f>
        <v>43171</v>
      </c>
      <c r="C9" s="17">
        <f ca="1">IF(DAY(KovSek1)=1,IF(AND(YEAR(KovSek1+9)=KalendoriniaiMetai,MONTH(KovSek1+9)=3),KovSek1+9,""),IF(AND(YEAR(KovSek1+16)=KalendoriniaiMetai,MONTH(KovSek1+16)=3),KovSek1+16,""))</f>
        <v>43172</v>
      </c>
      <c r="D9" s="17">
        <f ca="1">IF(DAY(KovSek1)=1,IF(AND(YEAR(KovSek1+10)=KalendoriniaiMetai,MONTH(KovSek1+10)=3),KovSek1+10,""),IF(AND(YEAR(KovSek1+17)=KalendoriniaiMetai,MONTH(KovSek1+17)=3),KovSek1+17,""))</f>
        <v>43173</v>
      </c>
      <c r="E9" s="17">
        <f ca="1">IF(DAY(KovSek1)=1,IF(AND(YEAR(KovSek1+11)=KalendoriniaiMetai,MONTH(KovSek1+11)=3),KovSek1+11,""),IF(AND(YEAR(KovSek1+18)=KalendoriniaiMetai,MONTH(KovSek1+18)=3),KovSek1+18,""))</f>
        <v>43174</v>
      </c>
      <c r="F9" s="17">
        <f ca="1">IF(DAY(KovSek1)=1,IF(AND(YEAR(KovSek1+12)=KalendoriniaiMetai,MONTH(KovSek1+12)=3),KovSek1+12,""),IF(AND(YEAR(KovSek1+19)=KalendoriniaiMetai,MONTH(KovSek1+19)=3),KovSek1+19,""))</f>
        <v>43175</v>
      </c>
      <c r="G9" s="17">
        <f ca="1">IF(DAY(KovSek1)=1,IF(AND(YEAR(KovSek1+13)=KalendoriniaiMetai,MONTH(KovSek1+13)=3),KovSek1+13,""),IF(AND(YEAR(KovSek1+20)=KalendoriniaiMetai,MONTH(KovSek1+20)=3),KovSek1+20,""))</f>
        <v>43176</v>
      </c>
      <c r="H9" s="17">
        <f ca="1">IF(DAY(KovSek1)=1,IF(AND(YEAR(KovSek1+14)=KalendoriniaiMetai,MONTH(KovSek1+14)=3),KovSek1+14,""),IF(AND(YEAR(KovSek1+21)=KalendoriniaiMetai,MONTH(KovSek1+21)=3),KovSek1+21,""))</f>
        <v>43177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IF(DAY(KovSek1)=1,IF(AND(YEAR(KovSek1+15)=KalendoriniaiMetai,MONTH(KovSek1+15)=3),KovSek1+15,""),IF(AND(YEAR(KovSek1+22)=KalendoriniaiMetai,MONTH(KovSek1+22)=3),KovSek1+22,""))</f>
        <v>43178</v>
      </c>
      <c r="C11" s="18">
        <f ca="1">IF(DAY(KovSek1)=1,IF(AND(YEAR(KovSek1+16)=KalendoriniaiMetai,MONTH(KovSek1+16)=3),KovSek1+16,""),IF(AND(YEAR(KovSek1+23)=KalendoriniaiMetai,MONTH(KovSek1+23)=3),KovSek1+23,""))</f>
        <v>43179</v>
      </c>
      <c r="D11" s="18">
        <f ca="1">IF(DAY(KovSek1)=1,IF(AND(YEAR(KovSek1+17)=KalendoriniaiMetai,MONTH(KovSek1+17)=3),KovSek1+17,""),IF(AND(YEAR(KovSek1+24)=KalendoriniaiMetai,MONTH(KovSek1+24)=3),KovSek1+24,""))</f>
        <v>43180</v>
      </c>
      <c r="E11" s="18">
        <f ca="1">IF(DAY(KovSek1)=1,IF(AND(YEAR(KovSek1+18)=KalendoriniaiMetai,MONTH(KovSek1+18)=3),KovSek1+18,""),IF(AND(YEAR(KovSek1+25)=KalendoriniaiMetai,MONTH(KovSek1+25)=3),KovSek1+25,""))</f>
        <v>43181</v>
      </c>
      <c r="F11" s="18">
        <f ca="1">IF(DAY(KovSek1)=1,IF(AND(YEAR(KovSek1+19)=KalendoriniaiMetai,MONTH(KovSek1+19)=3),KovSek1+19,""),IF(AND(YEAR(KovSek1+26)=KalendoriniaiMetai,MONTH(KovSek1+26)=3),KovSek1+26,""))</f>
        <v>43182</v>
      </c>
      <c r="G11" s="18">
        <f ca="1">IF(DAY(KovSek1)=1,IF(AND(YEAR(KovSek1+20)=KalendoriniaiMetai,MONTH(KovSek1+20)=3),KovSek1+20,""),IF(AND(YEAR(KovSek1+27)=KalendoriniaiMetai,MONTH(KovSek1+27)=3),KovSek1+27,""))</f>
        <v>43183</v>
      </c>
      <c r="H11" s="18">
        <f ca="1">IF(DAY(KovSek1)=1,IF(AND(YEAR(KovSek1+21)=KalendoriniaiMetai,MONTH(KovSek1+21)=3),KovSek1+21,""),IF(AND(YEAR(KovSek1+28)=KalendoriniaiMetai,MONTH(KovSek1+28)=3),KovSek1+28,""))</f>
        <v>43184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IF(DAY(KovSek1)=1,IF(AND(YEAR(KovSek1+22)=KalendoriniaiMetai,MONTH(KovSek1+22)=3),KovSek1+22,""),IF(AND(YEAR(KovSek1+29)=KalendoriniaiMetai,MONTH(KovSek1+29)=3),KovSek1+29,""))</f>
        <v>43185</v>
      </c>
      <c r="C13" s="17">
        <f ca="1">IF(DAY(KovSek1)=1,IF(AND(YEAR(KovSek1+23)=KalendoriniaiMetai,MONTH(KovSek1+23)=3),KovSek1+23,""),IF(AND(YEAR(KovSek1+30)=KalendoriniaiMetai,MONTH(KovSek1+30)=3),KovSek1+30,""))</f>
        <v>43186</v>
      </c>
      <c r="D13" s="17">
        <f ca="1">IF(DAY(KovSek1)=1,IF(AND(YEAR(KovSek1+24)=KalendoriniaiMetai,MONTH(KovSek1+24)=3),KovSek1+24,""),IF(AND(YEAR(KovSek1+31)=KalendoriniaiMetai,MONTH(KovSek1+31)=3),KovSek1+31,""))</f>
        <v>43187</v>
      </c>
      <c r="E13" s="17">
        <f ca="1">IF(DAY(KovSek1)=1,IF(AND(YEAR(KovSek1+25)=KalendoriniaiMetai,MONTH(KovSek1+25)=3),KovSek1+25,""),IF(AND(YEAR(KovSek1+32)=KalendoriniaiMetai,MONTH(KovSek1+32)=3),KovSek1+32,""))</f>
        <v>43188</v>
      </c>
      <c r="F13" s="17">
        <f ca="1">IF(DAY(KovSek1)=1,IF(AND(YEAR(KovSek1+26)=KalendoriniaiMetai,MONTH(KovSek1+26)=3),KovSek1+26,""),IF(AND(YEAR(KovSek1+33)=KalendoriniaiMetai,MONTH(KovSek1+33)=3),KovSek1+33,""))</f>
        <v>43189</v>
      </c>
      <c r="G13" s="17">
        <f ca="1">IF(DAY(KovSek1)=1,IF(AND(YEAR(KovSek1+27)=KalendoriniaiMetai,MONTH(KovSek1+27)=3),KovSek1+27,""),IF(AND(YEAR(KovSek1+34)=KalendoriniaiMetai,MONTH(KovSek1+34)=3),KovSek1+34,""))</f>
        <v>43190</v>
      </c>
      <c r="H13" s="17" t="str">
        <f ca="1">IF(DAY(KovSek1)=1,IF(AND(YEAR(KovSek1+28)=KalendoriniaiMetai,MONTH(KovSek1+28)=3),KovSek1+28,""),IF(AND(YEAR(KovSek1+35)=KalendoriniaiMetai,MONTH(KovSek1+35)=3),KovSek1+35,""))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IF(DAY(KovSek1)=1,IF(AND(YEAR(KovSek1+29)=KalendoriniaiMetai,MONTH(KovSek1+29)=3),KovSek1+29,""),IF(AND(YEAR(KovSek1+36)=KalendoriniaiMetai,MONTH(KovSek1+36)=3),KovSek1+36,""))</f>
        <v/>
      </c>
      <c r="C15" s="19" t="str">
        <f ca="1">IF(DAY(KovSek1)=1,IF(AND(YEAR(KovSek1+30)=KalendoriniaiMetai,MONTH(KovSek1+30)=3),KovSek1+30,""),IF(AND(YEAR(KovSek1+37)=KalendoriniaiMetai,MONTH(KovSek1+37)=3),KovSek1+37,""))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 tint="-0.14999847407452621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UPPER(TEXT(DATE(KalendoriniaiMetai,4,1),"yyyy \m.\ mmmm"))</f>
        <v>2018 M. BALANDIS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IF(DAY(BalSek1)=1,"",IF(AND(YEAR(BalSek1+1)=KalendoriniaiMetai,MONTH(BalSek1+1)=4),BalSek1+1,""))</f>
        <v/>
      </c>
      <c r="C5" s="15" t="str">
        <f ca="1">IF(DAY(BalSek1)=1,"",IF(AND(YEAR(BalSek1+2)=KalendoriniaiMetai,MONTH(BalSek1+2)=4),BalSek1+2,""))</f>
        <v/>
      </c>
      <c r="D5" s="15" t="str">
        <f ca="1">IF(DAY(BalSek1)=1,"",IF(AND(YEAR(BalSek1+3)=KalendoriniaiMetai,MONTH(BalSek1+3)=4),BalSek1+3,""))</f>
        <v/>
      </c>
      <c r="E5" s="15" t="str">
        <f ca="1">IF(DAY(BalSek1)=1,"",IF(AND(YEAR(BalSek1+4)=KalendoriniaiMetai,MONTH(BalSek1+4)=4),BalSek1+4,""))</f>
        <v/>
      </c>
      <c r="F5" s="15" t="str">
        <f ca="1">IF(DAY(BalSek1)=1,"",IF(AND(YEAR(BalSek1+5)=KalendoriniaiMetai,MONTH(BalSek1+5)=4),BalSek1+5,""))</f>
        <v/>
      </c>
      <c r="G5" s="15" t="str">
        <f ca="1">IF(DAY(BalSek1)=1,"",IF(AND(YEAR(BalSek1+6)=KalendoriniaiMetai,MONTH(BalSek1+6)=4),BalSek1+6,""))</f>
        <v/>
      </c>
      <c r="H5" s="15">
        <f ca="1">IF(DAY(BalSek1)=1,IF(AND(YEAR(BalSek1)=KalendoriniaiMetai,MONTH(BalSek1)=4),BalSek1,""),IF(AND(YEAR(BalSek1+7)=KalendoriniaiMetai,MONTH(BalSek1+7)=4),BalSek1+7,""))</f>
        <v>43191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IF(DAY(BalSek1)=1,IF(AND(YEAR(BalSek1+1)=KalendoriniaiMetai,MONTH(BalSek1+1)=4),BalSek1+1,""),IF(AND(YEAR(BalSek1+8)=KalendoriniaiMetai,MONTH(BalSek1+8)=4),BalSek1+8,""))</f>
        <v>43192</v>
      </c>
      <c r="C7" s="16">
        <f ca="1">IF(DAY(BalSek1)=1,IF(AND(YEAR(BalSek1+2)=KalendoriniaiMetai,MONTH(BalSek1+2)=4),BalSek1+2,""),IF(AND(YEAR(BalSek1+9)=KalendoriniaiMetai,MONTH(BalSek1+9)=4),BalSek1+9,""))</f>
        <v>43193</v>
      </c>
      <c r="D7" s="16">
        <f ca="1">IF(DAY(BalSek1)=1,IF(AND(YEAR(BalSek1+3)=KalendoriniaiMetai,MONTH(BalSek1+3)=4),BalSek1+3,""),IF(AND(YEAR(BalSek1+10)=KalendoriniaiMetai,MONTH(BalSek1+10)=4),BalSek1+10,""))</f>
        <v>43194</v>
      </c>
      <c r="E7" s="16">
        <f ca="1">IF(DAY(BalSek1)=1,IF(AND(YEAR(BalSek1+4)=KalendoriniaiMetai,MONTH(BalSek1+4)=4),BalSek1+4,""),IF(AND(YEAR(BalSek1+11)=KalendoriniaiMetai,MONTH(BalSek1+11)=4),BalSek1+11,""))</f>
        <v>43195</v>
      </c>
      <c r="F7" s="16">
        <f ca="1">IF(DAY(BalSek1)=1,IF(AND(YEAR(BalSek1+5)=KalendoriniaiMetai,MONTH(BalSek1+5)=4),BalSek1+5,""),IF(AND(YEAR(BalSek1+12)=KalendoriniaiMetai,MONTH(BalSek1+12)=4),BalSek1+12,""))</f>
        <v>43196</v>
      </c>
      <c r="G7" s="16">
        <f ca="1">IF(DAY(BalSek1)=1,IF(AND(YEAR(BalSek1+6)=KalendoriniaiMetai,MONTH(BalSek1+6)=4),BalSek1+6,""),IF(AND(YEAR(BalSek1+13)=KalendoriniaiMetai,MONTH(BalSek1+13)=4),BalSek1+13,""))</f>
        <v>43197</v>
      </c>
      <c r="H7" s="16">
        <f ca="1">IF(DAY(BalSek1)=1,IF(AND(YEAR(BalSek1+7)=KalendoriniaiMetai,MONTH(BalSek1+7)=4),BalSek1+7,""),IF(AND(YEAR(BalSek1+14)=KalendoriniaiMetai,MONTH(BalSek1+14)=4),BalSek1+14,""))</f>
        <v>43198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IF(DAY(BalSek1)=1,IF(AND(YEAR(BalSek1+8)=KalendoriniaiMetai,MONTH(BalSek1+8)=4),BalSek1+8,""),IF(AND(YEAR(BalSek1+15)=KalendoriniaiMetai,MONTH(BalSek1+15)=4),BalSek1+15,""))</f>
        <v>43199</v>
      </c>
      <c r="C9" s="17">
        <f ca="1">IF(DAY(BalSek1)=1,IF(AND(YEAR(BalSek1+9)=KalendoriniaiMetai,MONTH(BalSek1+9)=4),BalSek1+9,""),IF(AND(YEAR(BalSek1+16)=KalendoriniaiMetai,MONTH(BalSek1+16)=4),BalSek1+16,""))</f>
        <v>43200</v>
      </c>
      <c r="D9" s="17">
        <f ca="1">IF(DAY(BalSek1)=1,IF(AND(YEAR(BalSek1+10)=KalendoriniaiMetai,MONTH(BalSek1+10)=4),BalSek1+10,""),IF(AND(YEAR(BalSek1+17)=KalendoriniaiMetai,MONTH(BalSek1+17)=4),BalSek1+17,""))</f>
        <v>43201</v>
      </c>
      <c r="E9" s="17">
        <f ca="1">IF(DAY(BalSek1)=1,IF(AND(YEAR(BalSek1+11)=KalendoriniaiMetai,MONTH(BalSek1+11)=4),BalSek1+11,""),IF(AND(YEAR(BalSek1+18)=KalendoriniaiMetai,MONTH(BalSek1+18)=4),BalSek1+18,""))</f>
        <v>43202</v>
      </c>
      <c r="F9" s="17">
        <f ca="1">IF(DAY(BalSek1)=1,IF(AND(YEAR(BalSek1+12)=KalendoriniaiMetai,MONTH(BalSek1+12)=4),BalSek1+12,""),IF(AND(YEAR(BalSek1+19)=KalendoriniaiMetai,MONTH(BalSek1+19)=4),BalSek1+19,""))</f>
        <v>43203</v>
      </c>
      <c r="G9" s="17">
        <f ca="1">IF(DAY(BalSek1)=1,IF(AND(YEAR(BalSek1+13)=KalendoriniaiMetai,MONTH(BalSek1+13)=4),BalSek1+13,""),IF(AND(YEAR(BalSek1+20)=KalendoriniaiMetai,MONTH(BalSek1+20)=4),BalSek1+20,""))</f>
        <v>43204</v>
      </c>
      <c r="H9" s="17">
        <f ca="1">IF(DAY(BalSek1)=1,IF(AND(YEAR(BalSek1+14)=KalendoriniaiMetai,MONTH(BalSek1+14)=4),BalSek1+14,""),IF(AND(YEAR(BalSek1+21)=KalendoriniaiMetai,MONTH(BalSek1+21)=4),BalSek1+21,""))</f>
        <v>43205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IF(DAY(BalSek1)=1,IF(AND(YEAR(BalSek1+15)=KalendoriniaiMetai,MONTH(BalSek1+15)=4),BalSek1+15,""),IF(AND(YEAR(BalSek1+22)=KalendoriniaiMetai,MONTH(BalSek1+22)=4),BalSek1+22,""))</f>
        <v>43206</v>
      </c>
      <c r="C11" s="18">
        <f ca="1">IF(DAY(BalSek1)=1,IF(AND(YEAR(BalSek1+16)=KalendoriniaiMetai,MONTH(BalSek1+16)=4),BalSek1+16,""),IF(AND(YEAR(BalSek1+23)=KalendoriniaiMetai,MONTH(BalSek1+23)=4),BalSek1+23,""))</f>
        <v>43207</v>
      </c>
      <c r="D11" s="18">
        <f ca="1">IF(DAY(BalSek1)=1,IF(AND(YEAR(BalSek1+17)=KalendoriniaiMetai,MONTH(BalSek1+17)=4),BalSek1+17,""),IF(AND(YEAR(BalSek1+24)=KalendoriniaiMetai,MONTH(BalSek1+24)=4),BalSek1+24,""))</f>
        <v>43208</v>
      </c>
      <c r="E11" s="18">
        <f ca="1">IF(DAY(BalSek1)=1,IF(AND(YEAR(BalSek1+18)=KalendoriniaiMetai,MONTH(BalSek1+18)=4),BalSek1+18,""),IF(AND(YEAR(BalSek1+25)=KalendoriniaiMetai,MONTH(BalSek1+25)=4),BalSek1+25,""))</f>
        <v>43209</v>
      </c>
      <c r="F11" s="18">
        <f ca="1">IF(DAY(BalSek1)=1,IF(AND(YEAR(BalSek1+19)=KalendoriniaiMetai,MONTH(BalSek1+19)=4),BalSek1+19,""),IF(AND(YEAR(BalSek1+26)=KalendoriniaiMetai,MONTH(BalSek1+26)=4),BalSek1+26,""))</f>
        <v>43210</v>
      </c>
      <c r="G11" s="18">
        <f ca="1">IF(DAY(BalSek1)=1,IF(AND(YEAR(BalSek1+20)=KalendoriniaiMetai,MONTH(BalSek1+20)=4),BalSek1+20,""),IF(AND(YEAR(BalSek1+27)=KalendoriniaiMetai,MONTH(BalSek1+27)=4),BalSek1+27,""))</f>
        <v>43211</v>
      </c>
      <c r="H11" s="18">
        <f ca="1">IF(DAY(BalSek1)=1,IF(AND(YEAR(BalSek1+21)=KalendoriniaiMetai,MONTH(BalSek1+21)=4),BalSek1+21,""),IF(AND(YEAR(BalSek1+28)=KalendoriniaiMetai,MONTH(BalSek1+28)=4),BalSek1+28,""))</f>
        <v>43212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IF(DAY(BalSek1)=1,IF(AND(YEAR(BalSek1+22)=KalendoriniaiMetai,MONTH(BalSek1+22)=4),BalSek1+22,""),IF(AND(YEAR(BalSek1+29)=KalendoriniaiMetai,MONTH(BalSek1+29)=4),BalSek1+29,""))</f>
        <v>43213</v>
      </c>
      <c r="C13" s="17">
        <f ca="1">IF(DAY(BalSek1)=1,IF(AND(YEAR(BalSek1+23)=KalendoriniaiMetai,MONTH(BalSek1+23)=4),BalSek1+23,""),IF(AND(YEAR(BalSek1+30)=KalendoriniaiMetai,MONTH(BalSek1+30)=4),BalSek1+30,""))</f>
        <v>43214</v>
      </c>
      <c r="D13" s="17">
        <f ca="1">IF(DAY(BalSek1)=1,IF(AND(YEAR(BalSek1+24)=KalendoriniaiMetai,MONTH(BalSek1+24)=4),BalSek1+24,""),IF(AND(YEAR(BalSek1+31)=KalendoriniaiMetai,MONTH(BalSek1+31)=4),BalSek1+31,""))</f>
        <v>43215</v>
      </c>
      <c r="E13" s="17">
        <f ca="1">IF(DAY(BalSek1)=1,IF(AND(YEAR(BalSek1+25)=KalendoriniaiMetai,MONTH(BalSek1+25)=4),BalSek1+25,""),IF(AND(YEAR(BalSek1+32)=KalendoriniaiMetai,MONTH(BalSek1+32)=4),BalSek1+32,""))</f>
        <v>43216</v>
      </c>
      <c r="F13" s="17">
        <f ca="1">IF(DAY(BalSek1)=1,IF(AND(YEAR(BalSek1+26)=KalendoriniaiMetai,MONTH(BalSek1+26)=4),BalSek1+26,""),IF(AND(YEAR(BalSek1+33)=KalendoriniaiMetai,MONTH(BalSek1+33)=4),BalSek1+33,""))</f>
        <v>43217</v>
      </c>
      <c r="G13" s="17">
        <f ca="1">IF(DAY(BalSek1)=1,IF(AND(YEAR(BalSek1+27)=KalendoriniaiMetai,MONTH(BalSek1+27)=4),BalSek1+27,""),IF(AND(YEAR(BalSek1+34)=KalendoriniaiMetai,MONTH(BalSek1+34)=4),BalSek1+34,""))</f>
        <v>43218</v>
      </c>
      <c r="H13" s="17">
        <f ca="1">IF(DAY(BalSek1)=1,IF(AND(YEAR(BalSek1+28)=KalendoriniaiMetai,MONTH(BalSek1+28)=4),BalSek1+28,""),IF(AND(YEAR(BalSek1+35)=KalendoriniaiMetai,MONTH(BalSek1+35)=4),BalSek1+35,""))</f>
        <v>43219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IF(DAY(BalSek1)=1,IF(AND(YEAR(BalSek1+29)=KalendoriniaiMetai,MONTH(BalSek1+29)=4),BalSek1+29,""),IF(AND(YEAR(BalSek1+36)=KalendoriniaiMetai,MONTH(BalSek1+36)=4),BalSek1+36,""))</f>
        <v>43220</v>
      </c>
      <c r="C15" s="19" t="str">
        <f ca="1">IF(DAY(BalSek1)=1,IF(AND(YEAR(BalSek1+30)=KalendoriniaiMetai,MONTH(BalSek1+30)=4),BalSek1+30,""),IF(AND(YEAR(BalSek1+37)=KalendoriniaiMetai,MONTH(BalSek1+37)=4),BalSek1+37,""))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 tint="-4.9989318521683403E-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UPPER(TEXT(DATE(KalendoriniaiMetai,5,1),"yyyy \m.\ mmmm"))</f>
        <v>2018 M. GEGUŽĖ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IF(DAY(GegSek1)=1,"",IF(AND(YEAR(GegSek1+1)=KalendoriniaiMetai,MONTH(GegSek1+1)=5),GegSek1+1,""))</f>
        <v/>
      </c>
      <c r="C5" s="15">
        <f ca="1">IF(DAY(GegSek1)=1,"",IF(AND(YEAR(GegSek1+2)=KalendoriniaiMetai,MONTH(GegSek1+2)=5),GegSek1+2,""))</f>
        <v>43221</v>
      </c>
      <c r="D5" s="15">
        <f ca="1">IF(DAY(GegSek1)=1,"",IF(AND(YEAR(GegSek1+3)=KalendoriniaiMetai,MONTH(GegSek1+3)=5),GegSek1+3,""))</f>
        <v>43222</v>
      </c>
      <c r="E5" s="15">
        <f ca="1">IF(DAY(GegSek1)=1,"",IF(AND(YEAR(GegSek1+4)=KalendoriniaiMetai,MONTH(GegSek1+4)=5),GegSek1+4,""))</f>
        <v>43223</v>
      </c>
      <c r="F5" s="15">
        <f ca="1">IF(DAY(GegSek1)=1,"",IF(AND(YEAR(GegSek1+5)=KalendoriniaiMetai,MONTH(GegSek1+5)=5),GegSek1+5,""))</f>
        <v>43224</v>
      </c>
      <c r="G5" s="15">
        <f ca="1">IF(DAY(GegSek1)=1,"",IF(AND(YEAR(GegSek1+6)=KalendoriniaiMetai,MONTH(GegSek1+6)=5),GegSek1+6,""))</f>
        <v>43225</v>
      </c>
      <c r="H5" s="15">
        <f ca="1">IF(DAY(GegSek1)=1,IF(AND(YEAR(GegSek1)=KalendoriniaiMetai,MONTH(GegSek1)=5),GegSek1,""),IF(AND(YEAR(GegSek1+7)=KalendoriniaiMetai,MONTH(GegSek1+7)=5),GegSek1+7,""))</f>
        <v>43226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IF(DAY(GegSek1)=1,IF(AND(YEAR(GegSek1+1)=KalendoriniaiMetai,MONTH(GegSek1+1)=5),GegSek1+1,""),IF(AND(YEAR(GegSek1+8)=KalendoriniaiMetai,MONTH(GegSek1+8)=5),GegSek1+8,""))</f>
        <v>43227</v>
      </c>
      <c r="C7" s="16">
        <f ca="1">IF(DAY(GegSek1)=1,IF(AND(YEAR(GegSek1+2)=KalendoriniaiMetai,MONTH(GegSek1+2)=5),GegSek1+2,""),IF(AND(YEAR(GegSek1+9)=KalendoriniaiMetai,MONTH(GegSek1+9)=5),GegSek1+9,""))</f>
        <v>43228</v>
      </c>
      <c r="D7" s="16">
        <f ca="1">IF(DAY(GegSek1)=1,IF(AND(YEAR(GegSek1+3)=KalendoriniaiMetai,MONTH(GegSek1+3)=5),GegSek1+3,""),IF(AND(YEAR(GegSek1+10)=KalendoriniaiMetai,MONTH(GegSek1+10)=5),GegSek1+10,""))</f>
        <v>43229</v>
      </c>
      <c r="E7" s="16">
        <f ca="1">IF(DAY(GegSek1)=1,IF(AND(YEAR(GegSek1+4)=KalendoriniaiMetai,MONTH(GegSek1+4)=5),GegSek1+4,""),IF(AND(YEAR(GegSek1+11)=KalendoriniaiMetai,MONTH(GegSek1+11)=5),GegSek1+11,""))</f>
        <v>43230</v>
      </c>
      <c r="F7" s="16">
        <f ca="1">IF(DAY(GegSek1)=1,IF(AND(YEAR(GegSek1+5)=KalendoriniaiMetai,MONTH(GegSek1+5)=5),GegSek1+5,""),IF(AND(YEAR(GegSek1+12)=KalendoriniaiMetai,MONTH(GegSek1+12)=5),GegSek1+12,""))</f>
        <v>43231</v>
      </c>
      <c r="G7" s="16">
        <f ca="1">IF(DAY(GegSek1)=1,IF(AND(YEAR(GegSek1+6)=KalendoriniaiMetai,MONTH(GegSek1+6)=5),GegSek1+6,""),IF(AND(YEAR(GegSek1+13)=KalendoriniaiMetai,MONTH(GegSek1+13)=5),GegSek1+13,""))</f>
        <v>43232</v>
      </c>
      <c r="H7" s="16">
        <f ca="1">IF(DAY(GegSek1)=1,IF(AND(YEAR(GegSek1+7)=KalendoriniaiMetai,MONTH(GegSek1+7)=5),GegSek1+7,""),IF(AND(YEAR(GegSek1+14)=KalendoriniaiMetai,MONTH(GegSek1+14)=5),GegSek1+14,""))</f>
        <v>43233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IF(DAY(GegSek1)=1,IF(AND(YEAR(GegSek1+8)=KalendoriniaiMetai,MONTH(GegSek1+8)=5),GegSek1+8,""),IF(AND(YEAR(GegSek1+15)=KalendoriniaiMetai,MONTH(GegSek1+15)=5),GegSek1+15,""))</f>
        <v>43234</v>
      </c>
      <c r="C9" s="17">
        <f ca="1">IF(DAY(GegSek1)=1,IF(AND(YEAR(GegSek1+9)=KalendoriniaiMetai,MONTH(GegSek1+9)=5),GegSek1+9,""),IF(AND(YEAR(GegSek1+16)=KalendoriniaiMetai,MONTH(GegSek1+16)=5),GegSek1+16,""))</f>
        <v>43235</v>
      </c>
      <c r="D9" s="17">
        <f ca="1">IF(DAY(GegSek1)=1,IF(AND(YEAR(GegSek1+10)=KalendoriniaiMetai,MONTH(GegSek1+10)=5),GegSek1+10,""),IF(AND(YEAR(GegSek1+17)=KalendoriniaiMetai,MONTH(GegSek1+17)=5),GegSek1+17,""))</f>
        <v>43236</v>
      </c>
      <c r="E9" s="17">
        <f ca="1">IF(DAY(GegSek1)=1,IF(AND(YEAR(GegSek1+11)=KalendoriniaiMetai,MONTH(GegSek1+11)=5),GegSek1+11,""),IF(AND(YEAR(GegSek1+18)=KalendoriniaiMetai,MONTH(GegSek1+18)=5),GegSek1+18,""))</f>
        <v>43237</v>
      </c>
      <c r="F9" s="17">
        <f ca="1">IF(DAY(GegSek1)=1,IF(AND(YEAR(GegSek1+12)=KalendoriniaiMetai,MONTH(GegSek1+12)=5),GegSek1+12,""),IF(AND(YEAR(GegSek1+19)=KalendoriniaiMetai,MONTH(GegSek1+19)=5),GegSek1+19,""))</f>
        <v>43238</v>
      </c>
      <c r="G9" s="17">
        <f ca="1">IF(DAY(GegSek1)=1,IF(AND(YEAR(GegSek1+13)=KalendoriniaiMetai,MONTH(GegSek1+13)=5),GegSek1+13,""),IF(AND(YEAR(GegSek1+20)=KalendoriniaiMetai,MONTH(GegSek1+20)=5),GegSek1+20,""))</f>
        <v>43239</v>
      </c>
      <c r="H9" s="17">
        <f ca="1">IF(DAY(GegSek1)=1,IF(AND(YEAR(GegSek1+14)=KalendoriniaiMetai,MONTH(GegSek1+14)=5),GegSek1+14,""),IF(AND(YEAR(GegSek1+21)=KalendoriniaiMetai,MONTH(GegSek1+21)=5),GegSek1+21,""))</f>
        <v>43240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IF(DAY(GegSek1)=1,IF(AND(YEAR(GegSek1+15)=KalendoriniaiMetai,MONTH(GegSek1+15)=5),GegSek1+15,""),IF(AND(YEAR(GegSek1+22)=KalendoriniaiMetai,MONTH(GegSek1+22)=5),GegSek1+22,""))</f>
        <v>43241</v>
      </c>
      <c r="C11" s="18">
        <f ca="1">IF(DAY(GegSek1)=1,IF(AND(YEAR(GegSek1+16)=KalendoriniaiMetai,MONTH(GegSek1+16)=5),GegSek1+16,""),IF(AND(YEAR(GegSek1+23)=KalendoriniaiMetai,MONTH(GegSek1+23)=5),GegSek1+23,""))</f>
        <v>43242</v>
      </c>
      <c r="D11" s="18">
        <f ca="1">IF(DAY(GegSek1)=1,IF(AND(YEAR(GegSek1+17)=KalendoriniaiMetai,MONTH(GegSek1+17)=5),GegSek1+17,""),IF(AND(YEAR(GegSek1+24)=KalendoriniaiMetai,MONTH(GegSek1+24)=5),GegSek1+24,""))</f>
        <v>43243</v>
      </c>
      <c r="E11" s="18">
        <f ca="1">IF(DAY(GegSek1)=1,IF(AND(YEAR(GegSek1+18)=KalendoriniaiMetai,MONTH(GegSek1+18)=5),GegSek1+18,""),IF(AND(YEAR(GegSek1+25)=KalendoriniaiMetai,MONTH(GegSek1+25)=5),GegSek1+25,""))</f>
        <v>43244</v>
      </c>
      <c r="F11" s="18">
        <f ca="1">IF(DAY(GegSek1)=1,IF(AND(YEAR(GegSek1+19)=KalendoriniaiMetai,MONTH(GegSek1+19)=5),GegSek1+19,""),IF(AND(YEAR(GegSek1+26)=KalendoriniaiMetai,MONTH(GegSek1+26)=5),GegSek1+26,""))</f>
        <v>43245</v>
      </c>
      <c r="G11" s="18">
        <f ca="1">IF(DAY(GegSek1)=1,IF(AND(YEAR(GegSek1+20)=KalendoriniaiMetai,MONTH(GegSek1+20)=5),GegSek1+20,""),IF(AND(YEAR(GegSek1+27)=KalendoriniaiMetai,MONTH(GegSek1+27)=5),GegSek1+27,""))</f>
        <v>43246</v>
      </c>
      <c r="H11" s="18">
        <f ca="1">IF(DAY(GegSek1)=1,IF(AND(YEAR(GegSek1+21)=KalendoriniaiMetai,MONTH(GegSek1+21)=5),GegSek1+21,""),IF(AND(YEAR(GegSek1+28)=KalendoriniaiMetai,MONTH(GegSek1+28)=5),GegSek1+28,""))</f>
        <v>43247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IF(DAY(GegSek1)=1,IF(AND(YEAR(GegSek1+22)=KalendoriniaiMetai,MONTH(GegSek1+22)=5),GegSek1+22,""),IF(AND(YEAR(GegSek1+29)=KalendoriniaiMetai,MONTH(GegSek1+29)=5),GegSek1+29,""))</f>
        <v>43248</v>
      </c>
      <c r="C13" s="17">
        <f ca="1">IF(DAY(GegSek1)=1,IF(AND(YEAR(GegSek1+23)=KalendoriniaiMetai,MONTH(GegSek1+23)=5),GegSek1+23,""),IF(AND(YEAR(GegSek1+30)=KalendoriniaiMetai,MONTH(GegSek1+30)=5),GegSek1+30,""))</f>
        <v>43249</v>
      </c>
      <c r="D13" s="17">
        <f ca="1">IF(DAY(GegSek1)=1,IF(AND(YEAR(GegSek1+24)=KalendoriniaiMetai,MONTH(GegSek1+24)=5),GegSek1+24,""),IF(AND(YEAR(GegSek1+31)=KalendoriniaiMetai,MONTH(GegSek1+31)=5),GegSek1+31,""))</f>
        <v>43250</v>
      </c>
      <c r="E13" s="17">
        <f ca="1">IF(DAY(GegSek1)=1,IF(AND(YEAR(GegSek1+25)=KalendoriniaiMetai,MONTH(GegSek1+25)=5),GegSek1+25,""),IF(AND(YEAR(GegSek1+32)=KalendoriniaiMetai,MONTH(GegSek1+32)=5),GegSek1+32,""))</f>
        <v>43251</v>
      </c>
      <c r="F13" s="17" t="str">
        <f ca="1">IF(DAY(GegSek1)=1,IF(AND(YEAR(GegSek1+26)=KalendoriniaiMetai,MONTH(GegSek1+26)=5),GegSek1+26,""),IF(AND(YEAR(GegSek1+33)=KalendoriniaiMetai,MONTH(GegSek1+33)=5),GegSek1+33,""))</f>
        <v/>
      </c>
      <c r="G13" s="17" t="str">
        <f ca="1">IF(DAY(GegSek1)=1,IF(AND(YEAR(GegSek1+27)=KalendoriniaiMetai,MONTH(GegSek1+27)=5),GegSek1+27,""),IF(AND(YEAR(GegSek1+34)=KalendoriniaiMetai,MONTH(GegSek1+34)=5),GegSek1+34,""))</f>
        <v/>
      </c>
      <c r="H13" s="17" t="str">
        <f ca="1">IF(DAY(GegSek1)=1,IF(AND(YEAR(GegSek1+28)=KalendoriniaiMetai,MONTH(GegSek1+28)=5),GegSek1+28,""),IF(AND(YEAR(GegSek1+35)=KalendoriniaiMetai,MONTH(GegSek1+35)=5),GegSek1+35,""))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IF(DAY(GegSek1)=1,IF(AND(YEAR(GegSek1+29)=KalendoriniaiMetai,MONTH(GegSek1+29)=5),GegSek1+29,""),IF(AND(YEAR(GegSek1+36)=KalendoriniaiMetai,MONTH(GegSek1+36)=5),GegSek1+36,""))</f>
        <v/>
      </c>
      <c r="C15" s="19" t="str">
        <f ca="1">IF(DAY(GegSek1)=1,IF(AND(YEAR(GegSek1+30)=KalendoriniaiMetai,MONTH(GegSek1+30)=5),GegSek1+30,""),IF(AND(YEAR(GegSek1+37)=KalendoriniaiMetai,MONTH(GegSek1+37)=5),GegSek1+37,""))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UPPER(TEXT(DATE(KalendoriniaiMetai,6,1),"yyyy \m.\ mmmm"))</f>
        <v>2018 M. BIRŽELIS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IF(DAY(BirSek1)=1,"",IF(AND(YEAR(BirSek1+1)=KalendoriniaiMetai,MONTH(BirSek1+1)=6),BirSek1+1,""))</f>
        <v/>
      </c>
      <c r="C5" s="15" t="str">
        <f ca="1">IF(DAY(BirSek1)=1,"",IF(AND(YEAR(BirSek1+2)=KalendoriniaiMetai,MONTH(BirSek1+2)=6),BirSek1+2,""))</f>
        <v/>
      </c>
      <c r="D5" s="15" t="str">
        <f ca="1">IF(DAY(BirSek1)=1,"",IF(AND(YEAR(BirSek1+3)=KalendoriniaiMetai,MONTH(BirSek1+3)=6),BirSek1+3,""))</f>
        <v/>
      </c>
      <c r="E5" s="15" t="str">
        <f ca="1">IF(DAY(BirSek1)=1,"",IF(AND(YEAR(BirSek1+4)=KalendoriniaiMetai,MONTH(BirSek1+4)=6),BirSek1+4,""))</f>
        <v/>
      </c>
      <c r="F5" s="15">
        <f ca="1">IF(DAY(BirSek1)=1,"",IF(AND(YEAR(BirSek1+5)=KalendoriniaiMetai,MONTH(BirSek1+5)=6),BirSek1+5,""))</f>
        <v>43252</v>
      </c>
      <c r="G5" s="15">
        <f ca="1">IF(DAY(BirSek1)=1,"",IF(AND(YEAR(BirSek1+6)=KalendoriniaiMetai,MONTH(BirSek1+6)=6),BirSek1+6,""))</f>
        <v>43253</v>
      </c>
      <c r="H5" s="15">
        <f ca="1">IF(DAY(BirSek1)=1,IF(AND(YEAR(BirSek1)=KalendoriniaiMetai,MONTH(BirSek1)=6),BirSek1,""),IF(AND(YEAR(BirSek1+7)=KalendoriniaiMetai,MONTH(BirSek1+7)=6),BirSek1+7,""))</f>
        <v>43254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IF(DAY(BirSek1)=1,IF(AND(YEAR(BirSek1+1)=KalendoriniaiMetai,MONTH(BirSek1+1)=6),BirSek1+1,""),IF(AND(YEAR(BirSek1+8)=KalendoriniaiMetai,MONTH(BirSek1+8)=6),BirSek1+8,""))</f>
        <v>43255</v>
      </c>
      <c r="C7" s="16">
        <f ca="1">IF(DAY(BirSek1)=1,IF(AND(YEAR(BirSek1+2)=KalendoriniaiMetai,MONTH(BirSek1+2)=6),BirSek1+2,""),IF(AND(YEAR(BirSek1+9)=KalendoriniaiMetai,MONTH(BirSek1+9)=6),BirSek1+9,""))</f>
        <v>43256</v>
      </c>
      <c r="D7" s="16">
        <f ca="1">IF(DAY(BirSek1)=1,IF(AND(YEAR(BirSek1+3)=KalendoriniaiMetai,MONTH(BirSek1+3)=6),BirSek1+3,""),IF(AND(YEAR(BirSek1+10)=KalendoriniaiMetai,MONTH(BirSek1+10)=6),BirSek1+10,""))</f>
        <v>43257</v>
      </c>
      <c r="E7" s="16">
        <f ca="1">IF(DAY(BirSek1)=1,IF(AND(YEAR(BirSek1+4)=KalendoriniaiMetai,MONTH(BirSek1+4)=6),BirSek1+4,""),IF(AND(YEAR(BirSek1+11)=KalendoriniaiMetai,MONTH(BirSek1+11)=6),BirSek1+11,""))</f>
        <v>43258</v>
      </c>
      <c r="F7" s="16">
        <f ca="1">IF(DAY(BirSek1)=1,IF(AND(YEAR(BirSek1+5)=KalendoriniaiMetai,MONTH(BirSek1+5)=6),BirSek1+5,""),IF(AND(YEAR(BirSek1+12)=KalendoriniaiMetai,MONTH(BirSek1+12)=6),BirSek1+12,""))</f>
        <v>43259</v>
      </c>
      <c r="G7" s="16">
        <f ca="1">IF(DAY(BirSek1)=1,IF(AND(YEAR(BirSek1+6)=KalendoriniaiMetai,MONTH(BirSek1+6)=6),BirSek1+6,""),IF(AND(YEAR(BirSek1+13)=KalendoriniaiMetai,MONTH(BirSek1+13)=6),BirSek1+13,""))</f>
        <v>43260</v>
      </c>
      <c r="H7" s="16">
        <f ca="1">IF(DAY(BirSek1)=1,IF(AND(YEAR(BirSek1+7)=KalendoriniaiMetai,MONTH(BirSek1+7)=6),BirSek1+7,""),IF(AND(YEAR(BirSek1+14)=KalendoriniaiMetai,MONTH(BirSek1+14)=6),BirSek1+14,""))</f>
        <v>43261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IF(DAY(BirSek1)=1,IF(AND(YEAR(BirSek1+8)=KalendoriniaiMetai,MONTH(BirSek1+8)=6),BirSek1+8,""),IF(AND(YEAR(BirSek1+15)=KalendoriniaiMetai,MONTH(BirSek1+15)=6),BirSek1+15,""))</f>
        <v>43262</v>
      </c>
      <c r="C9" s="17">
        <f ca="1">IF(DAY(BirSek1)=1,IF(AND(YEAR(BirSek1+9)=KalendoriniaiMetai,MONTH(BirSek1+9)=6),BirSek1+9,""),IF(AND(YEAR(BirSek1+16)=KalendoriniaiMetai,MONTH(BirSek1+16)=6),BirSek1+16,""))</f>
        <v>43263</v>
      </c>
      <c r="D9" s="17">
        <f ca="1">IF(DAY(BirSek1)=1,IF(AND(YEAR(BirSek1+10)=KalendoriniaiMetai,MONTH(BirSek1+10)=6),BirSek1+10,""),IF(AND(YEAR(BirSek1+17)=KalendoriniaiMetai,MONTH(BirSek1+17)=6),BirSek1+17,""))</f>
        <v>43264</v>
      </c>
      <c r="E9" s="17">
        <f ca="1">IF(DAY(BirSek1)=1,IF(AND(YEAR(BirSek1+11)=KalendoriniaiMetai,MONTH(BirSek1+11)=6),BirSek1+11,""),IF(AND(YEAR(BirSek1+18)=KalendoriniaiMetai,MONTH(BirSek1+18)=6),BirSek1+18,""))</f>
        <v>43265</v>
      </c>
      <c r="F9" s="17">
        <f ca="1">IF(DAY(BirSek1)=1,IF(AND(YEAR(BirSek1+12)=KalendoriniaiMetai,MONTH(BirSek1+12)=6),BirSek1+12,""),IF(AND(YEAR(BirSek1+19)=KalendoriniaiMetai,MONTH(BirSek1+19)=6),BirSek1+19,""))</f>
        <v>43266</v>
      </c>
      <c r="G9" s="17">
        <f ca="1">IF(DAY(BirSek1)=1,IF(AND(YEAR(BirSek1+13)=KalendoriniaiMetai,MONTH(BirSek1+13)=6),BirSek1+13,""),IF(AND(YEAR(BirSek1+20)=KalendoriniaiMetai,MONTH(BirSek1+20)=6),BirSek1+20,""))</f>
        <v>43267</v>
      </c>
      <c r="H9" s="17">
        <f ca="1">IF(DAY(BirSek1)=1,IF(AND(YEAR(BirSek1+14)=KalendoriniaiMetai,MONTH(BirSek1+14)=6),BirSek1+14,""),IF(AND(YEAR(BirSek1+21)=KalendoriniaiMetai,MONTH(BirSek1+21)=6),BirSek1+21,""))</f>
        <v>43268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IF(DAY(BirSek1)=1,IF(AND(YEAR(BirSek1+15)=KalendoriniaiMetai,MONTH(BirSek1+15)=6),BirSek1+15,""),IF(AND(YEAR(BirSek1+22)=KalendoriniaiMetai,MONTH(BirSek1+22)=6),BirSek1+22,""))</f>
        <v>43269</v>
      </c>
      <c r="C11" s="18">
        <f ca="1">IF(DAY(BirSek1)=1,IF(AND(YEAR(BirSek1+16)=KalendoriniaiMetai,MONTH(BirSek1+16)=6),BirSek1+16,""),IF(AND(YEAR(BirSek1+23)=KalendoriniaiMetai,MONTH(BirSek1+23)=6),BirSek1+23,""))</f>
        <v>43270</v>
      </c>
      <c r="D11" s="18">
        <f ca="1">IF(DAY(BirSek1)=1,IF(AND(YEAR(BirSek1+17)=KalendoriniaiMetai,MONTH(BirSek1+17)=6),BirSek1+17,""),IF(AND(YEAR(BirSek1+24)=KalendoriniaiMetai,MONTH(BirSek1+24)=6),BirSek1+24,""))</f>
        <v>43271</v>
      </c>
      <c r="E11" s="18">
        <f ca="1">IF(DAY(BirSek1)=1,IF(AND(YEAR(BirSek1+18)=KalendoriniaiMetai,MONTH(BirSek1+18)=6),BirSek1+18,""),IF(AND(YEAR(BirSek1+25)=KalendoriniaiMetai,MONTH(BirSek1+25)=6),BirSek1+25,""))</f>
        <v>43272</v>
      </c>
      <c r="F11" s="18">
        <f ca="1">IF(DAY(BirSek1)=1,IF(AND(YEAR(BirSek1+19)=KalendoriniaiMetai,MONTH(BirSek1+19)=6),BirSek1+19,""),IF(AND(YEAR(BirSek1+26)=KalendoriniaiMetai,MONTH(BirSek1+26)=6),BirSek1+26,""))</f>
        <v>43273</v>
      </c>
      <c r="G11" s="18">
        <f ca="1">IF(DAY(BirSek1)=1,IF(AND(YEAR(BirSek1+20)=KalendoriniaiMetai,MONTH(BirSek1+20)=6),BirSek1+20,""),IF(AND(YEAR(BirSek1+27)=KalendoriniaiMetai,MONTH(BirSek1+27)=6),BirSek1+27,""))</f>
        <v>43274</v>
      </c>
      <c r="H11" s="18">
        <f ca="1">IF(DAY(BirSek1)=1,IF(AND(YEAR(BirSek1+21)=KalendoriniaiMetai,MONTH(BirSek1+21)=6),BirSek1+21,""),IF(AND(YEAR(BirSek1+28)=KalendoriniaiMetai,MONTH(BirSek1+28)=6),BirSek1+28,""))</f>
        <v>43275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IF(DAY(BirSek1)=1,IF(AND(YEAR(BirSek1+22)=KalendoriniaiMetai,MONTH(BirSek1+22)=6),BirSek1+22,""),IF(AND(YEAR(BirSek1+29)=KalendoriniaiMetai,MONTH(BirSek1+29)=6),BirSek1+29,""))</f>
        <v>43276</v>
      </c>
      <c r="C13" s="17">
        <f ca="1">IF(DAY(BirSek1)=1,IF(AND(YEAR(BirSek1+23)=KalendoriniaiMetai,MONTH(BirSek1+23)=6),BirSek1+23,""),IF(AND(YEAR(BirSek1+30)=KalendoriniaiMetai,MONTH(BirSek1+30)=6),BirSek1+30,""))</f>
        <v>43277</v>
      </c>
      <c r="D13" s="17">
        <f ca="1">IF(DAY(BirSek1)=1,IF(AND(YEAR(BirSek1+24)=KalendoriniaiMetai,MONTH(BirSek1+24)=6),BirSek1+24,""),IF(AND(YEAR(BirSek1+31)=KalendoriniaiMetai,MONTH(BirSek1+31)=6),BirSek1+31,""))</f>
        <v>43278</v>
      </c>
      <c r="E13" s="17">
        <f ca="1">IF(DAY(BirSek1)=1,IF(AND(YEAR(BirSek1+25)=KalendoriniaiMetai,MONTH(BirSek1+25)=6),BirSek1+25,""),IF(AND(YEAR(BirSek1+32)=KalendoriniaiMetai,MONTH(BirSek1+32)=6),BirSek1+32,""))</f>
        <v>43279</v>
      </c>
      <c r="F13" s="17">
        <f ca="1">IF(DAY(BirSek1)=1,IF(AND(YEAR(BirSek1+26)=KalendoriniaiMetai,MONTH(BirSek1+26)=6),BirSek1+26,""),IF(AND(YEAR(BirSek1+33)=KalendoriniaiMetai,MONTH(BirSek1+33)=6),BirSek1+33,""))</f>
        <v>43280</v>
      </c>
      <c r="G13" s="17">
        <f ca="1">IF(DAY(BirSek1)=1,IF(AND(YEAR(BirSek1+27)=KalendoriniaiMetai,MONTH(BirSek1+27)=6),BirSek1+27,""),IF(AND(YEAR(BirSek1+34)=KalendoriniaiMetai,MONTH(BirSek1+34)=6),BirSek1+34,""))</f>
        <v>43281</v>
      </c>
      <c r="H13" s="17" t="str">
        <f ca="1">IF(DAY(BirSek1)=1,IF(AND(YEAR(BirSek1+28)=KalendoriniaiMetai,MONTH(BirSek1+28)=6),BirSek1+28,""),IF(AND(YEAR(BirSek1+35)=KalendoriniaiMetai,MONTH(BirSek1+35)=6),BirSek1+35,""))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IF(DAY(BirSek1)=1,IF(AND(YEAR(BirSek1+29)=KalendoriniaiMetai,MONTH(BirSek1+29)=6),BirSek1+29,""),IF(AND(YEAR(BirSek1+36)=KalendoriniaiMetai,MONTH(BirSek1+36)=6),BirSek1+36,""))</f>
        <v/>
      </c>
      <c r="C15" s="19" t="str">
        <f ca="1">IF(DAY(BirSek1)=1,IF(AND(YEAR(BirSek1+30)=KalendoriniaiMetai,MONTH(BirSek1+30)=6),BirSek1+30,""),IF(AND(YEAR(BirSek1+37)=KalendoriniaiMetai,MONTH(BirSek1+37)=6),BirSek1+37,""))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UPPER(TEXT(DATE(KalendoriniaiMetai,7,1),"yyyy \m.\ mmmm"))</f>
        <v>2018 M. LIEPA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IF(DAY(LieSek1)=1,"",IF(AND(YEAR(LieSek1+1)=KalendoriniaiMetai,MONTH(LieSek1+1)=7),LieSek1+1,""))</f>
        <v/>
      </c>
      <c r="C5" s="15" t="str">
        <f ca="1">IF(DAY(LieSek1)=1,"",IF(AND(YEAR(LieSek1+2)=KalendoriniaiMetai,MONTH(LieSek1+2)=7),LieSek1+2,""))</f>
        <v/>
      </c>
      <c r="D5" s="15" t="str">
        <f ca="1">IF(DAY(LieSek1)=1,"",IF(AND(YEAR(LieSek1+3)=KalendoriniaiMetai,MONTH(LieSek1+3)=7),LieSek1+3,""))</f>
        <v/>
      </c>
      <c r="E5" s="15" t="str">
        <f ca="1">IF(DAY(LieSek1)=1,"",IF(AND(YEAR(LieSek1+4)=KalendoriniaiMetai,MONTH(LieSek1+4)=7),LieSek1+4,""))</f>
        <v/>
      </c>
      <c r="F5" s="15" t="str">
        <f ca="1">IF(DAY(LieSek1)=1,"",IF(AND(YEAR(LieSek1+5)=KalendoriniaiMetai,MONTH(LieSek1+5)=7),LieSek1+5,""))</f>
        <v/>
      </c>
      <c r="G5" s="15" t="str">
        <f ca="1">IF(DAY(LieSek1)=1,"",IF(AND(YEAR(LieSek1+6)=KalendoriniaiMetai,MONTH(LieSek1+6)=7),LieSek1+6,""))</f>
        <v/>
      </c>
      <c r="H5" s="15">
        <f ca="1">IF(DAY(LieSek1)=1,IF(AND(YEAR(LieSek1)=KalendoriniaiMetai,MONTH(LieSek1)=7),LieSek1,""),IF(AND(YEAR(LieSek1+7)=KalendoriniaiMetai,MONTH(LieSek1+7)=7),LieSek1+7,""))</f>
        <v>43282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IF(DAY(LieSek1)=1,IF(AND(YEAR(LieSek1+1)=KalendoriniaiMetai,MONTH(LieSek1+1)=7),LieSek1+1,""),IF(AND(YEAR(LieSek1+8)=KalendoriniaiMetai,MONTH(LieSek1+8)=7),LieSek1+8,""))</f>
        <v>43283</v>
      </c>
      <c r="C7" s="16">
        <f ca="1">IF(DAY(LieSek1)=1,IF(AND(YEAR(LieSek1+2)=KalendoriniaiMetai,MONTH(LieSek1+2)=7),LieSek1+2,""),IF(AND(YEAR(LieSek1+9)=KalendoriniaiMetai,MONTH(LieSek1+9)=7),LieSek1+9,""))</f>
        <v>43284</v>
      </c>
      <c r="D7" s="16">
        <f ca="1">IF(DAY(LieSek1)=1,IF(AND(YEAR(LieSek1+3)=KalendoriniaiMetai,MONTH(LieSek1+3)=7),LieSek1+3,""),IF(AND(YEAR(LieSek1+10)=KalendoriniaiMetai,MONTH(LieSek1+10)=7),LieSek1+10,""))</f>
        <v>43285</v>
      </c>
      <c r="E7" s="16">
        <f ca="1">IF(DAY(LieSek1)=1,IF(AND(YEAR(LieSek1+4)=KalendoriniaiMetai,MONTH(LieSek1+4)=7),LieSek1+4,""),IF(AND(YEAR(LieSek1+11)=KalendoriniaiMetai,MONTH(LieSek1+11)=7),LieSek1+11,""))</f>
        <v>43286</v>
      </c>
      <c r="F7" s="16">
        <f ca="1">IF(DAY(LieSek1)=1,IF(AND(YEAR(LieSek1+5)=KalendoriniaiMetai,MONTH(LieSek1+5)=7),LieSek1+5,""),IF(AND(YEAR(LieSek1+12)=KalendoriniaiMetai,MONTH(LieSek1+12)=7),LieSek1+12,""))</f>
        <v>43287</v>
      </c>
      <c r="G7" s="16">
        <f ca="1">IF(DAY(LieSek1)=1,IF(AND(YEAR(LieSek1+6)=KalendoriniaiMetai,MONTH(LieSek1+6)=7),LieSek1+6,""),IF(AND(YEAR(LieSek1+13)=KalendoriniaiMetai,MONTH(LieSek1+13)=7),LieSek1+13,""))</f>
        <v>43288</v>
      </c>
      <c r="H7" s="16">
        <f ca="1">IF(DAY(LieSek1)=1,IF(AND(YEAR(LieSek1+7)=KalendoriniaiMetai,MONTH(LieSek1+7)=7),LieSek1+7,""),IF(AND(YEAR(LieSek1+14)=KalendoriniaiMetai,MONTH(LieSek1+14)=7),LieSek1+14,""))</f>
        <v>43289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IF(DAY(LieSek1)=1,IF(AND(YEAR(LieSek1+8)=KalendoriniaiMetai,MONTH(LieSek1+8)=7),LieSek1+8,""),IF(AND(YEAR(LieSek1+15)=KalendoriniaiMetai,MONTH(LieSek1+15)=7),LieSek1+15,""))</f>
        <v>43290</v>
      </c>
      <c r="C9" s="17">
        <f ca="1">IF(DAY(LieSek1)=1,IF(AND(YEAR(LieSek1+9)=KalendoriniaiMetai,MONTH(LieSek1+9)=7),LieSek1+9,""),IF(AND(YEAR(LieSek1+16)=KalendoriniaiMetai,MONTH(LieSek1+16)=7),LieSek1+16,""))</f>
        <v>43291</v>
      </c>
      <c r="D9" s="17">
        <f ca="1">IF(DAY(LieSek1)=1,IF(AND(YEAR(LieSek1+10)=KalendoriniaiMetai,MONTH(LieSek1+10)=7),LieSek1+10,""),IF(AND(YEAR(LieSek1+17)=KalendoriniaiMetai,MONTH(LieSek1+17)=7),LieSek1+17,""))</f>
        <v>43292</v>
      </c>
      <c r="E9" s="17">
        <f ca="1">IF(DAY(LieSek1)=1,IF(AND(YEAR(LieSek1+11)=KalendoriniaiMetai,MONTH(LieSek1+11)=7),LieSek1+11,""),IF(AND(YEAR(LieSek1+18)=KalendoriniaiMetai,MONTH(LieSek1+18)=7),LieSek1+18,""))</f>
        <v>43293</v>
      </c>
      <c r="F9" s="17">
        <f ca="1">IF(DAY(LieSek1)=1,IF(AND(YEAR(LieSek1+12)=KalendoriniaiMetai,MONTH(LieSek1+12)=7),LieSek1+12,""),IF(AND(YEAR(LieSek1+19)=KalendoriniaiMetai,MONTH(LieSek1+19)=7),LieSek1+19,""))</f>
        <v>43294</v>
      </c>
      <c r="G9" s="17">
        <f ca="1">IF(DAY(LieSek1)=1,IF(AND(YEAR(LieSek1+13)=KalendoriniaiMetai,MONTH(LieSek1+13)=7),LieSek1+13,""),IF(AND(YEAR(LieSek1+20)=KalendoriniaiMetai,MONTH(LieSek1+20)=7),LieSek1+20,""))</f>
        <v>43295</v>
      </c>
      <c r="H9" s="17">
        <f ca="1">IF(DAY(LieSek1)=1,IF(AND(YEAR(LieSek1+14)=KalendoriniaiMetai,MONTH(LieSek1+14)=7),LieSek1+14,""),IF(AND(YEAR(LieSek1+21)=KalendoriniaiMetai,MONTH(LieSek1+21)=7),LieSek1+21,""))</f>
        <v>43296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IF(DAY(LieSek1)=1,IF(AND(YEAR(LieSek1+15)=KalendoriniaiMetai,MONTH(LieSek1+15)=7),LieSek1+15,""),IF(AND(YEAR(LieSek1+22)=KalendoriniaiMetai,MONTH(LieSek1+22)=7),LieSek1+22,""))</f>
        <v>43297</v>
      </c>
      <c r="C11" s="18">
        <f ca="1">IF(DAY(LieSek1)=1,IF(AND(YEAR(LieSek1+16)=KalendoriniaiMetai,MONTH(LieSek1+16)=7),LieSek1+16,""),IF(AND(YEAR(LieSek1+23)=KalendoriniaiMetai,MONTH(LieSek1+23)=7),LieSek1+23,""))</f>
        <v>43298</v>
      </c>
      <c r="D11" s="18">
        <f ca="1">IF(DAY(LieSek1)=1,IF(AND(YEAR(LieSek1+17)=KalendoriniaiMetai,MONTH(LieSek1+17)=7),LieSek1+17,""),IF(AND(YEAR(LieSek1+24)=KalendoriniaiMetai,MONTH(LieSek1+24)=7),LieSek1+24,""))</f>
        <v>43299</v>
      </c>
      <c r="E11" s="18">
        <f ca="1">IF(DAY(LieSek1)=1,IF(AND(YEAR(LieSek1+18)=KalendoriniaiMetai,MONTH(LieSek1+18)=7),LieSek1+18,""),IF(AND(YEAR(LieSek1+25)=KalendoriniaiMetai,MONTH(LieSek1+25)=7),LieSek1+25,""))</f>
        <v>43300</v>
      </c>
      <c r="F11" s="18">
        <f ca="1">IF(DAY(LieSek1)=1,IF(AND(YEAR(LieSek1+19)=KalendoriniaiMetai,MONTH(LieSek1+19)=7),LieSek1+19,""),IF(AND(YEAR(LieSek1+26)=KalendoriniaiMetai,MONTH(LieSek1+26)=7),LieSek1+26,""))</f>
        <v>43301</v>
      </c>
      <c r="G11" s="18">
        <f ca="1">IF(DAY(LieSek1)=1,IF(AND(YEAR(LieSek1+20)=KalendoriniaiMetai,MONTH(LieSek1+20)=7),LieSek1+20,""),IF(AND(YEAR(LieSek1+27)=KalendoriniaiMetai,MONTH(LieSek1+27)=7),LieSek1+27,""))</f>
        <v>43302</v>
      </c>
      <c r="H11" s="18">
        <f ca="1">IF(DAY(LieSek1)=1,IF(AND(YEAR(LieSek1+21)=KalendoriniaiMetai,MONTH(LieSek1+21)=7),LieSek1+21,""),IF(AND(YEAR(LieSek1+28)=KalendoriniaiMetai,MONTH(LieSek1+28)=7),LieSek1+28,""))</f>
        <v>43303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IF(DAY(LieSek1)=1,IF(AND(YEAR(LieSek1+22)=KalendoriniaiMetai,MONTH(LieSek1+22)=7),LieSek1+22,""),IF(AND(YEAR(LieSek1+29)=KalendoriniaiMetai,MONTH(LieSek1+29)=7),LieSek1+29,""))</f>
        <v>43304</v>
      </c>
      <c r="C13" s="17">
        <f ca="1">IF(DAY(LieSek1)=1,IF(AND(YEAR(LieSek1+23)=KalendoriniaiMetai,MONTH(LieSek1+23)=7),LieSek1+23,""),IF(AND(YEAR(LieSek1+30)=KalendoriniaiMetai,MONTH(LieSek1+30)=7),LieSek1+30,""))</f>
        <v>43305</v>
      </c>
      <c r="D13" s="17">
        <f ca="1">IF(DAY(LieSek1)=1,IF(AND(YEAR(LieSek1+24)=KalendoriniaiMetai,MONTH(LieSek1+24)=7),LieSek1+24,""),IF(AND(YEAR(LieSek1+31)=KalendoriniaiMetai,MONTH(LieSek1+31)=7),LieSek1+31,""))</f>
        <v>43306</v>
      </c>
      <c r="E13" s="17">
        <f ca="1">IF(DAY(LieSek1)=1,IF(AND(YEAR(LieSek1+25)=KalendoriniaiMetai,MONTH(LieSek1+25)=7),LieSek1+25,""),IF(AND(YEAR(LieSek1+32)=KalendoriniaiMetai,MONTH(LieSek1+32)=7),LieSek1+32,""))</f>
        <v>43307</v>
      </c>
      <c r="F13" s="17">
        <f ca="1">IF(DAY(LieSek1)=1,IF(AND(YEAR(LieSek1+26)=KalendoriniaiMetai,MONTH(LieSek1+26)=7),LieSek1+26,""),IF(AND(YEAR(LieSek1+33)=KalendoriniaiMetai,MONTH(LieSek1+33)=7),LieSek1+33,""))</f>
        <v>43308</v>
      </c>
      <c r="G13" s="17">
        <f ca="1">IF(DAY(LieSek1)=1,IF(AND(YEAR(LieSek1+27)=KalendoriniaiMetai,MONTH(LieSek1+27)=7),LieSek1+27,""),IF(AND(YEAR(LieSek1+34)=KalendoriniaiMetai,MONTH(LieSek1+34)=7),LieSek1+34,""))</f>
        <v>43309</v>
      </c>
      <c r="H13" s="17">
        <f ca="1">IF(DAY(LieSek1)=1,IF(AND(YEAR(LieSek1+28)=KalendoriniaiMetai,MONTH(LieSek1+28)=7),LieSek1+28,""),IF(AND(YEAR(LieSek1+35)=KalendoriniaiMetai,MONTH(LieSek1+35)=7),LieSek1+35,""))</f>
        <v>43310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IF(DAY(LieSek1)=1,IF(AND(YEAR(LieSek1+29)=KalendoriniaiMetai,MONTH(LieSek1+29)=7),LieSek1+29,""),IF(AND(YEAR(LieSek1+36)=KalendoriniaiMetai,MONTH(LieSek1+36)=7),LieSek1+36,""))</f>
        <v>43311</v>
      </c>
      <c r="C15" s="19">
        <f ca="1">IF(DAY(LieSek1)=1,IF(AND(YEAR(LieSek1+30)=KalendoriniaiMetai,MONTH(LieSek1+30)=7),LieSek1+30,""),IF(AND(YEAR(LieSek1+37)=KalendoriniaiMetai,MONTH(LieSek1+37)=7),LieSek1+37,""))</f>
        <v>43312</v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0" tint="-0.249977111117893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UPPER(TEXT(DATE(KalendoriniaiMetai,8,1),"yyyy \m.\ mmmm"))</f>
        <v>2018 M. RUGPJŪTIS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IF(DAY(RgpSek1)=1,"",IF(AND(YEAR(RgpSek1+1)=KalendoriniaiMetai,MONTH(RgpSek1+1)=8),RgpSek1+1,""))</f>
        <v/>
      </c>
      <c r="C5" s="15" t="str">
        <f ca="1">IF(DAY(RgpSek1)=1,"",IF(AND(YEAR(RgpSek1+2)=KalendoriniaiMetai,MONTH(RgpSek1+2)=8),RgpSek1+2,""))</f>
        <v/>
      </c>
      <c r="D5" s="15">
        <f ca="1">IF(DAY(RgpSek1)=1,"",IF(AND(YEAR(RgpSek1+3)=KalendoriniaiMetai,MONTH(RgpSek1+3)=8),RgpSek1+3,""))</f>
        <v>43313</v>
      </c>
      <c r="E5" s="15">
        <f ca="1">IF(DAY(RgpSek1)=1,"",IF(AND(YEAR(RgpSek1+4)=KalendoriniaiMetai,MONTH(RgpSek1+4)=8),RgpSek1+4,""))</f>
        <v>43314</v>
      </c>
      <c r="F5" s="15">
        <f ca="1">IF(DAY(RgpSek1)=1,"",IF(AND(YEAR(RgpSek1+5)=KalendoriniaiMetai,MONTH(RgpSek1+5)=8),RgpSek1+5,""))</f>
        <v>43315</v>
      </c>
      <c r="G5" s="15">
        <f ca="1">IF(DAY(RgpSek1)=1,"",IF(AND(YEAR(RgpSek1+6)=KalendoriniaiMetai,MONTH(RgpSek1+6)=8),RgpSek1+6,""))</f>
        <v>43316</v>
      </c>
      <c r="H5" s="15">
        <f ca="1">IF(DAY(RgpSek1)=1,IF(AND(YEAR(RgpSek1)=KalendoriniaiMetai,MONTH(RgpSek1)=8),RgpSek1,""),IF(AND(YEAR(RgpSek1+7)=KalendoriniaiMetai,MONTH(RgpSek1+7)=8),RgpSek1+7,""))</f>
        <v>43317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IF(DAY(RgpSek1)=1,IF(AND(YEAR(RgpSek1+1)=KalendoriniaiMetai,MONTH(RgpSek1+1)=8),RgpSek1+1,""),IF(AND(YEAR(RgpSek1+8)=KalendoriniaiMetai,MONTH(RgpSek1+8)=8),RgpSek1+8,""))</f>
        <v>43318</v>
      </c>
      <c r="C7" s="16">
        <f ca="1">IF(DAY(RgpSek1)=1,IF(AND(YEAR(RgpSek1+2)=KalendoriniaiMetai,MONTH(RgpSek1+2)=8),RgpSek1+2,""),IF(AND(YEAR(RgpSek1+9)=KalendoriniaiMetai,MONTH(RgpSek1+9)=8),RgpSek1+9,""))</f>
        <v>43319</v>
      </c>
      <c r="D7" s="16">
        <f ca="1">IF(DAY(RgpSek1)=1,IF(AND(YEAR(RgpSek1+3)=KalendoriniaiMetai,MONTH(RgpSek1+3)=8),RgpSek1+3,""),IF(AND(YEAR(RgpSek1+10)=KalendoriniaiMetai,MONTH(RgpSek1+10)=8),RgpSek1+10,""))</f>
        <v>43320</v>
      </c>
      <c r="E7" s="16">
        <f ca="1">IF(DAY(RgpSek1)=1,IF(AND(YEAR(RgpSek1+4)=KalendoriniaiMetai,MONTH(RgpSek1+4)=8),RgpSek1+4,""),IF(AND(YEAR(RgpSek1+11)=KalendoriniaiMetai,MONTH(RgpSek1+11)=8),RgpSek1+11,""))</f>
        <v>43321</v>
      </c>
      <c r="F7" s="16">
        <f ca="1">IF(DAY(RgpSek1)=1,IF(AND(YEAR(RgpSek1+5)=KalendoriniaiMetai,MONTH(RgpSek1+5)=8),RgpSek1+5,""),IF(AND(YEAR(RgpSek1+12)=KalendoriniaiMetai,MONTH(RgpSek1+12)=8),RgpSek1+12,""))</f>
        <v>43322</v>
      </c>
      <c r="G7" s="16">
        <f ca="1">IF(DAY(RgpSek1)=1,IF(AND(YEAR(RgpSek1+6)=KalendoriniaiMetai,MONTH(RgpSek1+6)=8),RgpSek1+6,""),IF(AND(YEAR(RgpSek1+13)=KalendoriniaiMetai,MONTH(RgpSek1+13)=8),RgpSek1+13,""))</f>
        <v>43323</v>
      </c>
      <c r="H7" s="16">
        <f ca="1">IF(DAY(RgpSek1)=1,IF(AND(YEAR(RgpSek1+7)=KalendoriniaiMetai,MONTH(RgpSek1+7)=8),RgpSek1+7,""),IF(AND(YEAR(RgpSek1+14)=KalendoriniaiMetai,MONTH(RgpSek1+14)=8),RgpSek1+14,""))</f>
        <v>43324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IF(DAY(RgpSek1)=1,IF(AND(YEAR(RgpSek1+8)=KalendoriniaiMetai,MONTH(RgpSek1+8)=8),RgpSek1+8,""),IF(AND(YEAR(RgpSek1+15)=KalendoriniaiMetai,MONTH(RgpSek1+15)=8),RgpSek1+15,""))</f>
        <v>43325</v>
      </c>
      <c r="C9" s="17">
        <f ca="1">IF(DAY(RgpSek1)=1,IF(AND(YEAR(RgpSek1+9)=KalendoriniaiMetai,MONTH(RgpSek1+9)=8),RgpSek1+9,""),IF(AND(YEAR(RgpSek1+16)=KalendoriniaiMetai,MONTH(RgpSek1+16)=8),RgpSek1+16,""))</f>
        <v>43326</v>
      </c>
      <c r="D9" s="17">
        <f ca="1">IF(DAY(RgpSek1)=1,IF(AND(YEAR(RgpSek1+10)=KalendoriniaiMetai,MONTH(RgpSek1+10)=8),RgpSek1+10,""),IF(AND(YEAR(RgpSek1+17)=KalendoriniaiMetai,MONTH(RgpSek1+17)=8),RgpSek1+17,""))</f>
        <v>43327</v>
      </c>
      <c r="E9" s="17">
        <f ca="1">IF(DAY(RgpSek1)=1,IF(AND(YEAR(RgpSek1+11)=KalendoriniaiMetai,MONTH(RgpSek1+11)=8),RgpSek1+11,""),IF(AND(YEAR(RgpSek1+18)=KalendoriniaiMetai,MONTH(RgpSek1+18)=8),RgpSek1+18,""))</f>
        <v>43328</v>
      </c>
      <c r="F9" s="17">
        <f ca="1">IF(DAY(RgpSek1)=1,IF(AND(YEAR(RgpSek1+12)=KalendoriniaiMetai,MONTH(RgpSek1+12)=8),RgpSek1+12,""),IF(AND(YEAR(RgpSek1+19)=KalendoriniaiMetai,MONTH(RgpSek1+19)=8),RgpSek1+19,""))</f>
        <v>43329</v>
      </c>
      <c r="G9" s="17">
        <f ca="1">IF(DAY(RgpSek1)=1,IF(AND(YEAR(RgpSek1+13)=KalendoriniaiMetai,MONTH(RgpSek1+13)=8),RgpSek1+13,""),IF(AND(YEAR(RgpSek1+20)=KalendoriniaiMetai,MONTH(RgpSek1+20)=8),RgpSek1+20,""))</f>
        <v>43330</v>
      </c>
      <c r="H9" s="17">
        <f ca="1">IF(DAY(RgpSek1)=1,IF(AND(YEAR(RgpSek1+14)=KalendoriniaiMetai,MONTH(RgpSek1+14)=8),RgpSek1+14,""),IF(AND(YEAR(RgpSek1+21)=KalendoriniaiMetai,MONTH(RgpSek1+21)=8),RgpSek1+21,""))</f>
        <v>43331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IF(DAY(RgpSek1)=1,IF(AND(YEAR(RgpSek1+15)=KalendoriniaiMetai,MONTH(RgpSek1+15)=8),RgpSek1+15,""),IF(AND(YEAR(RgpSek1+22)=KalendoriniaiMetai,MONTH(RgpSek1+22)=8),RgpSek1+22,""))</f>
        <v>43332</v>
      </c>
      <c r="C11" s="18">
        <f ca="1">IF(DAY(RgpSek1)=1,IF(AND(YEAR(RgpSek1+16)=KalendoriniaiMetai,MONTH(RgpSek1+16)=8),RgpSek1+16,""),IF(AND(YEAR(RgpSek1+23)=KalendoriniaiMetai,MONTH(RgpSek1+23)=8),RgpSek1+23,""))</f>
        <v>43333</v>
      </c>
      <c r="D11" s="18">
        <f ca="1">IF(DAY(RgpSek1)=1,IF(AND(YEAR(RgpSek1+17)=KalendoriniaiMetai,MONTH(RgpSek1+17)=8),RgpSek1+17,""),IF(AND(YEAR(RgpSek1+24)=KalendoriniaiMetai,MONTH(RgpSek1+24)=8),RgpSek1+24,""))</f>
        <v>43334</v>
      </c>
      <c r="E11" s="18">
        <f ca="1">IF(DAY(RgpSek1)=1,IF(AND(YEAR(RgpSek1+18)=KalendoriniaiMetai,MONTH(RgpSek1+18)=8),RgpSek1+18,""),IF(AND(YEAR(RgpSek1+25)=KalendoriniaiMetai,MONTH(RgpSek1+25)=8),RgpSek1+25,""))</f>
        <v>43335</v>
      </c>
      <c r="F11" s="18">
        <f ca="1">IF(DAY(RgpSek1)=1,IF(AND(YEAR(RgpSek1+19)=KalendoriniaiMetai,MONTH(RgpSek1+19)=8),RgpSek1+19,""),IF(AND(YEAR(RgpSek1+26)=KalendoriniaiMetai,MONTH(RgpSek1+26)=8),RgpSek1+26,""))</f>
        <v>43336</v>
      </c>
      <c r="G11" s="18">
        <f ca="1">IF(DAY(RgpSek1)=1,IF(AND(YEAR(RgpSek1+20)=KalendoriniaiMetai,MONTH(RgpSek1+20)=8),RgpSek1+20,""),IF(AND(YEAR(RgpSek1+27)=KalendoriniaiMetai,MONTH(RgpSek1+27)=8),RgpSek1+27,""))</f>
        <v>43337</v>
      </c>
      <c r="H11" s="18">
        <f ca="1">IF(DAY(RgpSek1)=1,IF(AND(YEAR(RgpSek1+21)=KalendoriniaiMetai,MONTH(RgpSek1+21)=8),RgpSek1+21,""),IF(AND(YEAR(RgpSek1+28)=KalendoriniaiMetai,MONTH(RgpSek1+28)=8),RgpSek1+28,""))</f>
        <v>43338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IF(DAY(RgpSek1)=1,IF(AND(YEAR(RgpSek1+22)=KalendoriniaiMetai,MONTH(RgpSek1+22)=8),RgpSek1+22,""),IF(AND(YEAR(RgpSek1+29)=KalendoriniaiMetai,MONTH(RgpSek1+29)=8),RgpSek1+29,""))</f>
        <v>43339</v>
      </c>
      <c r="C13" s="17">
        <f ca="1">IF(DAY(RgpSek1)=1,IF(AND(YEAR(RgpSek1+23)=KalendoriniaiMetai,MONTH(RgpSek1+23)=8),RgpSek1+23,""),IF(AND(YEAR(RgpSek1+30)=KalendoriniaiMetai,MONTH(RgpSek1+30)=8),RgpSek1+30,""))</f>
        <v>43340</v>
      </c>
      <c r="D13" s="17">
        <f ca="1">IF(DAY(RgpSek1)=1,IF(AND(YEAR(RgpSek1+24)=KalendoriniaiMetai,MONTH(RgpSek1+24)=8),RgpSek1+24,""),IF(AND(YEAR(RgpSek1+31)=KalendoriniaiMetai,MONTH(RgpSek1+31)=8),RgpSek1+31,""))</f>
        <v>43341</v>
      </c>
      <c r="E13" s="17">
        <f ca="1">IF(DAY(RgpSek1)=1,IF(AND(YEAR(RgpSek1+25)=KalendoriniaiMetai,MONTH(RgpSek1+25)=8),RgpSek1+25,""),IF(AND(YEAR(RgpSek1+32)=KalendoriniaiMetai,MONTH(RgpSek1+32)=8),RgpSek1+32,""))</f>
        <v>43342</v>
      </c>
      <c r="F13" s="17">
        <f ca="1">IF(DAY(RgpSek1)=1,IF(AND(YEAR(RgpSek1+26)=KalendoriniaiMetai,MONTH(RgpSek1+26)=8),RgpSek1+26,""),IF(AND(YEAR(RgpSek1+33)=KalendoriniaiMetai,MONTH(RgpSek1+33)=8),RgpSek1+33,""))</f>
        <v>43343</v>
      </c>
      <c r="G13" s="17" t="str">
        <f ca="1">IF(DAY(RgpSek1)=1,IF(AND(YEAR(RgpSek1+27)=KalendoriniaiMetai,MONTH(RgpSek1+27)=8),RgpSek1+27,""),IF(AND(YEAR(RgpSek1+34)=KalendoriniaiMetai,MONTH(RgpSek1+34)=8),RgpSek1+34,""))</f>
        <v/>
      </c>
      <c r="H13" s="17" t="str">
        <f ca="1">IF(DAY(RgpSek1)=1,IF(AND(YEAR(RgpSek1+28)=KalendoriniaiMetai,MONTH(RgpSek1+28)=8),RgpSek1+28,""),IF(AND(YEAR(RgpSek1+35)=KalendoriniaiMetai,MONTH(RgpSek1+35)=8),RgpSek1+35,""))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IF(DAY(RgpSek1)=1,IF(AND(YEAR(RgpSek1+29)=KalendoriniaiMetai,MONTH(RgpSek1+29)=8),RgpSek1+29,""),IF(AND(YEAR(RgpSek1+36)=KalendoriniaiMetai,MONTH(RgpSek1+36)=8),RgpSek1+36,""))</f>
        <v/>
      </c>
      <c r="C15" s="19" t="str">
        <f ca="1">IF(DAY(RgpSek1)=1,IF(AND(YEAR(RgpSek1+30)=KalendoriniaiMetai,MONTH(RgpSek1+30)=8),RgpSek1+30,""),IF(AND(YEAR(RgpSek1+37)=KalendoriniaiMetai,MONTH(RgpSek1+37)=8),RgpSek1+37,""))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0" tint="-0.14999847407452621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UPPER(TEXT(DATE(KalendoriniaiMetai,9,1),"yyyy \m.\ mmmm"))</f>
        <v>2018 M. RUGSĖJIS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IF(DAY(RgsSun1)=1,"",IF(AND(YEAR(RgsSun1+1)=KalendoriniaiMetai,MONTH(RgsSun1+1)=9),RgsSun1+1,""))</f>
        <v/>
      </c>
      <c r="C5" s="15" t="str">
        <f ca="1">IF(DAY(RgsSun1)=1,"",IF(AND(YEAR(RgsSun1+2)=KalendoriniaiMetai,MONTH(RgsSun1+2)=9),RgsSun1+2,""))</f>
        <v/>
      </c>
      <c r="D5" s="15" t="str">
        <f ca="1">IF(DAY(RgsSun1)=1,"",IF(AND(YEAR(RgsSun1+3)=KalendoriniaiMetai,MONTH(RgsSun1+3)=9),RgsSun1+3,""))</f>
        <v/>
      </c>
      <c r="E5" s="15" t="str">
        <f ca="1">IF(DAY(RgsSun1)=1,"",IF(AND(YEAR(RgsSun1+4)=KalendoriniaiMetai,MONTH(RgsSun1+4)=9),RgsSun1+4,""))</f>
        <v/>
      </c>
      <c r="F5" s="15" t="str">
        <f ca="1">IF(DAY(RgsSun1)=1,"",IF(AND(YEAR(RgsSun1+5)=KalendoriniaiMetai,MONTH(RgsSun1+5)=9),RgsSun1+5,""))</f>
        <v/>
      </c>
      <c r="G5" s="15">
        <f ca="1">IF(DAY(RgsSun1)=1,"",IF(AND(YEAR(RgsSun1+6)=KalendoriniaiMetai,MONTH(RgsSun1+6)=9),RgsSun1+6,""))</f>
        <v>43344</v>
      </c>
      <c r="H5" s="15">
        <f ca="1">IF(DAY(RgsSun1)=1,IF(AND(YEAR(RgsSun1)=KalendoriniaiMetai,MONTH(RgsSun1)=9),RgsSun1,""),IF(AND(YEAR(RgsSun1+7)=KalendoriniaiMetai,MONTH(RgsSun1+7)=9),RgsSun1+7,""))</f>
        <v>43345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IF(DAY(RgsSun1)=1,IF(AND(YEAR(RgsSun1+1)=KalendoriniaiMetai,MONTH(RgsSun1+1)=9),RgsSun1+1,""),IF(AND(YEAR(RgsSun1+8)=KalendoriniaiMetai,MONTH(RgsSun1+8)=9),RgsSun1+8,""))</f>
        <v>43346</v>
      </c>
      <c r="C7" s="16">
        <f ca="1">IF(DAY(RgsSun1)=1,IF(AND(YEAR(RgsSun1+2)=KalendoriniaiMetai,MONTH(RgsSun1+2)=9),RgsSun1+2,""),IF(AND(YEAR(RgsSun1+9)=KalendoriniaiMetai,MONTH(RgsSun1+9)=9),RgsSun1+9,""))</f>
        <v>43347</v>
      </c>
      <c r="D7" s="16">
        <f ca="1">IF(DAY(RgsSun1)=1,IF(AND(YEAR(RgsSun1+3)=KalendoriniaiMetai,MONTH(RgsSun1+3)=9),RgsSun1+3,""),IF(AND(YEAR(RgsSun1+10)=KalendoriniaiMetai,MONTH(RgsSun1+10)=9),RgsSun1+10,""))</f>
        <v>43348</v>
      </c>
      <c r="E7" s="16">
        <f ca="1">IF(DAY(RgsSun1)=1,IF(AND(YEAR(RgsSun1+4)=KalendoriniaiMetai,MONTH(RgsSun1+4)=9),RgsSun1+4,""),IF(AND(YEAR(RgsSun1+11)=KalendoriniaiMetai,MONTH(RgsSun1+11)=9),RgsSun1+11,""))</f>
        <v>43349</v>
      </c>
      <c r="F7" s="16">
        <f ca="1">IF(DAY(RgsSun1)=1,IF(AND(YEAR(RgsSun1+5)=KalendoriniaiMetai,MONTH(RgsSun1+5)=9),RgsSun1+5,""),IF(AND(YEAR(RgsSun1+12)=KalendoriniaiMetai,MONTH(RgsSun1+12)=9),RgsSun1+12,""))</f>
        <v>43350</v>
      </c>
      <c r="G7" s="16">
        <f ca="1">IF(DAY(RgsSun1)=1,IF(AND(YEAR(RgsSun1+6)=KalendoriniaiMetai,MONTH(RgsSun1+6)=9),RgsSun1+6,""),IF(AND(YEAR(RgsSun1+13)=KalendoriniaiMetai,MONTH(RgsSun1+13)=9),RgsSun1+13,""))</f>
        <v>43351</v>
      </c>
      <c r="H7" s="16">
        <f ca="1">IF(DAY(RgsSun1)=1,IF(AND(YEAR(RgsSun1+7)=KalendoriniaiMetai,MONTH(RgsSun1+7)=9),RgsSun1+7,""),IF(AND(YEAR(RgsSun1+14)=KalendoriniaiMetai,MONTH(RgsSun1+14)=9),RgsSun1+14,""))</f>
        <v>43352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IF(DAY(RgsSun1)=1,IF(AND(YEAR(RgsSun1+8)=KalendoriniaiMetai,MONTH(RgsSun1+8)=9),RgsSun1+8,""),IF(AND(YEAR(RgsSun1+15)=KalendoriniaiMetai,MONTH(RgsSun1+15)=9),RgsSun1+15,""))</f>
        <v>43353</v>
      </c>
      <c r="C9" s="17">
        <f ca="1">IF(DAY(RgsSun1)=1,IF(AND(YEAR(RgsSun1+9)=KalendoriniaiMetai,MONTH(RgsSun1+9)=9),RgsSun1+9,""),IF(AND(YEAR(RgsSun1+16)=KalendoriniaiMetai,MONTH(RgsSun1+16)=9),RgsSun1+16,""))</f>
        <v>43354</v>
      </c>
      <c r="D9" s="17">
        <f ca="1">IF(DAY(RgsSun1)=1,IF(AND(YEAR(RgsSun1+10)=KalendoriniaiMetai,MONTH(RgsSun1+10)=9),RgsSun1+10,""),IF(AND(YEAR(RgsSun1+17)=KalendoriniaiMetai,MONTH(RgsSun1+17)=9),RgsSun1+17,""))</f>
        <v>43355</v>
      </c>
      <c r="E9" s="17">
        <f ca="1">IF(DAY(RgsSun1)=1,IF(AND(YEAR(RgsSun1+11)=KalendoriniaiMetai,MONTH(RgsSun1+11)=9),RgsSun1+11,""),IF(AND(YEAR(RgsSun1+18)=KalendoriniaiMetai,MONTH(RgsSun1+18)=9),RgsSun1+18,""))</f>
        <v>43356</v>
      </c>
      <c r="F9" s="17">
        <f ca="1">IF(DAY(RgsSun1)=1,IF(AND(YEAR(RgsSun1+12)=KalendoriniaiMetai,MONTH(RgsSun1+12)=9),RgsSun1+12,""),IF(AND(YEAR(RgsSun1+19)=KalendoriniaiMetai,MONTH(RgsSun1+19)=9),RgsSun1+19,""))</f>
        <v>43357</v>
      </c>
      <c r="G9" s="17">
        <f ca="1">IF(DAY(RgsSun1)=1,IF(AND(YEAR(RgsSun1+13)=KalendoriniaiMetai,MONTH(RgsSun1+13)=9),RgsSun1+13,""),IF(AND(YEAR(RgsSun1+20)=KalendoriniaiMetai,MONTH(RgsSun1+20)=9),RgsSun1+20,""))</f>
        <v>43358</v>
      </c>
      <c r="H9" s="17">
        <f ca="1">IF(DAY(RgsSun1)=1,IF(AND(YEAR(RgsSun1+14)=KalendoriniaiMetai,MONTH(RgsSun1+14)=9),RgsSun1+14,""),IF(AND(YEAR(RgsSun1+21)=KalendoriniaiMetai,MONTH(RgsSun1+21)=9),RgsSun1+21,""))</f>
        <v>43359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IF(DAY(RgsSun1)=1,IF(AND(YEAR(RgsSun1+15)=KalendoriniaiMetai,MONTH(RgsSun1+15)=9),RgsSun1+15,""),IF(AND(YEAR(RgsSun1+22)=KalendoriniaiMetai,MONTH(RgsSun1+22)=9),RgsSun1+22,""))</f>
        <v>43360</v>
      </c>
      <c r="C11" s="18">
        <f ca="1">IF(DAY(RgsSun1)=1,IF(AND(YEAR(RgsSun1+16)=KalendoriniaiMetai,MONTH(RgsSun1+16)=9),RgsSun1+16,""),IF(AND(YEAR(RgsSun1+23)=KalendoriniaiMetai,MONTH(RgsSun1+23)=9),RgsSun1+23,""))</f>
        <v>43361</v>
      </c>
      <c r="D11" s="18">
        <f ca="1">IF(DAY(RgsSun1)=1,IF(AND(YEAR(RgsSun1+17)=KalendoriniaiMetai,MONTH(RgsSun1+17)=9),RgsSun1+17,""),IF(AND(YEAR(RgsSun1+24)=KalendoriniaiMetai,MONTH(RgsSun1+24)=9),RgsSun1+24,""))</f>
        <v>43362</v>
      </c>
      <c r="E11" s="18">
        <f ca="1">IF(DAY(RgsSun1)=1,IF(AND(YEAR(RgsSun1+18)=KalendoriniaiMetai,MONTH(RgsSun1+18)=9),RgsSun1+18,""),IF(AND(YEAR(RgsSun1+25)=KalendoriniaiMetai,MONTH(RgsSun1+25)=9),RgsSun1+25,""))</f>
        <v>43363</v>
      </c>
      <c r="F11" s="18">
        <f ca="1">IF(DAY(RgsSun1)=1,IF(AND(YEAR(RgsSun1+19)=KalendoriniaiMetai,MONTH(RgsSun1+19)=9),RgsSun1+19,""),IF(AND(YEAR(RgsSun1+26)=KalendoriniaiMetai,MONTH(RgsSun1+26)=9),RgsSun1+26,""))</f>
        <v>43364</v>
      </c>
      <c r="G11" s="18">
        <f ca="1">IF(DAY(RgsSun1)=1,IF(AND(YEAR(RgsSun1+20)=KalendoriniaiMetai,MONTH(RgsSun1+20)=9),RgsSun1+20,""),IF(AND(YEAR(RgsSun1+27)=KalendoriniaiMetai,MONTH(RgsSun1+27)=9),RgsSun1+27,""))</f>
        <v>43365</v>
      </c>
      <c r="H11" s="18">
        <f ca="1">IF(DAY(RgsSun1)=1,IF(AND(YEAR(RgsSun1+21)=KalendoriniaiMetai,MONTH(RgsSun1+21)=9),RgsSun1+21,""),IF(AND(YEAR(RgsSun1+28)=KalendoriniaiMetai,MONTH(RgsSun1+28)=9),RgsSun1+28,""))</f>
        <v>43366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IF(DAY(RgsSun1)=1,IF(AND(YEAR(RgsSun1+22)=KalendoriniaiMetai,MONTH(RgsSun1+22)=9),RgsSun1+22,""),IF(AND(YEAR(RgsSun1+29)=KalendoriniaiMetai,MONTH(RgsSun1+29)=9),RgsSun1+29,""))</f>
        <v>43367</v>
      </c>
      <c r="C13" s="17">
        <f ca="1">IF(DAY(RgsSun1)=1,IF(AND(YEAR(RgsSun1+23)=KalendoriniaiMetai,MONTH(RgsSun1+23)=9),RgsSun1+23,""),IF(AND(YEAR(RgsSun1+30)=KalendoriniaiMetai,MONTH(RgsSun1+30)=9),RgsSun1+30,""))</f>
        <v>43368</v>
      </c>
      <c r="D13" s="17">
        <f ca="1">IF(DAY(RgsSun1)=1,IF(AND(YEAR(RgsSun1+24)=KalendoriniaiMetai,MONTH(RgsSun1+24)=9),RgsSun1+24,""),IF(AND(YEAR(RgsSun1+31)=KalendoriniaiMetai,MONTH(RgsSun1+31)=9),RgsSun1+31,""))</f>
        <v>43369</v>
      </c>
      <c r="E13" s="17">
        <f ca="1">IF(DAY(RgsSun1)=1,IF(AND(YEAR(RgsSun1+25)=KalendoriniaiMetai,MONTH(RgsSun1+25)=9),RgsSun1+25,""),IF(AND(YEAR(RgsSun1+32)=KalendoriniaiMetai,MONTH(RgsSun1+32)=9),RgsSun1+32,""))</f>
        <v>43370</v>
      </c>
      <c r="F13" s="17">
        <f ca="1">IF(DAY(RgsSun1)=1,IF(AND(YEAR(RgsSun1+26)=KalendoriniaiMetai,MONTH(RgsSun1+26)=9),RgsSun1+26,""),IF(AND(YEAR(RgsSun1+33)=KalendoriniaiMetai,MONTH(RgsSun1+33)=9),RgsSun1+33,""))</f>
        <v>43371</v>
      </c>
      <c r="G13" s="17">
        <f ca="1">IF(DAY(RgsSun1)=1,IF(AND(YEAR(RgsSun1+27)=KalendoriniaiMetai,MONTH(RgsSun1+27)=9),RgsSun1+27,""),IF(AND(YEAR(RgsSun1+34)=KalendoriniaiMetai,MONTH(RgsSun1+34)=9),RgsSun1+34,""))</f>
        <v>43372</v>
      </c>
      <c r="H13" s="17">
        <f ca="1">IF(DAY(RgsSun1)=1,IF(AND(YEAR(RgsSun1+28)=KalendoriniaiMetai,MONTH(RgsSun1+28)=9),RgsSun1+28,""),IF(AND(YEAR(RgsSun1+35)=KalendoriniaiMetai,MONTH(RgsSun1+35)=9),RgsSun1+35,""))</f>
        <v>43373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IF(DAY(RgsSun1)=1,IF(AND(YEAR(RgsSun1+29)=KalendoriniaiMetai,MONTH(RgsSun1+29)=9),RgsSun1+29,""),IF(AND(YEAR(RgsSun1+36)=KalendoriniaiMetai,MONTH(RgsSun1+36)=9),RgsSun1+36,""))</f>
        <v/>
      </c>
      <c r="C15" s="19" t="str">
        <f ca="1">IF(DAY(RgsSun1)=1,IF(AND(YEAR(RgsSun1+30)=KalendoriniaiMetai,MONTH(RgsSun1+30)=9),RgsSun1+30,""),IF(AND(YEAR(RgsSun1+37)=KalendoriniaiMetai,MONTH(RgsSun1+37)=9),RgsSun1+37,""))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6EDDDB5EE6D98C44930B742096920B300400F5B6D36B3EF94B4E9A635CDF2A18F5B8" ma:contentTypeVersion="72" ma:contentTypeDescription="Create a new document." ma:contentTypeScope="" ma:versionID="a23e56308344d904b51738559c3d67c9">
  <xsd:schema xmlns:xsd="http://www.w3.org/2001/XMLSchema" xmlns:xs="http://www.w3.org/2001/XMLSchema" xmlns:p="http://schemas.microsoft.com/office/2006/metadata/properties" xmlns:ns2="4873beb7-5857-4685-be1f-d57550cc96cc" targetNamespace="http://schemas.microsoft.com/office/2006/metadata/properties" ma:root="true" ma:fieldsID="cd0908cc4600e77bf5da051303e00c8d" ns2:_="">
    <xsd:import namespace="4873beb7-5857-4685-be1f-d57550cc96cc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73beb7-5857-4685-be1f-d57550cc96cc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8:00:00Z" ma:format="DateTime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1df42cc3-2301-4f11-a52a-6ead923c29ed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2FBD1B11-2ACE-4FDC-B5A3-635D4ADF6F1B}" ma:internalName="CSXSubmissionMarket" ma:readOnly="false" ma:showField="MarketName" ma:web="4873beb7-5857-4685-be1f-d57550cc96cc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7fc0d542-15c6-4882-a8e3-13bca44403fb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9E343742-310B-4684-A24C-1D137CB4B230}" ma:internalName="InProjectListLookup" ma:readOnly="true" ma:showField="InProjectLis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1490b8a4-2706-41ec-b5e3-73176dccf34e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9E343742-310B-4684-A24C-1D137CB4B230}" ma:internalName="LastCompleteVersionLookup" ma:readOnly="true" ma:showField="LastComplete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9E343742-310B-4684-A24C-1D137CB4B230}" ma:internalName="LastPreviewErrorLookup" ma:readOnly="true" ma:showField="LastPreview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9E343742-310B-4684-A24C-1D137CB4B230}" ma:internalName="LastPreviewResultLookup" ma:readOnly="true" ma:showField="LastPreview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9E343742-310B-4684-A24C-1D137CB4B230}" ma:internalName="LastPreviewAttemptDateLookup" ma:readOnly="true" ma:showField="LastPreview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9E343742-310B-4684-A24C-1D137CB4B230}" ma:internalName="LastPreviewedByLookup" ma:readOnly="true" ma:showField="LastPreview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9E343742-310B-4684-A24C-1D137CB4B230}" ma:internalName="LastPreviewTimeLookup" ma:readOnly="true" ma:showField="LastPreview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9E343742-310B-4684-A24C-1D137CB4B230}" ma:internalName="LastPreviewVersionLookup" ma:readOnly="true" ma:showField="LastPreview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9E343742-310B-4684-A24C-1D137CB4B230}" ma:internalName="LastPublishErrorLookup" ma:readOnly="true" ma:showField="LastPublish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9E343742-310B-4684-A24C-1D137CB4B230}" ma:internalName="LastPublishResultLookup" ma:readOnly="true" ma:showField="LastPublish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9E343742-310B-4684-A24C-1D137CB4B230}" ma:internalName="LastPublishAttemptDateLookup" ma:readOnly="true" ma:showField="LastPublish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9E343742-310B-4684-A24C-1D137CB4B230}" ma:internalName="LastPublishedByLookup" ma:readOnly="true" ma:showField="LastPublish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9E343742-310B-4684-A24C-1D137CB4B230}" ma:internalName="LastPublishTimeLookup" ma:readOnly="true" ma:showField="LastPublish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9E343742-310B-4684-A24C-1D137CB4B230}" ma:internalName="LastPublishVersionLookup" ma:readOnly="true" ma:showField="LastPublish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7DD1DCEC-E449-43D3-891F-7DC62F62AD21}" ma:internalName="LocLastLocAttemptVersionLookup" ma:readOnly="false" ma:showField="LastLocAttemptVersion" ma:web="4873beb7-5857-4685-be1f-d57550cc96cc">
      <xsd:simpleType>
        <xsd:restriction base="dms:Lookup"/>
      </xsd:simpleType>
    </xsd:element>
    <xsd:element name="LocLastLocAttemptVersionTypeLookup" ma:index="72" nillable="true" ma:displayName="Loc Last Loc Attempt Version Type" ma:default="" ma:list="{7DD1DCEC-E449-43D3-891F-7DC62F62AD21}" ma:internalName="LocLastLocAttemptVersionTypeLookup" ma:readOnly="true" ma:showField="LastLocAttemptVersionType" ma:web="4873beb7-5857-4685-be1f-d57550cc96cc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7DD1DCEC-E449-43D3-891F-7DC62F62AD21}" ma:internalName="LocNewPublishedVersionLookup" ma:readOnly="true" ma:showField="NewPublishedVersion" ma:web="4873beb7-5857-4685-be1f-d57550cc96cc">
      <xsd:simpleType>
        <xsd:restriction base="dms:Lookup"/>
      </xsd:simpleType>
    </xsd:element>
    <xsd:element name="LocOverallHandbackStatusLookup" ma:index="76" nillable="true" ma:displayName="Loc Overall Handback Status" ma:default="" ma:list="{7DD1DCEC-E449-43D3-891F-7DC62F62AD21}" ma:internalName="LocOverallHandbackStatusLookup" ma:readOnly="true" ma:showField="OverallHandbackStatus" ma:web="4873beb7-5857-4685-be1f-d57550cc96cc">
      <xsd:simpleType>
        <xsd:restriction base="dms:Lookup"/>
      </xsd:simpleType>
    </xsd:element>
    <xsd:element name="LocOverallLocStatusLookup" ma:index="77" nillable="true" ma:displayName="Loc Overall Localize Status" ma:default="" ma:list="{7DD1DCEC-E449-43D3-891F-7DC62F62AD21}" ma:internalName="LocOverallLocStatusLookup" ma:readOnly="true" ma:showField="OverallLocStatus" ma:web="4873beb7-5857-4685-be1f-d57550cc96cc">
      <xsd:simpleType>
        <xsd:restriction base="dms:Lookup"/>
      </xsd:simpleType>
    </xsd:element>
    <xsd:element name="LocOverallPreviewStatusLookup" ma:index="78" nillable="true" ma:displayName="Loc Overall Preview Status" ma:default="" ma:list="{7DD1DCEC-E449-43D3-891F-7DC62F62AD21}" ma:internalName="LocOverallPreviewStatusLookup" ma:readOnly="true" ma:showField="OverallPreviewStatus" ma:web="4873beb7-5857-4685-be1f-d57550cc96cc">
      <xsd:simpleType>
        <xsd:restriction base="dms:Lookup"/>
      </xsd:simpleType>
    </xsd:element>
    <xsd:element name="LocOverallPublishStatusLookup" ma:index="79" nillable="true" ma:displayName="Loc Overall Publish Status" ma:default="" ma:list="{7DD1DCEC-E449-43D3-891F-7DC62F62AD21}" ma:internalName="LocOverallPublishStatusLookup" ma:readOnly="true" ma:showField="OverallPublishStatus" ma:web="4873beb7-5857-4685-be1f-d57550cc96cc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7DD1DCEC-E449-43D3-891F-7DC62F62AD21}" ma:internalName="LocProcessedForHandoffsLookup" ma:readOnly="true" ma:showField="ProcessedForHandoffs" ma:web="4873beb7-5857-4685-be1f-d57550cc96cc">
      <xsd:simpleType>
        <xsd:restriction base="dms:Lookup"/>
      </xsd:simpleType>
    </xsd:element>
    <xsd:element name="LocProcessedForMarketsLookup" ma:index="82" nillable="true" ma:displayName="Loc Processed For Markets" ma:default="" ma:list="{7DD1DCEC-E449-43D3-891F-7DC62F62AD21}" ma:internalName="LocProcessedForMarketsLookup" ma:readOnly="true" ma:showField="ProcessedForMarkets" ma:web="4873beb7-5857-4685-be1f-d57550cc96cc">
      <xsd:simpleType>
        <xsd:restriction base="dms:Lookup"/>
      </xsd:simpleType>
    </xsd:element>
    <xsd:element name="LocPublishedDependentAssetsLookup" ma:index="83" nillable="true" ma:displayName="Loc Published Dependent Assets" ma:default="" ma:list="{7DD1DCEC-E449-43D3-891F-7DC62F62AD21}" ma:internalName="LocPublishedDependentAssetsLookup" ma:readOnly="true" ma:showField="PublishedDependentAssets" ma:web="4873beb7-5857-4685-be1f-d57550cc96cc">
      <xsd:simpleType>
        <xsd:restriction base="dms:Lookup"/>
      </xsd:simpleType>
    </xsd:element>
    <xsd:element name="LocPublishedLinkedAssetsLookup" ma:index="84" nillable="true" ma:displayName="Loc Published Linked Assets" ma:default="" ma:list="{7DD1DCEC-E449-43D3-891F-7DC62F62AD21}" ma:internalName="LocPublishedLinkedAssetsLookup" ma:readOnly="true" ma:showField="PublishedLinkedAssets" ma:web="4873beb7-5857-4685-be1f-d57550cc96cc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00f02cb3-2c7c-424a-9c61-10e9b6878429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2FBD1B11-2ACE-4FDC-B5A3-635D4ADF6F1B}" ma:internalName="Markets" ma:readOnly="false" ma:showField="MarketNa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9E343742-310B-4684-A24C-1D137CB4B230}" ma:internalName="NumOfRatingsLookup" ma:readOnly="true" ma:showField="NumOfRating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9E343742-310B-4684-A24C-1D137CB4B230}" ma:internalName="PublishStatusLookup" ma:readOnly="false" ma:showField="PublishStatu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93aef74d-6c78-4815-8310-51477dceeccc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530f955b-6704-4601-bd83-f81d87f1e440}" ma:internalName="TaxCatchAll" ma:showField="CatchAllData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530f955b-6704-4601-bd83-f81d87f1e440}" ma:internalName="TaxCatchAllLabel" ma:readOnly="true" ma:showField="CatchAllDataLabel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PDescription xmlns="4873beb7-5857-4685-be1f-d57550cc96cc" xsi:nil="true"/>
    <AssetExpire xmlns="4873beb7-5857-4685-be1f-d57550cc96cc">2029-01-01T08:00:00+00:00</AssetExpire>
    <CampaignTagsTaxHTField0 xmlns="4873beb7-5857-4685-be1f-d57550cc96cc">
      <Terms xmlns="http://schemas.microsoft.com/office/infopath/2007/PartnerControls"/>
    </CampaignTagsTaxHTField0>
    <IntlLangReviewDate xmlns="4873beb7-5857-4685-be1f-d57550cc96cc" xsi:nil="true"/>
    <TPFriendlyName xmlns="4873beb7-5857-4685-be1f-d57550cc96cc" xsi:nil="true"/>
    <IntlLangReview xmlns="4873beb7-5857-4685-be1f-d57550cc96cc">false</IntlLangReview>
    <LocLastLocAttemptVersionLookup xmlns="4873beb7-5857-4685-be1f-d57550cc96cc">856622</LocLastLocAttemptVersionLookup>
    <PolicheckWords xmlns="4873beb7-5857-4685-be1f-d57550cc96cc" xsi:nil="true"/>
    <SubmitterId xmlns="4873beb7-5857-4685-be1f-d57550cc96cc" xsi:nil="true"/>
    <AcquiredFrom xmlns="4873beb7-5857-4685-be1f-d57550cc96cc">Internal MS</AcquiredFrom>
    <EditorialStatus xmlns="4873beb7-5857-4685-be1f-d57550cc96cc">Complete</EditorialStatus>
    <Markets xmlns="4873beb7-5857-4685-be1f-d57550cc96cc"/>
    <OriginAsset xmlns="4873beb7-5857-4685-be1f-d57550cc96cc" xsi:nil="true"/>
    <AssetStart xmlns="4873beb7-5857-4685-be1f-d57550cc96cc">2012-09-19T11:18:00+00:00</AssetStart>
    <FriendlyTitle xmlns="4873beb7-5857-4685-be1f-d57550cc96cc" xsi:nil="true"/>
    <MarketSpecific xmlns="4873beb7-5857-4685-be1f-d57550cc96cc">false</MarketSpecific>
    <TPNamespace xmlns="4873beb7-5857-4685-be1f-d57550cc96cc" xsi:nil="true"/>
    <PublishStatusLookup xmlns="4873beb7-5857-4685-be1f-d57550cc96cc">
      <Value>1622659</Value>
    </PublishStatusLookup>
    <APAuthor xmlns="4873beb7-5857-4685-be1f-d57550cc96cc">
      <UserInfo>
        <DisplayName>REDMOND\v-anij</DisplayName>
        <AccountId>2469</AccountId>
        <AccountType/>
      </UserInfo>
    </APAuthor>
    <TPCommandLine xmlns="4873beb7-5857-4685-be1f-d57550cc96cc" xsi:nil="true"/>
    <IntlLangReviewer xmlns="4873beb7-5857-4685-be1f-d57550cc96cc" xsi:nil="true"/>
    <OpenTemplate xmlns="4873beb7-5857-4685-be1f-d57550cc96cc">true</OpenTemplate>
    <CSXSubmissionDate xmlns="4873beb7-5857-4685-be1f-d57550cc96cc" xsi:nil="true"/>
    <TaxCatchAll xmlns="4873beb7-5857-4685-be1f-d57550cc96cc"/>
    <Manager xmlns="4873beb7-5857-4685-be1f-d57550cc96cc" xsi:nil="true"/>
    <NumericId xmlns="4873beb7-5857-4685-be1f-d57550cc96cc" xsi:nil="true"/>
    <ParentAssetId xmlns="4873beb7-5857-4685-be1f-d57550cc96cc" xsi:nil="true"/>
    <OriginalSourceMarket xmlns="4873beb7-5857-4685-be1f-d57550cc96cc" xsi:nil="true"/>
    <ApprovalStatus xmlns="4873beb7-5857-4685-be1f-d57550cc96cc">InProgress</ApprovalStatus>
    <TPComponent xmlns="4873beb7-5857-4685-be1f-d57550cc96cc" xsi:nil="true"/>
    <EditorialTags xmlns="4873beb7-5857-4685-be1f-d57550cc96cc" xsi:nil="true"/>
    <TPExecutable xmlns="4873beb7-5857-4685-be1f-d57550cc96cc" xsi:nil="true"/>
    <TPLaunchHelpLink xmlns="4873beb7-5857-4685-be1f-d57550cc96cc" xsi:nil="true"/>
    <LocComments xmlns="4873beb7-5857-4685-be1f-d57550cc96cc" xsi:nil="true"/>
    <LocRecommendedHandoff xmlns="4873beb7-5857-4685-be1f-d57550cc96cc" xsi:nil="true"/>
    <SourceTitle xmlns="4873beb7-5857-4685-be1f-d57550cc96cc" xsi:nil="true"/>
    <CSXUpdate xmlns="4873beb7-5857-4685-be1f-d57550cc96cc">false</CSXUpdate>
    <IntlLocPriority xmlns="4873beb7-5857-4685-be1f-d57550cc96cc" xsi:nil="true"/>
    <UAProjectedTotalWords xmlns="4873beb7-5857-4685-be1f-d57550cc96cc" xsi:nil="true"/>
    <AssetType xmlns="4873beb7-5857-4685-be1f-d57550cc96cc">TP</AssetType>
    <MachineTranslated xmlns="4873beb7-5857-4685-be1f-d57550cc96cc">false</MachineTranslated>
    <OutputCachingOn xmlns="4873beb7-5857-4685-be1f-d57550cc96cc">false</OutputCachingOn>
    <TemplateStatus xmlns="4873beb7-5857-4685-be1f-d57550cc96cc">Complete</TemplateStatus>
    <IsSearchable xmlns="4873beb7-5857-4685-be1f-d57550cc96cc">true</IsSearchable>
    <ContentItem xmlns="4873beb7-5857-4685-be1f-d57550cc96cc" xsi:nil="true"/>
    <HandoffToMSDN xmlns="4873beb7-5857-4685-be1f-d57550cc96cc" xsi:nil="true"/>
    <ShowIn xmlns="4873beb7-5857-4685-be1f-d57550cc96cc">Show everywhere</ShowIn>
    <ThumbnailAssetId xmlns="4873beb7-5857-4685-be1f-d57550cc96cc" xsi:nil="true"/>
    <UALocComments xmlns="4873beb7-5857-4685-be1f-d57550cc96cc" xsi:nil="true"/>
    <UALocRecommendation xmlns="4873beb7-5857-4685-be1f-d57550cc96cc">Localize</UALocRecommendation>
    <LastModifiedDateTime xmlns="4873beb7-5857-4685-be1f-d57550cc96cc" xsi:nil="true"/>
    <LegacyData xmlns="4873beb7-5857-4685-be1f-d57550cc96cc" xsi:nil="true"/>
    <LocManualTestRequired xmlns="4873beb7-5857-4685-be1f-d57550cc96cc">false</LocManualTestRequired>
    <LocMarketGroupTiers2 xmlns="4873beb7-5857-4685-be1f-d57550cc96cc" xsi:nil="true"/>
    <ClipArtFilename xmlns="4873beb7-5857-4685-be1f-d57550cc96cc" xsi:nil="true"/>
    <TPApplication xmlns="4873beb7-5857-4685-be1f-d57550cc96cc" xsi:nil="true"/>
    <CSXHash xmlns="4873beb7-5857-4685-be1f-d57550cc96cc" xsi:nil="true"/>
    <DirectSourceMarket xmlns="4873beb7-5857-4685-be1f-d57550cc96cc" xsi:nil="true"/>
    <PrimaryImageGen xmlns="4873beb7-5857-4685-be1f-d57550cc96cc">false</PrimaryImageGen>
    <PlannedPubDate xmlns="4873beb7-5857-4685-be1f-d57550cc96cc" xsi:nil="true"/>
    <CSXSubmissionMarket xmlns="4873beb7-5857-4685-be1f-d57550cc96cc" xsi:nil="true"/>
    <Downloads xmlns="4873beb7-5857-4685-be1f-d57550cc96cc">0</Downloads>
    <ArtSampleDocs xmlns="4873beb7-5857-4685-be1f-d57550cc96cc" xsi:nil="true"/>
    <TrustLevel xmlns="4873beb7-5857-4685-be1f-d57550cc96cc">1 Microsoft Managed Content</TrustLevel>
    <BlockPublish xmlns="4873beb7-5857-4685-be1f-d57550cc96cc">false</BlockPublish>
    <TPLaunchHelpLinkType xmlns="4873beb7-5857-4685-be1f-d57550cc96cc">Template</TPLaunchHelpLinkType>
    <LocalizationTagsTaxHTField0 xmlns="4873beb7-5857-4685-be1f-d57550cc96cc">
      <Terms xmlns="http://schemas.microsoft.com/office/infopath/2007/PartnerControls"/>
    </LocalizationTagsTaxHTField0>
    <BusinessGroup xmlns="4873beb7-5857-4685-be1f-d57550cc96cc" xsi:nil="true"/>
    <Providers xmlns="4873beb7-5857-4685-be1f-d57550cc96cc" xsi:nil="true"/>
    <TemplateTemplateType xmlns="4873beb7-5857-4685-be1f-d57550cc96cc">Excel Spreadsheet Template</TemplateTemplateType>
    <TimesCloned xmlns="4873beb7-5857-4685-be1f-d57550cc96cc" xsi:nil="true"/>
    <TPAppVersion xmlns="4873beb7-5857-4685-be1f-d57550cc96cc" xsi:nil="true"/>
    <VoteCount xmlns="4873beb7-5857-4685-be1f-d57550cc96cc" xsi:nil="true"/>
    <AverageRating xmlns="4873beb7-5857-4685-be1f-d57550cc96cc" xsi:nil="true"/>
    <FeatureTagsTaxHTField0 xmlns="4873beb7-5857-4685-be1f-d57550cc96cc">
      <Terms xmlns="http://schemas.microsoft.com/office/infopath/2007/PartnerControls"/>
    </FeatureTagsTaxHTField0>
    <Provider xmlns="4873beb7-5857-4685-be1f-d57550cc96cc" xsi:nil="true"/>
    <UACurrentWords xmlns="4873beb7-5857-4685-be1f-d57550cc96cc" xsi:nil="true"/>
    <AssetId xmlns="4873beb7-5857-4685-be1f-d57550cc96cc">TP103458065</AssetId>
    <TPClientViewer xmlns="4873beb7-5857-4685-be1f-d57550cc96cc" xsi:nil="true"/>
    <DSATActionTaken xmlns="4873beb7-5857-4685-be1f-d57550cc96cc" xsi:nil="true"/>
    <APEditor xmlns="4873beb7-5857-4685-be1f-d57550cc96cc">
      <UserInfo>
        <DisplayName/>
        <AccountId xsi:nil="true"/>
        <AccountType/>
      </UserInfo>
    </APEditor>
    <TPInstallLocation xmlns="4873beb7-5857-4685-be1f-d57550cc96cc" xsi:nil="true"/>
    <OOCacheId xmlns="4873beb7-5857-4685-be1f-d57550cc96cc" xsi:nil="true"/>
    <IsDeleted xmlns="4873beb7-5857-4685-be1f-d57550cc96cc">false</IsDeleted>
    <PublishTargets xmlns="4873beb7-5857-4685-be1f-d57550cc96cc">OfficeOnlineVNext</PublishTargets>
    <ApprovalLog xmlns="4873beb7-5857-4685-be1f-d57550cc96cc" xsi:nil="true"/>
    <BugNumber xmlns="4873beb7-5857-4685-be1f-d57550cc96cc" xsi:nil="true"/>
    <CrawlForDependencies xmlns="4873beb7-5857-4685-be1f-d57550cc96cc">false</CrawlForDependencies>
    <InternalTagsTaxHTField0 xmlns="4873beb7-5857-4685-be1f-d57550cc96cc">
      <Terms xmlns="http://schemas.microsoft.com/office/infopath/2007/PartnerControls"/>
    </InternalTagsTaxHTField0>
    <LastHandOff xmlns="4873beb7-5857-4685-be1f-d57550cc96cc" xsi:nil="true"/>
    <Milestone xmlns="4873beb7-5857-4685-be1f-d57550cc96cc" xsi:nil="true"/>
    <OriginalRelease xmlns="4873beb7-5857-4685-be1f-d57550cc96cc">15</OriginalRelease>
    <RecommendationsModifier xmlns="4873beb7-5857-4685-be1f-d57550cc96cc" xsi:nil="true"/>
    <ScenarioTagsTaxHTField0 xmlns="4873beb7-5857-4685-be1f-d57550cc96cc">
      <Terms xmlns="http://schemas.microsoft.com/office/infopath/2007/PartnerControls"/>
    </ScenarioTagsTaxHTField0>
    <UANotes xmlns="4873beb7-5857-4685-be1f-d57550cc96cc" xsi:nil="true"/>
  </documentManagement>
</p:properties>
</file>

<file path=customXml/itemProps1.xml><?xml version="1.0" encoding="utf-8"?>
<ds:datastoreItem xmlns:ds="http://schemas.openxmlformats.org/officeDocument/2006/customXml" ds:itemID="{44D866BB-53A8-4AA2-8213-3C5DD1E767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73beb7-5857-4685-be1f-d57550cc96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0BE4E2F-F9E2-47EA-9749-00C2632BC6C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A85211-E3EF-4462-8EF7-B98D9AD79D9F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4873beb7-5857-4685-be1f-d57550cc96cc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Darbalapiai</vt:lpstr>
      </vt:variant>
      <vt:variant>
        <vt:i4>12</vt:i4>
      </vt:variant>
      <vt:variant>
        <vt:lpstr>Įvardytieji diapazonai</vt:lpstr>
      </vt:variant>
      <vt:variant>
        <vt:i4>13</vt:i4>
      </vt:variant>
    </vt:vector>
  </HeadingPairs>
  <TitlesOfParts>
    <vt:vector size="25" baseType="lpstr">
      <vt:lpstr>Sausis</vt:lpstr>
      <vt:lpstr>Vasaris</vt:lpstr>
      <vt:lpstr>Kovas</vt:lpstr>
      <vt:lpstr>Balandis</vt:lpstr>
      <vt:lpstr>Gegužė</vt:lpstr>
      <vt:lpstr>Birželis</vt:lpstr>
      <vt:lpstr>Liepa</vt:lpstr>
      <vt:lpstr>Rugpjūtis</vt:lpstr>
      <vt:lpstr>Rugsėjis</vt:lpstr>
      <vt:lpstr>Spalis</vt:lpstr>
      <vt:lpstr>Lapkritis</vt:lpstr>
      <vt:lpstr>Gruodis</vt:lpstr>
      <vt:lpstr>KalendoriniaiMetai</vt:lpstr>
      <vt:lpstr>Balandis!Print_Area</vt:lpstr>
      <vt:lpstr>Birželis!Print_Area</vt:lpstr>
      <vt:lpstr>Gegužė!Print_Area</vt:lpstr>
      <vt:lpstr>Gruodis!Print_Area</vt:lpstr>
      <vt:lpstr>Kovas!Print_Area</vt:lpstr>
      <vt:lpstr>Lapkritis!Print_Area</vt:lpstr>
      <vt:lpstr>Liepa!Print_Area</vt:lpstr>
      <vt:lpstr>Rugpjūtis!Print_Area</vt:lpstr>
      <vt:lpstr>Rugsėjis!Print_Area</vt:lpstr>
      <vt:lpstr>Sausis!Print_Area</vt:lpstr>
      <vt:lpstr>Spalis!Print_Area</vt:lpstr>
      <vt:lpstr>Vasaris!Print_Area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dcterms:created xsi:type="dcterms:W3CDTF">2012-09-17T22:36:33Z</dcterms:created>
  <dcterms:modified xsi:type="dcterms:W3CDTF">2018-04-18T06:48:29Z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0x0101006EDDDB5EE6D98C44930B742096920B300400F5B6D36B3EF94B4E9A635CDF2A18F5B8</vt:lpwstr>
  </property>
  <property fmtid="{D5CDD505-2E9C-101B-9397-08002B2CF9AE}" pid="3" name="InternalTags">
    <vt:lpwstr/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</Properties>
</file>