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13_AccessibilityQ4\04_from_finalchecks\01_Templates\zh-TW\target\"/>
    </mc:Choice>
  </mc:AlternateContent>
  <bookViews>
    <workbookView xWindow="0" yWindow="0" windowWidth="21600" windowHeight="9510"/>
  </bookViews>
  <sheets>
    <sheet name="目標" sheetId="1" r:id="rId1"/>
    <sheet name="飲食" sheetId="2" r:id="rId2"/>
    <sheet name="運動" sheetId="3" r:id="rId3"/>
    <sheet name="圖表計算" sheetId="4" state="hidden" r:id="rId4"/>
  </sheets>
  <definedNames>
    <definedName name="_xlnm.Print_Titles" localSheetId="1">飲食!$3:$3</definedName>
    <definedName name="_xlnm.Print_Titles" localSheetId="2">運動!$3:$3</definedName>
    <definedName name="目標體重">目標!$B$8</definedName>
    <definedName name="每日減少重量">目標!$B$15</definedName>
    <definedName name="計畫天數">目標!$B$13</definedName>
    <definedName name="原始體重">目標!$B$6</definedName>
    <definedName name="副標題">目標!$C$2</definedName>
    <definedName name="最後飲食">圖表計算!$C$5</definedName>
    <definedName name="最後運動">圖表計算!$C$23</definedName>
    <definedName name="減重目標">目標!$B$11</definedName>
    <definedName name="結束日期">目標!$B$3</definedName>
    <definedName name="開始日期">目標!$B$1</definedName>
    <definedName name="飲食列開始">圖表計算!$C$4</definedName>
    <definedName name="飲食期間">飲食[日期]</definedName>
    <definedName name="運動日期範圍">圖表計算!$D$23:$D$36</definedName>
    <definedName name="運動列開始">圖表計算!$C$22</definedName>
    <definedName name="運動期間">運動[日期]</definedName>
    <definedName name="欄標題2">飲食[[#Headers],[日期]]</definedName>
    <definedName name="欄標題3">運動[[#Headers],[日期]]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C4" i="4"/>
  <c r="B2" i="3" l="1"/>
  <c r="B2" i="2"/>
  <c r="B11" i="1" l="1"/>
  <c r="B1" i="1" l="1"/>
  <c r="B5" i="2" l="1"/>
  <c r="B6" i="2"/>
  <c r="B7" i="2"/>
  <c r="B8" i="2"/>
  <c r="B9" i="2"/>
  <c r="B10" i="2"/>
  <c r="B11" i="2"/>
  <c r="B19" i="2"/>
  <c r="B4" i="3"/>
  <c r="B17" i="2"/>
  <c r="B18" i="2"/>
  <c r="B15" i="2"/>
  <c r="B16" i="2"/>
  <c r="B13" i="2"/>
  <c r="B14" i="2"/>
  <c r="B12" i="2"/>
  <c r="B3" i="1"/>
  <c r="B13" i="1" s="1"/>
  <c r="B15" i="1" s="1"/>
  <c r="B4" i="2"/>
  <c r="B5" i="3"/>
  <c r="B6" i="3" s="1"/>
  <c r="B7" i="3" s="1"/>
  <c r="B8" i="3" s="1"/>
  <c r="B9" i="3" s="1"/>
  <c r="B10" i="3" s="1"/>
  <c r="B11" i="3" s="1"/>
  <c r="B12" i="3" s="1"/>
  <c r="C5" i="4" l="1"/>
  <c r="I7" i="4" s="1"/>
  <c r="B13" i="3"/>
  <c r="B14" i="3" s="1"/>
  <c r="B15" i="3" s="1"/>
  <c r="B16" i="3" s="1"/>
  <c r="B17" i="3" s="1"/>
  <c r="B18" i="3" s="1"/>
  <c r="B19" i="3" s="1"/>
  <c r="B20" i="3" s="1"/>
  <c r="D9" i="4" l="1"/>
  <c r="F7" i="4"/>
  <c r="H5" i="4"/>
  <c r="I6" i="4"/>
  <c r="D17" i="4"/>
  <c r="F15" i="4"/>
  <c r="G13" i="4"/>
  <c r="H8" i="4"/>
  <c r="D5" i="4"/>
  <c r="E5" i="4" s="1"/>
  <c r="D13" i="4"/>
  <c r="F5" i="4"/>
  <c r="F11" i="4"/>
  <c r="G17" i="4"/>
  <c r="G9" i="4"/>
  <c r="H15" i="4"/>
  <c r="I14" i="4"/>
  <c r="D15" i="4"/>
  <c r="D11" i="4"/>
  <c r="D7" i="4"/>
  <c r="F17" i="4"/>
  <c r="F13" i="4"/>
  <c r="F9" i="4"/>
  <c r="G5" i="4"/>
  <c r="G15" i="4"/>
  <c r="G11" i="4"/>
  <c r="G7" i="4"/>
  <c r="H17" i="4"/>
  <c r="H12" i="4"/>
  <c r="I18" i="4"/>
  <c r="I10" i="4"/>
  <c r="D18" i="4"/>
  <c r="D16" i="4"/>
  <c r="D14" i="4"/>
  <c r="D12" i="4"/>
  <c r="D10" i="4"/>
  <c r="D8" i="4"/>
  <c r="D6" i="4"/>
  <c r="F18" i="4"/>
  <c r="F16" i="4"/>
  <c r="F14" i="4"/>
  <c r="F12" i="4"/>
  <c r="F10" i="4"/>
  <c r="F8" i="4"/>
  <c r="F6" i="4"/>
  <c r="G18" i="4"/>
  <c r="G16" i="4"/>
  <c r="G14" i="4"/>
  <c r="G12" i="4"/>
  <c r="G10" i="4"/>
  <c r="G8" i="4"/>
  <c r="G6" i="4"/>
  <c r="H18" i="4"/>
  <c r="H16" i="4"/>
  <c r="H14" i="4"/>
  <c r="H10" i="4"/>
  <c r="H6" i="4"/>
  <c r="I16" i="4"/>
  <c r="I12" i="4"/>
  <c r="I8" i="4"/>
  <c r="H13" i="4"/>
  <c r="H11" i="4"/>
  <c r="H9" i="4"/>
  <c r="H7" i="4"/>
  <c r="I5" i="4"/>
  <c r="I17" i="4"/>
  <c r="I15" i="4"/>
  <c r="I13" i="4"/>
  <c r="I11" i="4"/>
  <c r="I9" i="4"/>
  <c r="C23" i="4"/>
  <c r="G23" i="4" l="1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D23" i="4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E15" i="4"/>
  <c r="E11" i="4"/>
  <c r="E7" i="4"/>
  <c r="E12" i="4"/>
  <c r="E14" i="4"/>
  <c r="E10" i="4"/>
  <c r="E6" i="4"/>
  <c r="E13" i="4"/>
  <c r="E9" i="4"/>
  <c r="E8" i="4"/>
  <c r="E18" i="4"/>
  <c r="E16" i="4"/>
  <c r="E17" i="4"/>
  <c r="E23" i="4" l="1"/>
</calcChain>
</file>

<file path=xl/sharedStrings.xml><?xml version="1.0" encoding="utf-8"?>
<sst xmlns="http://schemas.openxmlformats.org/spreadsheetml/2006/main" count="98" uniqueCount="46">
  <si>
    <t>開始日期</t>
  </si>
  <si>
    <t>原始體重</t>
  </si>
  <si>
    <t>目標體重</t>
  </si>
  <si>
    <t>減重目標</t>
  </si>
  <si>
    <t>減重天數</t>
  </si>
  <si>
    <t>每日減少重量</t>
  </si>
  <si>
    <t>目標</t>
  </si>
  <si>
    <t>飲食與運動日誌</t>
  </si>
  <si>
    <t>飲食分析</t>
  </si>
  <si>
    <t>運動分析</t>
  </si>
  <si>
    <t>運動</t>
  </si>
  <si>
    <t>飲食</t>
  </si>
  <si>
    <t>日期</t>
  </si>
  <si>
    <t>時間</t>
  </si>
  <si>
    <t>描述</t>
  </si>
  <si>
    <t>咖啡</t>
  </si>
  <si>
    <t>貝果</t>
  </si>
  <si>
    <t>午餐</t>
  </si>
  <si>
    <t>晚餐</t>
  </si>
  <si>
    <t>吐司</t>
  </si>
  <si>
    <t>卡路里</t>
  </si>
  <si>
    <t>碳水化合物</t>
  </si>
  <si>
    <t>蛋白質</t>
  </si>
  <si>
    <t>脂肪</t>
  </si>
  <si>
    <t>附註</t>
  </si>
  <si>
    <t>晨間咖啡</t>
  </si>
  <si>
    <t>早餐輕食</t>
  </si>
  <si>
    <t>火雞肉三明治</t>
  </si>
  <si>
    <t>薯球燉鍋</t>
  </si>
  <si>
    <t>三明治</t>
  </si>
  <si>
    <t>沙拉</t>
  </si>
  <si>
    <t>拿鐵</t>
  </si>
  <si>
    <t>持續時間 (分鐘)</t>
  </si>
  <si>
    <t>消耗卡路里</t>
  </si>
  <si>
    <t>跑步機健身</t>
  </si>
  <si>
    <t>低強度有氧</t>
  </si>
  <si>
    <t>高強度健身</t>
  </si>
  <si>
    <t>跑步</t>
  </si>
  <si>
    <t>飲食分析圖表資料</t>
  </si>
  <si>
    <t>開始列</t>
  </si>
  <si>
    <t>最後飲食項目</t>
  </si>
  <si>
    <t>運動分析圖表資料</t>
  </si>
  <si>
    <t>最後一個運動項目</t>
  </si>
  <si>
    <t>日</t>
  </si>
  <si>
    <t>數字</t>
  </si>
  <si>
    <t>結束日期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</si>
</sst>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F400]h:mm:ss\ AM/PM"/>
    <numFmt numFmtId="177" formatCode="#,#00;;;"/>
    <numFmt numFmtId="178" formatCode="[$-F800]dddd\,\ mmmm\ dd\,\ yyyy"/>
    <numFmt numFmtId="179" formatCode="0.00_ "/>
    <numFmt numFmtId="180" formatCode="0_ "/>
    <numFmt numFmtId="181" formatCode="h:mm;@"/>
  </numFmts>
  <fonts count="17" x14ac:knownFonts="1">
    <font>
      <sz val="11"/>
      <color theme="1"/>
      <name val="微軟正黑體"/>
      <family val="2"/>
      <scheme val="minor"/>
    </font>
    <font>
      <sz val="11"/>
      <color theme="0"/>
      <name val="微軟正黑體"/>
      <family val="2"/>
      <scheme val="minor"/>
    </font>
    <font>
      <sz val="24"/>
      <color theme="1" tint="0.24994659260841701"/>
      <name val="微軟正黑體"/>
      <family val="2"/>
      <scheme val="major"/>
    </font>
    <font>
      <sz val="12"/>
      <color theme="1" tint="0.24994659260841701"/>
      <name val="微軟正黑體"/>
      <family val="2"/>
      <scheme val="minor"/>
    </font>
    <font>
      <sz val="14"/>
      <color theme="0"/>
      <name val="微軟正黑體"/>
      <family val="2"/>
      <scheme val="major"/>
    </font>
    <font>
      <sz val="18"/>
      <color theme="0"/>
      <name val="微軟正黑體"/>
      <family val="2"/>
      <scheme val="major"/>
    </font>
    <font>
      <sz val="11"/>
      <name val="微軟正黑體"/>
      <family val="2"/>
      <scheme val="minor"/>
    </font>
    <font>
      <b/>
      <sz val="11"/>
      <name val="微軟正黑體"/>
      <family val="2"/>
      <scheme val="minor"/>
    </font>
    <font>
      <sz val="8"/>
      <name val="微軟正黑體"/>
      <family val="2"/>
      <scheme val="minor"/>
    </font>
    <font>
      <sz val="10"/>
      <color theme="0"/>
      <name val="微軟正黑體"/>
      <family val="2"/>
      <scheme val="major"/>
    </font>
    <font>
      <sz val="11"/>
      <color theme="1"/>
      <name val="微軟正黑體"/>
      <family val="2"/>
      <scheme val="minor"/>
    </font>
    <font>
      <sz val="18"/>
      <color theme="1"/>
      <name val="微軟正黑體"/>
      <family val="2"/>
      <scheme val="major"/>
    </font>
    <font>
      <sz val="9"/>
      <name val="微軟正黑體"/>
      <family val="3"/>
      <charset val="136"/>
      <scheme val="minor"/>
    </font>
    <font>
      <b/>
      <sz val="18"/>
      <color theme="1"/>
      <name val="微軟正黑體"/>
      <family val="2"/>
      <charset val="136"/>
      <scheme val="major"/>
    </font>
    <font>
      <b/>
      <sz val="24"/>
      <color theme="1" tint="0.24994659260841701"/>
      <name val="微軟正黑體"/>
      <family val="2"/>
      <charset val="136"/>
      <scheme val="major"/>
    </font>
    <font>
      <b/>
      <sz val="14"/>
      <color theme="0"/>
      <name val="微軟正黑體"/>
      <family val="2"/>
      <charset val="136"/>
      <scheme val="major"/>
    </font>
    <font>
      <b/>
      <sz val="10"/>
      <color theme="0"/>
      <name val="微軟正黑體"/>
      <family val="2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19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3" fillId="0" borderId="0" applyNumberFormat="0" applyFill="0" applyProtection="0">
      <alignment vertical="center"/>
    </xf>
    <xf numFmtId="0" fontId="4" fillId="5" borderId="0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4" fontId="5" fillId="3" borderId="6">
      <alignment horizontal="center"/>
    </xf>
    <xf numFmtId="0" fontId="5" fillId="4" borderId="6" applyNumberFormat="0">
      <alignment horizontal="center"/>
    </xf>
    <xf numFmtId="1" fontId="5" fillId="5" borderId="6">
      <alignment horizontal="center"/>
    </xf>
    <xf numFmtId="0" fontId="9" fillId="5" borderId="0" applyNumberFormat="0" applyBorder="0" applyProtection="0">
      <alignment vertical="center"/>
    </xf>
    <xf numFmtId="0" fontId="1" fillId="0" borderId="1" applyNumberFormat="0" applyFill="0" applyProtection="0">
      <alignment horizontal="center" vertical="center"/>
    </xf>
    <xf numFmtId="0" fontId="1" fillId="0" borderId="1" applyNumberFormat="0" applyFill="0" applyProtection="0">
      <alignment horizontal="center" vertical="center"/>
    </xf>
    <xf numFmtId="14" fontId="6" fillId="0" borderId="5" applyNumberFormat="0" applyFont="0" applyFill="0" applyAlignment="0">
      <alignment horizontal="center"/>
    </xf>
    <xf numFmtId="178" fontId="10" fillId="0" borderId="2" applyFont="0" applyFill="0" applyBorder="0" applyAlignment="0">
      <alignment horizontal="center"/>
    </xf>
    <xf numFmtId="179" fontId="10" fillId="0" borderId="0" applyFont="0" applyFill="0" applyBorder="0" applyAlignment="0">
      <alignment vertical="center"/>
    </xf>
    <xf numFmtId="180" fontId="10" fillId="5" borderId="2" applyFont="0" applyFill="0" applyBorder="0" applyAlignment="0">
      <alignment horizontal="center"/>
    </xf>
    <xf numFmtId="181" fontId="10" fillId="0" borderId="0" applyFont="0" applyFill="0" applyBorder="0" applyAlignment="0">
      <alignment horizontal="left" vertical="center"/>
    </xf>
    <xf numFmtId="0" fontId="2" fillId="0" borderId="1" applyNumberFormat="0" applyFill="0" applyProtection="0"/>
  </cellStyleXfs>
  <cellXfs count="44">
    <xf numFmtId="0" fontId="0" fillId="0" borderId="0" xfId="0">
      <alignment vertical="center"/>
    </xf>
    <xf numFmtId="0" fontId="3" fillId="0" borderId="0" xfId="2">
      <alignment vertical="center"/>
    </xf>
    <xf numFmtId="0" fontId="6" fillId="2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>
      <alignment vertical="center"/>
    </xf>
    <xf numFmtId="14" fontId="8" fillId="0" borderId="3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4" fontId="8" fillId="0" borderId="4" xfId="0" applyNumberFormat="1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NumberFormat="1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>
      <alignment vertical="center"/>
    </xf>
    <xf numFmtId="0" fontId="3" fillId="0" borderId="0" xfId="2" applyAlignment="1">
      <alignment vertical="top"/>
    </xf>
    <xf numFmtId="177" fontId="8" fillId="0" borderId="3" xfId="0" applyNumberFormat="1" applyFont="1" applyFill="1" applyBorder="1">
      <alignment vertical="center"/>
    </xf>
    <xf numFmtId="0" fontId="4" fillId="5" borderId="0" xfId="3">
      <alignment horizontal="left" vertical="center" indent="1"/>
    </xf>
    <xf numFmtId="0" fontId="4" fillId="5" borderId="0" xfId="3" applyAlignment="1">
      <alignment horizontal="left" vertical="center" indent="1"/>
    </xf>
    <xf numFmtId="0" fontId="1" fillId="0" borderId="1" xfId="11">
      <alignment horizontal="center" vertical="center"/>
    </xf>
    <xf numFmtId="0" fontId="1" fillId="3" borderId="5" xfId="4" applyNumberFormat="1" applyBorder="1" applyAlignment="1">
      <alignment horizontal="center" vertical="top"/>
    </xf>
    <xf numFmtId="0" fontId="1" fillId="4" borderId="5" xfId="5" applyNumberFormat="1" applyBorder="1" applyAlignment="1">
      <alignment horizontal="center" vertical="top"/>
    </xf>
    <xf numFmtId="0" fontId="1" fillId="5" borderId="5" xfId="6" applyNumberFormat="1" applyBorder="1" applyAlignment="1">
      <alignment horizontal="center" vertical="top"/>
    </xf>
    <xf numFmtId="0" fontId="2" fillId="0" borderId="1" xfId="18"/>
    <xf numFmtId="178" fontId="5" fillId="3" borderId="5" xfId="14" applyNumberFormat="1" applyFont="1" applyFill="1" applyBorder="1">
      <alignment horizontal="center"/>
    </xf>
    <xf numFmtId="179" fontId="5" fillId="4" borderId="6" xfId="15" applyNumberFormat="1" applyFont="1" applyFill="1" applyBorder="1" applyAlignment="1">
      <alignment horizontal="center"/>
    </xf>
    <xf numFmtId="180" fontId="5" fillId="5" borderId="6" xfId="16" applyNumberFormat="1" applyFont="1" applyBorder="1">
      <alignment horizontal="center"/>
    </xf>
    <xf numFmtId="179" fontId="5" fillId="5" borderId="6" xfId="15" applyNumberFormat="1" applyFont="1" applyFill="1" applyBorder="1" applyAlignment="1">
      <alignment horizontal="center"/>
    </xf>
    <xf numFmtId="0" fontId="14" fillId="0" borderId="1" xfId="18" applyFont="1"/>
    <xf numFmtId="0" fontId="15" fillId="5" borderId="0" xfId="3" applyFont="1" applyAlignment="1">
      <alignment horizontal="left" vertical="center" indent="1"/>
    </xf>
    <xf numFmtId="0" fontId="15" fillId="5" borderId="0" xfId="3" applyFont="1">
      <alignment horizontal="left" vertical="center" indent="1"/>
    </xf>
    <xf numFmtId="14" fontId="16" fillId="5" borderId="0" xfId="10" applyNumberFormat="1" applyFont="1" applyBorder="1">
      <alignment vertical="center"/>
    </xf>
    <xf numFmtId="176" fontId="16" fillId="5" borderId="0" xfId="10" applyNumberFormat="1" applyFont="1" applyBorder="1">
      <alignment vertical="center"/>
    </xf>
    <xf numFmtId="0" fontId="16" fillId="5" borderId="0" xfId="10" applyFont="1" applyBorder="1">
      <alignment vertical="center"/>
    </xf>
    <xf numFmtId="1" fontId="16" fillId="5" borderId="0" xfId="10" applyNumberFormat="1" applyFont="1" applyBorder="1">
      <alignment vertical="center"/>
    </xf>
    <xf numFmtId="14" fontId="16" fillId="0" borderId="0" xfId="10" applyNumberFormat="1" applyFont="1" applyFill="1" applyBorder="1">
      <alignment vertical="center"/>
    </xf>
    <xf numFmtId="1" fontId="16" fillId="0" borderId="0" xfId="10" applyNumberFormat="1" applyFont="1" applyFill="1" applyBorder="1">
      <alignment vertical="center"/>
    </xf>
    <xf numFmtId="0" fontId="16" fillId="0" borderId="0" xfId="10" applyFont="1" applyFill="1" applyBorder="1">
      <alignment vertical="center"/>
    </xf>
    <xf numFmtId="181" fontId="0" fillId="0" borderId="0" xfId="17" applyFont="1" applyFill="1" applyBorder="1" applyAlignment="1">
      <alignment horizontal="left" vertical="center"/>
    </xf>
    <xf numFmtId="181" fontId="0" fillId="0" borderId="0" xfId="17" applyFont="1" applyAlignment="1">
      <alignment horizontal="left" vertical="center"/>
    </xf>
    <xf numFmtId="178" fontId="0" fillId="0" borderId="0" xfId="14" applyFont="1" applyFill="1" applyBorder="1" applyAlignment="1">
      <alignment horizontal="left" vertical="center"/>
    </xf>
    <xf numFmtId="178" fontId="0" fillId="0" borderId="0" xfId="14" applyFont="1" applyBorder="1" applyAlignment="1">
      <alignment horizontal="left" vertical="center"/>
    </xf>
    <xf numFmtId="180" fontId="0" fillId="0" borderId="0" xfId="16" applyFont="1" applyFill="1" applyBorder="1" applyAlignment="1">
      <alignment horizontal="left" vertical="center"/>
    </xf>
    <xf numFmtId="178" fontId="5" fillId="3" borderId="6" xfId="14" applyNumberFormat="1" applyFont="1" applyFill="1" applyBorder="1">
      <alignment horizontal="center"/>
    </xf>
    <xf numFmtId="179" fontId="5" fillId="4" borderId="6" xfId="15" applyNumberFormat="1" applyFont="1" applyFill="1" applyBorder="1" applyAlignment="1">
      <alignment horizontal="center"/>
    </xf>
    <xf numFmtId="0" fontId="13" fillId="0" borderId="1" xfId="1" applyFont="1" applyFill="1" applyBorder="1"/>
  </cellXfs>
  <cellStyles count="19">
    <cellStyle name="一般" xfId="0" builtinId="0" customBuiltin="1"/>
    <cellStyle name="已瀏覽過的超連結" xfId="12" builtinId="9" customBuiltin="1"/>
    <cellStyle name="日期" xfId="14"/>
    <cellStyle name="白色框線" xfId="13"/>
    <cellStyle name="時間" xfId="17"/>
    <cellStyle name="提要欄位標題 1" xfId="7"/>
    <cellStyle name="提要欄位標題 2" xfId="8"/>
    <cellStyle name="提要欄位標題 3" xfId="9"/>
    <cellStyle name="超連結" xfId="11" builtinId="8" customBuiltin="1"/>
    <cellStyle name="輔色1" xfId="4" builtinId="29" customBuiltin="1"/>
    <cellStyle name="輔色2" xfId="5" builtinId="33" customBuiltin="1"/>
    <cellStyle name="輔色3" xfId="6" builtinId="37" customBuiltin="1"/>
    <cellStyle name="標題" xfId="18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10" builtinId="19" customBuiltin="1"/>
    <cellStyle name="編號​​" xfId="16"/>
    <cellStyle name="體重" xfId="15"/>
  </cellStyles>
  <dxfs count="18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family val="2"/>
        <charset val="136"/>
      </font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family val="2"/>
        <charset val="136"/>
      </font>
    </dxf>
    <dxf>
      <font>
        <color theme="1" tint="0.24994659260841701"/>
      </font>
      <fill>
        <patternFill patternType="solid">
          <fgColor theme="6" tint="0.79995117038483843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double">
          <color theme="6"/>
        </top>
        <bottom style="thin">
          <color theme="6"/>
        </bottom>
      </border>
    </dxf>
    <dxf>
      <font>
        <b/>
        <i val="0"/>
        <color theme="0"/>
      </font>
      <fill>
        <patternFill patternType="solid">
          <fgColor theme="6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/>
      </border>
    </dxf>
  </dxfs>
  <tableStyles count="1" defaultTableStyle="飲食與運動日誌表格" defaultPivotStyle="PivotStyleMedium11">
    <tableStyle name="飲食與運動日誌表格" pivot="0" count="5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68016215664378E-2"/>
          <c:y val="4.5576902887139108E-2"/>
          <c:w val="0.7283557434868948"/>
          <c:h val="0.7841917760279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圖表計算!$I$4</c:f>
              <c:strCache>
                <c:ptCount val="1"/>
                <c:pt idx="0">
                  <c:v>卡路里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圖表計算!$E$5:$E$18</c:f>
              <c:strCache>
                <c:ptCount val="14"/>
                <c:pt idx="0">
                  <c:v>TUE</c:v>
                </c:pt>
                <c:pt idx="1">
                  <c:v>TUE</c:v>
                </c:pt>
                <c:pt idx="2">
                  <c:v>WED</c:v>
                </c:pt>
                <c:pt idx="3">
                  <c:v>WED</c:v>
                </c:pt>
                <c:pt idx="4">
                  <c:v>WED</c:v>
                </c:pt>
                <c:pt idx="5">
                  <c:v>WED</c:v>
                </c:pt>
                <c:pt idx="6">
                  <c:v>THU</c:v>
                </c:pt>
                <c:pt idx="7">
                  <c:v>THU</c:v>
                </c:pt>
                <c:pt idx="8">
                  <c:v>THU</c:v>
                </c:pt>
                <c:pt idx="9">
                  <c:v>THU</c:v>
                </c:pt>
                <c:pt idx="10">
                  <c:v>FRI</c:v>
                </c:pt>
                <c:pt idx="11">
                  <c:v>FRI</c:v>
                </c:pt>
                <c:pt idx="12">
                  <c:v>FRI</c:v>
                </c:pt>
                <c:pt idx="13">
                  <c:v>SUN</c:v>
                </c:pt>
              </c:strCache>
            </c:strRef>
          </c:cat>
          <c:val>
            <c:numRef>
              <c:f>圖表計算!$I$5:$I$18</c:f>
              <c:numCache>
                <c:formatCode>General</c:formatCode>
                <c:ptCount val="14"/>
                <c:pt idx="0">
                  <c:v>283</c:v>
                </c:pt>
                <c:pt idx="1">
                  <c:v>500</c:v>
                </c:pt>
                <c:pt idx="2">
                  <c:v>1</c:v>
                </c:pt>
                <c:pt idx="3">
                  <c:v>10</c:v>
                </c:pt>
                <c:pt idx="4">
                  <c:v>189</c:v>
                </c:pt>
                <c:pt idx="5">
                  <c:v>477</c:v>
                </c:pt>
                <c:pt idx="6">
                  <c:v>1</c:v>
                </c:pt>
                <c:pt idx="7">
                  <c:v>245</c:v>
                </c:pt>
                <c:pt idx="8">
                  <c:v>247</c:v>
                </c:pt>
                <c:pt idx="9">
                  <c:v>456</c:v>
                </c:pt>
                <c:pt idx="10">
                  <c:v>10</c:v>
                </c:pt>
                <c:pt idx="11">
                  <c:v>135</c:v>
                </c:pt>
                <c:pt idx="12">
                  <c:v>184</c:v>
                </c:pt>
                <c:pt idx="13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1-4B2A-858B-F364BF799365}"/>
            </c:ext>
          </c:extLst>
        </c:ser>
        <c:ser>
          <c:idx val="1"/>
          <c:order val="1"/>
          <c:tx>
            <c:strRef>
              <c:f>圖表計算!$H$4</c:f>
              <c:strCache>
                <c:ptCount val="1"/>
                <c:pt idx="0">
                  <c:v>碳水化合物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圖表計算!$E$5:$E$18</c:f>
              <c:strCache>
                <c:ptCount val="14"/>
                <c:pt idx="0">
                  <c:v>TUE</c:v>
                </c:pt>
                <c:pt idx="1">
                  <c:v>TUE</c:v>
                </c:pt>
                <c:pt idx="2">
                  <c:v>WED</c:v>
                </c:pt>
                <c:pt idx="3">
                  <c:v>WED</c:v>
                </c:pt>
                <c:pt idx="4">
                  <c:v>WED</c:v>
                </c:pt>
                <c:pt idx="5">
                  <c:v>WED</c:v>
                </c:pt>
                <c:pt idx="6">
                  <c:v>THU</c:v>
                </c:pt>
                <c:pt idx="7">
                  <c:v>THU</c:v>
                </c:pt>
                <c:pt idx="8">
                  <c:v>THU</c:v>
                </c:pt>
                <c:pt idx="9">
                  <c:v>THU</c:v>
                </c:pt>
                <c:pt idx="10">
                  <c:v>FRI</c:v>
                </c:pt>
                <c:pt idx="11">
                  <c:v>FRI</c:v>
                </c:pt>
                <c:pt idx="12">
                  <c:v>FRI</c:v>
                </c:pt>
                <c:pt idx="13">
                  <c:v>SUN</c:v>
                </c:pt>
              </c:strCache>
            </c:strRef>
          </c:cat>
          <c:val>
            <c:numRef>
              <c:f>圖表計算!$H$5:$H$18</c:f>
              <c:numCache>
                <c:formatCode>General</c:formatCode>
                <c:ptCount val="14"/>
                <c:pt idx="0">
                  <c:v>46</c:v>
                </c:pt>
                <c:pt idx="1">
                  <c:v>42</c:v>
                </c:pt>
                <c:pt idx="2">
                  <c:v>0</c:v>
                </c:pt>
                <c:pt idx="3">
                  <c:v>10</c:v>
                </c:pt>
                <c:pt idx="4">
                  <c:v>26</c:v>
                </c:pt>
                <c:pt idx="5">
                  <c:v>62</c:v>
                </c:pt>
                <c:pt idx="6">
                  <c:v>0</c:v>
                </c:pt>
                <c:pt idx="7">
                  <c:v>48</c:v>
                </c:pt>
                <c:pt idx="8">
                  <c:v>11</c:v>
                </c:pt>
                <c:pt idx="9">
                  <c:v>64</c:v>
                </c:pt>
                <c:pt idx="10">
                  <c:v>10</c:v>
                </c:pt>
                <c:pt idx="11">
                  <c:v>12.36</c:v>
                </c:pt>
                <c:pt idx="12">
                  <c:v>7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91-4B2A-858B-F364BF799365}"/>
            </c:ext>
          </c:extLst>
        </c:ser>
        <c:ser>
          <c:idx val="2"/>
          <c:order val="2"/>
          <c:tx>
            <c:strRef>
              <c:f>圖表計算!$G$4</c:f>
              <c:strCache>
                <c:ptCount val="1"/>
                <c:pt idx="0">
                  <c:v>蛋白質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圖表計算!$E$5:$E$18</c:f>
              <c:strCache>
                <c:ptCount val="14"/>
                <c:pt idx="0">
                  <c:v>TUE</c:v>
                </c:pt>
                <c:pt idx="1">
                  <c:v>TUE</c:v>
                </c:pt>
                <c:pt idx="2">
                  <c:v>WED</c:v>
                </c:pt>
                <c:pt idx="3">
                  <c:v>WED</c:v>
                </c:pt>
                <c:pt idx="4">
                  <c:v>WED</c:v>
                </c:pt>
                <c:pt idx="5">
                  <c:v>WED</c:v>
                </c:pt>
                <c:pt idx="6">
                  <c:v>THU</c:v>
                </c:pt>
                <c:pt idx="7">
                  <c:v>THU</c:v>
                </c:pt>
                <c:pt idx="8">
                  <c:v>THU</c:v>
                </c:pt>
                <c:pt idx="9">
                  <c:v>THU</c:v>
                </c:pt>
                <c:pt idx="10">
                  <c:v>FRI</c:v>
                </c:pt>
                <c:pt idx="11">
                  <c:v>FRI</c:v>
                </c:pt>
                <c:pt idx="12">
                  <c:v>FRI</c:v>
                </c:pt>
                <c:pt idx="13">
                  <c:v>SUN</c:v>
                </c:pt>
              </c:strCache>
            </c:strRef>
          </c:cat>
          <c:val>
            <c:numRef>
              <c:f>圖表計算!$G$5:$G$18</c:f>
              <c:numCache>
                <c:formatCode>General</c:formatCode>
                <c:ptCount val="14"/>
                <c:pt idx="0">
                  <c:v>18</c:v>
                </c:pt>
                <c:pt idx="1">
                  <c:v>35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13.5</c:v>
                </c:pt>
                <c:pt idx="6">
                  <c:v>0</c:v>
                </c:pt>
                <c:pt idx="7">
                  <c:v>10</c:v>
                </c:pt>
                <c:pt idx="8">
                  <c:v>43</c:v>
                </c:pt>
                <c:pt idx="9">
                  <c:v>32</c:v>
                </c:pt>
                <c:pt idx="10">
                  <c:v>2</c:v>
                </c:pt>
                <c:pt idx="11">
                  <c:v>8.81</c:v>
                </c:pt>
                <c:pt idx="12">
                  <c:v>5.43</c:v>
                </c:pt>
                <c:pt idx="13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91-4B2A-858B-F364BF799365}"/>
            </c:ext>
          </c:extLst>
        </c:ser>
        <c:ser>
          <c:idx val="3"/>
          <c:order val="3"/>
          <c:tx>
            <c:strRef>
              <c:f>圖表計算!$F$4</c:f>
              <c:strCache>
                <c:ptCount val="1"/>
                <c:pt idx="0">
                  <c:v>脂肪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圖表計算!$E$5:$E$18</c:f>
              <c:strCache>
                <c:ptCount val="14"/>
                <c:pt idx="0">
                  <c:v>TUE</c:v>
                </c:pt>
                <c:pt idx="1">
                  <c:v>TUE</c:v>
                </c:pt>
                <c:pt idx="2">
                  <c:v>WED</c:v>
                </c:pt>
                <c:pt idx="3">
                  <c:v>WED</c:v>
                </c:pt>
                <c:pt idx="4">
                  <c:v>WED</c:v>
                </c:pt>
                <c:pt idx="5">
                  <c:v>WED</c:v>
                </c:pt>
                <c:pt idx="6">
                  <c:v>THU</c:v>
                </c:pt>
                <c:pt idx="7">
                  <c:v>THU</c:v>
                </c:pt>
                <c:pt idx="8">
                  <c:v>THU</c:v>
                </c:pt>
                <c:pt idx="9">
                  <c:v>THU</c:v>
                </c:pt>
                <c:pt idx="10">
                  <c:v>FRI</c:v>
                </c:pt>
                <c:pt idx="11">
                  <c:v>FRI</c:v>
                </c:pt>
                <c:pt idx="12">
                  <c:v>FRI</c:v>
                </c:pt>
                <c:pt idx="13">
                  <c:v>SUN</c:v>
                </c:pt>
              </c:strCache>
            </c:strRef>
          </c:cat>
          <c:val>
            <c:numRef>
              <c:f>圖表計算!$F$5:$F$18</c:f>
              <c:numCache>
                <c:formatCode>General</c:formatCode>
                <c:ptCount val="14"/>
                <c:pt idx="0">
                  <c:v>3.5</c:v>
                </c:pt>
                <c:pt idx="1">
                  <c:v>25</c:v>
                </c:pt>
                <c:pt idx="2">
                  <c:v>0</c:v>
                </c:pt>
                <c:pt idx="3">
                  <c:v>10</c:v>
                </c:pt>
                <c:pt idx="4">
                  <c:v>8</c:v>
                </c:pt>
                <c:pt idx="5">
                  <c:v>21</c:v>
                </c:pt>
                <c:pt idx="6">
                  <c:v>0</c:v>
                </c:pt>
                <c:pt idx="7">
                  <c:v>1.5</c:v>
                </c:pt>
                <c:pt idx="8">
                  <c:v>5</c:v>
                </c:pt>
                <c:pt idx="9">
                  <c:v>22</c:v>
                </c:pt>
                <c:pt idx="10">
                  <c:v>10</c:v>
                </c:pt>
                <c:pt idx="11">
                  <c:v>5.51</c:v>
                </c:pt>
                <c:pt idx="12">
                  <c:v>15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1-4B2A-858B-F364BF79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2222544"/>
        <c:axId val="492218624"/>
      </c:barChart>
      <c:catAx>
        <c:axId val="492222544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92218624"/>
        <c:crosses val="autoZero"/>
        <c:auto val="1"/>
        <c:lblAlgn val="ctr"/>
        <c:lblOffset val="100"/>
        <c:noMultiLvlLbl val="0"/>
      </c:catAx>
      <c:valAx>
        <c:axId val="492218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922225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43338042594106"/>
          <c:y val="0"/>
          <c:w val="0.15652897841973018"/>
          <c:h val="0.98487209098862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6106384943088E-2"/>
          <c:y val="7.8232908052268874E-2"/>
          <c:w val="0.72206135665202653"/>
          <c:h val="0.75696071413533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圖表計算!$G$22</c:f>
              <c:strCache>
                <c:ptCount val="1"/>
                <c:pt idx="0">
                  <c:v>消耗卡路里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4.4321329639889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5C-425B-96CA-1DB742A398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圖表計算!$D$23:$D$36</c:f>
              <c:numCache>
                <c:formatCode>m/d/yyyy</c:formatCode>
                <c:ptCount val="14"/>
                <c:pt idx="0">
                  <c:v>42884</c:v>
                </c:pt>
                <c:pt idx="1">
                  <c:v>42883</c:v>
                </c:pt>
                <c:pt idx="2">
                  <c:v>42882</c:v>
                </c:pt>
                <c:pt idx="3">
                  <c:v>42881</c:v>
                </c:pt>
                <c:pt idx="4">
                  <c:v>42880</c:v>
                </c:pt>
                <c:pt idx="5">
                  <c:v>42879</c:v>
                </c:pt>
                <c:pt idx="6">
                  <c:v>42878</c:v>
                </c:pt>
                <c:pt idx="7">
                  <c:v>42877</c:v>
                </c:pt>
                <c:pt idx="8">
                  <c:v>42876</c:v>
                </c:pt>
                <c:pt idx="9">
                  <c:v>42875</c:v>
                </c:pt>
                <c:pt idx="10">
                  <c:v>42874</c:v>
                </c:pt>
                <c:pt idx="11">
                  <c:v>42873</c:v>
                </c:pt>
                <c:pt idx="12">
                  <c:v>42872</c:v>
                </c:pt>
                <c:pt idx="13">
                  <c:v>42871</c:v>
                </c:pt>
              </c:numCache>
            </c:numRef>
          </c:cat>
          <c:val>
            <c:numRef>
              <c:f>圖表計算!$G$23:$G$36</c:f>
              <c:numCache>
                <c:formatCode>#,#00;;;</c:formatCode>
                <c:ptCount val="14"/>
                <c:pt idx="0">
                  <c:v>195</c:v>
                </c:pt>
                <c:pt idx="1">
                  <c:v>265</c:v>
                </c:pt>
                <c:pt idx="2">
                  <c:v>290</c:v>
                </c:pt>
                <c:pt idx="3">
                  <c:v>320</c:v>
                </c:pt>
                <c:pt idx="4">
                  <c:v>350</c:v>
                </c:pt>
                <c:pt idx="5">
                  <c:v>295</c:v>
                </c:pt>
                <c:pt idx="6">
                  <c:v>270</c:v>
                </c:pt>
                <c:pt idx="7">
                  <c:v>325</c:v>
                </c:pt>
                <c:pt idx="8">
                  <c:v>175</c:v>
                </c:pt>
                <c:pt idx="9">
                  <c:v>335</c:v>
                </c:pt>
                <c:pt idx="10">
                  <c:v>205</c:v>
                </c:pt>
                <c:pt idx="11">
                  <c:v>285</c:v>
                </c:pt>
                <c:pt idx="12">
                  <c:v>125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2224112"/>
        <c:axId val="492219016"/>
      </c:barChart>
      <c:lineChart>
        <c:grouping val="standard"/>
        <c:varyColors val="0"/>
        <c:ser>
          <c:idx val="1"/>
          <c:order val="1"/>
          <c:tx>
            <c:strRef>
              <c:f>圖表計算!$F$22</c:f>
              <c:strCache>
                <c:ptCount val="1"/>
                <c:pt idx="0">
                  <c:v>持續時間 (分鐘)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圖表計算!$D$23:$E$36</c:f>
              <c:multiLvlStrCache>
                <c:ptCount val="14"/>
                <c:lvl>
                  <c:pt idx="0">
                    <c:v>MON</c:v>
                  </c:pt>
                  <c:pt idx="1">
                    <c:v>SUN</c:v>
                  </c:pt>
                  <c:pt idx="2">
                    <c:v>SAT</c:v>
                  </c:pt>
                  <c:pt idx="3">
                    <c:v>FRI</c:v>
                  </c:pt>
                  <c:pt idx="4">
                    <c:v>THU</c:v>
                  </c:pt>
                  <c:pt idx="5">
                    <c:v>WED</c:v>
                  </c:pt>
                  <c:pt idx="6">
                    <c:v>TUE</c:v>
                  </c:pt>
                  <c:pt idx="7">
                    <c:v>MON</c:v>
                  </c:pt>
                  <c:pt idx="8">
                    <c:v>SUN</c:v>
                  </c:pt>
                  <c:pt idx="9">
                    <c:v>SAT</c:v>
                  </c:pt>
                  <c:pt idx="10">
                    <c:v>FRI</c:v>
                  </c:pt>
                  <c:pt idx="11">
                    <c:v>THU</c:v>
                  </c:pt>
                  <c:pt idx="12">
                    <c:v>WED</c:v>
                  </c:pt>
                  <c:pt idx="13">
                    <c:v>TUE</c:v>
                  </c:pt>
                </c:lvl>
                <c:lvl>
                  <c:pt idx="0">
                    <c:v>2017/5/29</c:v>
                  </c:pt>
                  <c:pt idx="1">
                    <c:v>2017/5/28</c:v>
                  </c:pt>
                  <c:pt idx="2">
                    <c:v>2017/5/27</c:v>
                  </c:pt>
                  <c:pt idx="3">
                    <c:v>2017/5/26</c:v>
                  </c:pt>
                  <c:pt idx="4">
                    <c:v>2017/5/25</c:v>
                  </c:pt>
                  <c:pt idx="5">
                    <c:v>2017/5/24</c:v>
                  </c:pt>
                  <c:pt idx="6">
                    <c:v>2017/5/23</c:v>
                  </c:pt>
                  <c:pt idx="7">
                    <c:v>2017/5/22</c:v>
                  </c:pt>
                  <c:pt idx="8">
                    <c:v>2017/5/21</c:v>
                  </c:pt>
                  <c:pt idx="9">
                    <c:v>2017/5/20</c:v>
                  </c:pt>
                  <c:pt idx="10">
                    <c:v>2017/5/19</c:v>
                  </c:pt>
                  <c:pt idx="11">
                    <c:v>2017/5/18</c:v>
                  </c:pt>
                  <c:pt idx="12">
                    <c:v>2017/5/17</c:v>
                  </c:pt>
                  <c:pt idx="13">
                    <c:v>2017/5/16</c:v>
                  </c:pt>
                </c:lvl>
              </c:multiLvlStrCache>
            </c:multiLvlStrRef>
          </c:cat>
          <c:val>
            <c:numRef>
              <c:f>圖表計算!$F$23:$F$36</c:f>
              <c:numCache>
                <c:formatCode>#,#00;;;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45</c:v>
                </c:pt>
                <c:pt idx="5">
                  <c:v>20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40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C-425B-96CA-1DB742A3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24112"/>
        <c:axId val="492219016"/>
      </c:lineChart>
      <c:catAx>
        <c:axId val="4922241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92219016"/>
        <c:crosses val="autoZero"/>
        <c:auto val="0"/>
        <c:lblAlgn val="ctr"/>
        <c:lblOffset val="100"/>
        <c:noMultiLvlLbl val="1"/>
      </c:catAx>
      <c:valAx>
        <c:axId val="49221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00;;;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9222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8222327472223863"/>
          <c:y val="7.6196618938165192E-2"/>
          <c:w val="0.21273472394898005"/>
          <c:h val="0.19608938656100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&#39154;&#39135;!A1"/><Relationship Id="rId1" Type="http://schemas.openxmlformats.org/officeDocument/2006/relationships/hyperlink" Target="#&#36939;&#21205;!A1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6939;&#21205;!A1"/><Relationship Id="rId1" Type="http://schemas.openxmlformats.org/officeDocument/2006/relationships/hyperlink" Target="#&#30446;&#27161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0446;&#27161;!A1"/><Relationship Id="rId1" Type="http://schemas.openxmlformats.org/officeDocument/2006/relationships/hyperlink" Target="#&#39154;&#3913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0</xdr:row>
      <xdr:rowOff>85725</xdr:rowOff>
    </xdr:from>
    <xdr:to>
      <xdr:col>9</xdr:col>
      <xdr:colOff>657225</xdr:colOff>
      <xdr:row>0</xdr:row>
      <xdr:rowOff>390524</xdr:rowOff>
    </xdr:to>
    <xdr:sp macro="" textlink="">
      <xdr:nvSpPr>
        <xdr:cNvPr id="2" name="運動" descr="「運動」瀏覽按鈕">
          <a:hlinkClick xmlns:r="http://schemas.openxmlformats.org/officeDocument/2006/relationships" r:id="rId1" tooltip="選取即可檢視「運動」工作表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77200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10</xdr:col>
      <xdr:colOff>180975</xdr:colOff>
      <xdr:row>0</xdr:row>
      <xdr:rowOff>85725</xdr:rowOff>
    </xdr:from>
    <xdr:to>
      <xdr:col>10</xdr:col>
      <xdr:colOff>638175</xdr:colOff>
      <xdr:row>0</xdr:row>
      <xdr:rowOff>390524</xdr:rowOff>
    </xdr:to>
    <xdr:sp macro="" textlink="">
      <xdr:nvSpPr>
        <xdr:cNvPr id="3" name="飲食" descr="「飲食」瀏覽按鈕">
          <a:hlinkClick xmlns:r="http://schemas.openxmlformats.org/officeDocument/2006/relationships" r:id="rId2" tooltip="選取即可檢視「飲食」工作表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7775" y="8572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  <xdr:twoCellAnchor editAs="oneCell">
    <xdr:from>
      <xdr:col>2</xdr:col>
      <xdr:colOff>28575</xdr:colOff>
      <xdr:row>3</xdr:row>
      <xdr:rowOff>47625</xdr:rowOff>
    </xdr:from>
    <xdr:to>
      <xdr:col>10</xdr:col>
      <xdr:colOff>781050</xdr:colOff>
      <xdr:row>6</xdr:row>
      <xdr:rowOff>342901</xdr:rowOff>
    </xdr:to>
    <xdr:graphicFrame macro="">
      <xdr:nvGraphicFramePr>
        <xdr:cNvPr id="19" name="繁體中文飲食分析" descr="100% 堆疊橫條圖會顯示最後 14 天的飲食項目，包括脂肪、蛋白質、碳水化合物和卡路里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28575</xdr:colOff>
      <xdr:row>8</xdr:row>
      <xdr:rowOff>47624</xdr:rowOff>
    </xdr:from>
    <xdr:to>
      <xdr:col>10</xdr:col>
      <xdr:colOff>809624</xdr:colOff>
      <xdr:row>15</xdr:row>
      <xdr:rowOff>323849</xdr:rowOff>
    </xdr:to>
    <xdr:graphicFrame macro="">
      <xdr:nvGraphicFramePr>
        <xdr:cNvPr id="21" name="繁體中文運動分析" descr="群組直條圖和折線圖會顯示最後 14 天運動項目所消耗的卡路里和以分鐘為單位的運動時間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66675</xdr:rowOff>
    </xdr:from>
    <xdr:to>
      <xdr:col>6</xdr:col>
      <xdr:colOff>752475</xdr:colOff>
      <xdr:row>0</xdr:row>
      <xdr:rowOff>371474</xdr:rowOff>
    </xdr:to>
    <xdr:sp macro="" textlink="">
      <xdr:nvSpPr>
        <xdr:cNvPr id="2" name="目標" descr="「目標」瀏覽按鈕">
          <a:hlinkClick xmlns:r="http://schemas.openxmlformats.org/officeDocument/2006/relationships" r:id="rId1" tooltip="選取即可檢視「目標」工作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53125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733425</xdr:colOff>
      <xdr:row>0</xdr:row>
      <xdr:rowOff>371474</xdr:rowOff>
    </xdr:to>
    <xdr:sp macro="" textlink="">
      <xdr:nvSpPr>
        <xdr:cNvPr id="3" name="運動" descr="「運動」瀏覽按鈕">
          <a:hlinkClick xmlns:r="http://schemas.openxmlformats.org/officeDocument/2006/relationships" r:id="rId2" tooltip="選取即可檢視「運動」工作表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96100" y="66675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109538</xdr:rowOff>
    </xdr:from>
    <xdr:to>
      <xdr:col>5</xdr:col>
      <xdr:colOff>714375</xdr:colOff>
      <xdr:row>0</xdr:row>
      <xdr:rowOff>414337</xdr:rowOff>
    </xdr:to>
    <xdr:sp macro="" textlink="">
      <xdr:nvSpPr>
        <xdr:cNvPr id="2" name="飲食" descr="「飲食」瀏覽按鈕">
          <a:hlinkClick xmlns:r="http://schemas.openxmlformats.org/officeDocument/2006/relationships" r:id="rId1" tooltip="選取即可檢視「飲食」工作表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48575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+mj-lt"/>
            </a:rPr>
            <a:t>&lt;</a:t>
          </a:r>
        </a:p>
      </xdr:txBody>
    </xdr:sp>
    <xdr:clientData fPrintsWithSheet="0"/>
  </xdr:twoCellAnchor>
  <xdr:twoCellAnchor editAs="oneCell">
    <xdr:from>
      <xdr:col>6</xdr:col>
      <xdr:colOff>276225</xdr:colOff>
      <xdr:row>0</xdr:row>
      <xdr:rowOff>109538</xdr:rowOff>
    </xdr:from>
    <xdr:to>
      <xdr:col>6</xdr:col>
      <xdr:colOff>733425</xdr:colOff>
      <xdr:row>0</xdr:row>
      <xdr:rowOff>414337</xdr:rowOff>
    </xdr:to>
    <xdr:sp macro="" textlink="">
      <xdr:nvSpPr>
        <xdr:cNvPr id="3" name="目標" descr="「目標」瀏覽按鈕">
          <a:hlinkClick xmlns:r="http://schemas.openxmlformats.org/officeDocument/2006/relationships" r:id="rId2" tooltip="選取即可檢視「目標」工作表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629650" y="109538"/>
          <a:ext cx="457200" cy="304799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zh-tw" sz="1100" b="0">
              <a:solidFill>
                <a:schemeClr val="bg1"/>
              </a:solidFill>
              <a:latin typeface="+mj-lt"/>
            </a:rPr>
            <a:t>&gt;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飲食" displayName="飲食" ref="B3:I19" totalsRowShown="0" headerRowDxfId="12" dataDxfId="11">
  <autoFilter ref="B3:I19"/>
  <tableColumns count="8">
    <tableColumn id="1" name="日期" dataDxfId="10" dataCellStyle="日期"/>
    <tableColumn id="2" name="時間" dataDxfId="9" dataCellStyle="時間"/>
    <tableColumn id="3" name="描述" dataCellStyle="一般"/>
    <tableColumn id="4" name="卡路里" dataDxfId="8" dataCellStyle="編號​​"/>
    <tableColumn id="5" name="碳水化合物" dataDxfId="7" dataCellStyle="編號​​"/>
    <tableColumn id="6" name="蛋白質" dataDxfId="6" dataCellStyle="編號​​"/>
    <tableColumn id="7" name="脂肪" dataDxfId="5" dataCellStyle="編號​​"/>
    <tableColumn id="8" name="附註" dataCellStyle="一般"/>
  </tableColumns>
  <tableStyleInfo name="飲食與運動日誌表格" showFirstColumn="0" showLastColumn="0" showRowStripes="1" showColumnStripes="0"/>
  <extLst>
    <ext xmlns:x14="http://schemas.microsoft.com/office/spreadsheetml/2009/9/main" uri="{504A1905-F514-4f6f-8877-14C23A59335A}">
      <x14:table altTextSummary="輸入飲食資訊，例如日期、時間、描述、卡路里、碳水化合物、蛋白質、脂肪和任何附註"/>
    </ext>
  </extLst>
</table>
</file>

<file path=xl/tables/table2.xml><?xml version="1.0" encoding="utf-8"?>
<table xmlns="http://schemas.openxmlformats.org/spreadsheetml/2006/main" id="2" name="運動" displayName="運動" ref="B3:E20" totalsRowShown="0" headerRowDxfId="4" dataDxfId="3">
  <autoFilter ref="B3:E20"/>
  <tableColumns count="4">
    <tableColumn id="1" name="日期" dataDxfId="2" dataCellStyle="日期"/>
    <tableColumn id="2" name="持續時間 (分鐘)" dataDxfId="1" dataCellStyle="編號​​"/>
    <tableColumn id="3" name="消耗卡路里" dataDxfId="0" dataCellStyle="編號​​"/>
    <tableColumn id="4" name="附註" dataCellStyle="一般"/>
  </tableColumns>
  <tableStyleInfo name="飲食與運動日誌表格" showFirstColumn="0" showLastColumn="0" showRowStripes="1" showColumnStripes="0"/>
  <extLst>
    <ext xmlns:x14="http://schemas.microsoft.com/office/spreadsheetml/2009/9/main" uri="{504A1905-F514-4f6f-8877-14C23A59335A}">
      <x14:table altTextSummary="輸入運動資訊，例如日期、持續時間、消耗卡路里及任何附註"/>
    </ext>
  </extLst>
</table>
</file>

<file path=xl/theme/theme1.xml><?xml version="1.0" encoding="utf-8"?>
<a:theme xmlns:a="http://schemas.openxmlformats.org/drawingml/2006/main" name="Office Theme">
  <a:themeElements>
    <a:clrScheme name="Diet and exercise journal">
      <a:dk1>
        <a:srgbClr val="000000"/>
      </a:dk1>
      <a:lt1>
        <a:srgbClr val="FFFFFF"/>
      </a:lt1>
      <a:dk2>
        <a:srgbClr val="284C5F"/>
      </a:dk2>
      <a:lt2>
        <a:srgbClr val="F0F0F0"/>
      </a:lt2>
      <a:accent1>
        <a:srgbClr val="90CF47"/>
      </a:accent1>
      <a:accent2>
        <a:srgbClr val="1EAA91"/>
      </a:accent2>
      <a:accent3>
        <a:srgbClr val="1E8496"/>
      </a:accent3>
      <a:accent4>
        <a:srgbClr val="AD639E"/>
      </a:accent4>
      <a:accent5>
        <a:srgbClr val="CF5539"/>
      </a:accent5>
      <a:accent6>
        <a:srgbClr val="E9A339"/>
      </a:accent6>
      <a:hlink>
        <a:srgbClr val="1E8496"/>
      </a:hlink>
      <a:folHlink>
        <a:srgbClr val="AD639E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K16"/>
  <sheetViews>
    <sheetView showGridLines="0" tabSelected="1" zoomScaleNormal="100" workbookViewId="0"/>
  </sheetViews>
  <sheetFormatPr defaultRowHeight="15" x14ac:dyDescent="0.25"/>
  <cols>
    <col min="1" max="1" width="2.6640625" customWidth="1"/>
    <col min="2" max="2" width="20.6640625" customWidth="1"/>
    <col min="3" max="3" width="16.33203125" customWidth="1"/>
    <col min="4" max="9" width="10.33203125" customWidth="1"/>
    <col min="10" max="11" width="10.6640625" customWidth="1"/>
    <col min="12" max="12" width="2.6640625" customWidth="1"/>
  </cols>
  <sheetData>
    <row r="1" spans="2:11" ht="30.75" x14ac:dyDescent="0.45">
      <c r="B1" s="22">
        <f ca="1">TODAY()</f>
        <v>42864</v>
      </c>
      <c r="C1" s="26" t="s">
        <v>6</v>
      </c>
      <c r="D1" s="21"/>
      <c r="E1" s="21"/>
      <c r="F1" s="21"/>
      <c r="G1" s="21"/>
      <c r="H1" s="21"/>
      <c r="I1" s="21"/>
      <c r="J1" s="17" t="s">
        <v>10</v>
      </c>
      <c r="K1" s="17" t="s">
        <v>11</v>
      </c>
    </row>
    <row r="2" spans="2:11" ht="45" customHeight="1" x14ac:dyDescent="0.25">
      <c r="B2" s="18" t="s">
        <v>0</v>
      </c>
      <c r="C2" s="1" t="s">
        <v>7</v>
      </c>
    </row>
    <row r="3" spans="2:11" ht="30" customHeight="1" x14ac:dyDescent="0.25">
      <c r="B3" s="41">
        <f ca="1">開始日期+121</f>
        <v>42985</v>
      </c>
      <c r="C3" s="27" t="s">
        <v>8</v>
      </c>
      <c r="D3" s="16"/>
      <c r="E3" s="16"/>
      <c r="F3" s="16"/>
      <c r="G3" s="16"/>
      <c r="H3" s="16"/>
      <c r="I3" s="16"/>
      <c r="J3" s="16"/>
      <c r="K3" s="16"/>
    </row>
    <row r="4" spans="2:11" ht="30" customHeight="1" x14ac:dyDescent="0.25">
      <c r="B4" s="41"/>
    </row>
    <row r="5" spans="2:11" ht="30" customHeight="1" x14ac:dyDescent="0.25">
      <c r="B5" s="18" t="s">
        <v>45</v>
      </c>
    </row>
    <row r="6" spans="2:11" ht="60" customHeight="1" x14ac:dyDescent="0.35">
      <c r="B6" s="23" ph="1">
        <v>100</v>
      </c>
    </row>
    <row r="7" spans="2:11" ht="30" customHeight="1" x14ac:dyDescent="0.25">
      <c r="B7" s="19" t="s">
        <v>1</v>
      </c>
    </row>
    <row r="8" spans="2:11" ht="30" customHeight="1" x14ac:dyDescent="0.25">
      <c r="B8" s="42">
        <v>80</v>
      </c>
      <c r="C8" s="28" t="s">
        <v>9</v>
      </c>
      <c r="D8" s="15"/>
      <c r="E8" s="15"/>
      <c r="F8" s="15"/>
      <c r="G8" s="15"/>
      <c r="H8" s="15"/>
      <c r="I8" s="15"/>
      <c r="J8" s="15"/>
      <c r="K8" s="15"/>
    </row>
    <row r="9" spans="2:11" ht="30" customHeight="1" x14ac:dyDescent="0.25">
      <c r="B9" s="42"/>
    </row>
    <row r="10" spans="2:11" ht="30" customHeight="1" x14ac:dyDescent="0.25">
      <c r="B10" s="19" t="s">
        <v>2</v>
      </c>
    </row>
    <row r="11" spans="2:11" ht="60" customHeight="1" x14ac:dyDescent="0.35">
      <c r="B11" s="24">
        <f>原始體重-B8</f>
        <v>20</v>
      </c>
    </row>
    <row r="12" spans="2:11" ht="30" customHeight="1" x14ac:dyDescent="0.25">
      <c r="B12" s="20" t="s">
        <v>3</v>
      </c>
    </row>
    <row r="13" spans="2:11" ht="60" customHeight="1" x14ac:dyDescent="0.35">
      <c r="B13" s="24">
        <f ca="1">結束日期-開始日期</f>
        <v>121</v>
      </c>
      <c r="J13" s="2"/>
      <c r="K13" s="2"/>
    </row>
    <row r="14" spans="2:11" ht="30" customHeight="1" x14ac:dyDescent="0.25">
      <c r="B14" s="20" t="s">
        <v>4</v>
      </c>
      <c r="J14" s="2"/>
      <c r="K14" s="2"/>
    </row>
    <row r="15" spans="2:11" ht="60" customHeight="1" x14ac:dyDescent="0.35">
      <c r="B15" s="25">
        <f ca="1">減重目標/B13</f>
        <v>0.16528925619834711</v>
      </c>
      <c r="J15" s="2"/>
      <c r="K15" s="2"/>
    </row>
    <row r="16" spans="2:11" ht="30" customHeight="1" x14ac:dyDescent="0.25">
      <c r="B16" s="20" t="s">
        <v>5</v>
      </c>
    </row>
  </sheetData>
  <mergeCells count="2">
    <mergeCell ref="B3:B4"/>
    <mergeCell ref="B8:B9"/>
  </mergeCells>
  <phoneticPr fontId="12" type="noConversion"/>
  <dataValidations count="16">
    <dataValidation allowBlank="1" showInputMessage="1" showErrorMessage="1" prompt="在此儲存格輸入開始日期，並更新下方儲存格中的結束日期、原始體重和想要的目標體重。減重目標、減重天數和每日減少重量會自動計算" sqref="B1"/>
    <dataValidation allowBlank="1" showInputMessage="1" showErrorMessage="1" prompt="在此活頁簿建立飲食與運動日誌，在此工作表中輸入原始體重和想要的目標體重來計算減重目標。飲食與運動的結果會以圖表呈現" sqref="A1"/>
    <dataValidation allowBlank="1" showInputMessage="1" showErrorMessage="1" prompt="在此儲存格輸入結束日期" sqref="B3:B4"/>
    <dataValidation allowBlank="1" showInputMessage="1" showErrorMessage="1" prompt="在此儲存格輸入原始體重" sqref="B6"/>
    <dataValidation allowBlank="1" showInputMessage="1" showErrorMessage="1" prompt="在此儲存格輸入目標體重" sqref="B8:B9"/>
    <dataValidation allowBlank="1" showInputMessage="1" showErrorMessage="1" prompt="此儲存格中會自動計算減重目標" sqref="B11"/>
    <dataValidation allowBlank="1" showInputMessage="1" showErrorMessage="1" prompt="此儲存格中會自動計算減重天數" sqref="B13"/>
    <dataValidation allowBlank="1" showInputMessage="1" showErrorMessage="1" prompt="此儲存格中會自動計算每日減少重量" sqref="B15"/>
    <dataValidation allowBlank="1" showInputMessage="1" showErrorMessage="1" prompt="此儲存格為本工作表的標題。請選取儲存格 J1 以瀏覽至「運動」工作表，選取儲存格 K1 以瀏覽至「飲食」工作表" sqref="C1"/>
    <dataValidation allowBlank="1" showInputMessage="1" showErrorMessage="1" prompt="瀏覽至「運動」工作表的連結" sqref="J1"/>
    <dataValidation allowBlank="1" showInputMessage="1" showErrorMessage="1" prompt="瀏覽至「飲食」工作表的連結" sqref="K1"/>
    <dataValidation allowBlank="1" showInputMessage="1" showErrorMessage="1" prompt="飲食分析是以「飲食」工作表中的項目為依據" sqref="C3"/>
    <dataValidation allowBlank="1" showInputMessage="1" showErrorMessage="1" prompt="運動分析是以「運動」工作表中的項目為依據" sqref="C8"/>
    <dataValidation allowBlank="1" showInputMessage="1" showErrorMessage="1" prompt="儲存格 C4 至 K7 為飲食分析堆疊橫條圖" sqref="C4"/>
    <dataValidation allowBlank="1" showInputMessage="1" showErrorMessage="1" prompt="在儲存格 C9 到 K16 中，運動分析群組直條圖會顯示消耗的卡路里，而重疊的折線圖則會顯示運動持續的時間" sqref="C9"/>
    <dataValidation allowBlank="1" showInputMessage="1" showErrorMessage="1" prompt="此儲存格為本工作表的副標題。飲食分析表從儲存格 C4 開始。運動分析表從儲存格 C9 開始" sqref="C2"/>
  </dataValidations>
  <hyperlinks>
    <hyperlink ref="J1" location="EXERCISE!A1" tooltip="選取即可檢視「運動」工作表" display="運動"/>
    <hyperlink ref="K1" location="DIET!A1" tooltip="選取即可檢視「飲食」工作表" display="飲食"/>
  </hyperlinks>
  <printOptions horizontalCentered="1"/>
  <pageMargins left="0.4" right="0.4" top="0.4" bottom="0.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B1:I19"/>
  <sheetViews>
    <sheetView showGridLines="0" workbookViewId="0"/>
  </sheetViews>
  <sheetFormatPr defaultRowHeight="32.25" customHeight="1" x14ac:dyDescent="0.25"/>
  <cols>
    <col min="1" max="1" width="2.6640625" customWidth="1"/>
    <col min="2" max="2" width="15.6640625" customWidth="1"/>
    <col min="3" max="3" width="12.44140625" customWidth="1"/>
    <col min="4" max="4" width="17.21875" customWidth="1"/>
    <col min="5" max="5" width="13.6640625" customWidth="1"/>
    <col min="6" max="8" width="12.6640625" customWidth="1"/>
    <col min="9" max="9" width="25.33203125" customWidth="1"/>
    <col min="10" max="10" width="2.6640625" customWidth="1"/>
  </cols>
  <sheetData>
    <row r="1" spans="2:9" ht="37.5" customHeight="1" x14ac:dyDescent="0.45">
      <c r="B1" s="26" t="s">
        <v>11</v>
      </c>
      <c r="C1" s="21"/>
      <c r="D1" s="21"/>
      <c r="E1" s="21"/>
      <c r="F1" s="21"/>
      <c r="G1" s="17" t="s">
        <v>6</v>
      </c>
      <c r="H1" s="17" t="s">
        <v>10</v>
      </c>
      <c r="I1" s="21"/>
    </row>
    <row r="2" spans="2:9" ht="35.25" customHeight="1" x14ac:dyDescent="0.25">
      <c r="B2" s="13" t="str">
        <f>副標題</f>
        <v>飲食與運動日誌</v>
      </c>
      <c r="C2" s="1"/>
      <c r="D2" s="1"/>
      <c r="E2" s="1"/>
      <c r="F2" s="1"/>
      <c r="G2" s="1"/>
      <c r="H2" s="1"/>
      <c r="I2" s="1"/>
    </row>
    <row r="3" spans="2:9" ht="21" customHeight="1" x14ac:dyDescent="0.25">
      <c r="B3" s="29" t="s">
        <v>12</v>
      </c>
      <c r="C3" s="30" t="s">
        <v>13</v>
      </c>
      <c r="D3" s="31" t="s">
        <v>14</v>
      </c>
      <c r="E3" s="32" t="s">
        <v>20</v>
      </c>
      <c r="F3" s="32" t="s">
        <v>21</v>
      </c>
      <c r="G3" s="32" t="s">
        <v>22</v>
      </c>
      <c r="H3" s="32" t="s">
        <v>23</v>
      </c>
      <c r="I3" s="31" t="s">
        <v>24</v>
      </c>
    </row>
    <row r="4" spans="2:9" ht="32.25" customHeight="1" x14ac:dyDescent="0.25">
      <c r="B4" s="38">
        <f ca="1">開始日期</f>
        <v>42864</v>
      </c>
      <c r="C4" s="36">
        <v>0.29166666666666669</v>
      </c>
      <c r="D4" t="s">
        <v>15</v>
      </c>
      <c r="E4" s="40">
        <v>1</v>
      </c>
      <c r="F4" s="40">
        <v>0</v>
      </c>
      <c r="G4" s="40">
        <v>0</v>
      </c>
      <c r="H4" s="40">
        <v>0</v>
      </c>
      <c r="I4" t="s">
        <v>25</v>
      </c>
    </row>
    <row r="5" spans="2:9" ht="32.25" customHeight="1" x14ac:dyDescent="0.25">
      <c r="B5" s="38">
        <f ca="1">開始日期</f>
        <v>42864</v>
      </c>
      <c r="C5" s="36">
        <v>0.33333333333333331</v>
      </c>
      <c r="D5" t="s">
        <v>16</v>
      </c>
      <c r="E5" s="40">
        <v>10</v>
      </c>
      <c r="F5" s="40">
        <v>10</v>
      </c>
      <c r="G5" s="40">
        <v>2</v>
      </c>
      <c r="H5" s="40">
        <v>10</v>
      </c>
      <c r="I5" t="s">
        <v>26</v>
      </c>
    </row>
    <row r="6" spans="2:9" ht="32.25" customHeight="1" x14ac:dyDescent="0.25">
      <c r="B6" s="38">
        <f ca="1">開始日期</f>
        <v>42864</v>
      </c>
      <c r="C6" s="36">
        <v>0.5</v>
      </c>
      <c r="D6" t="s">
        <v>17</v>
      </c>
      <c r="E6" s="40">
        <v>283</v>
      </c>
      <c r="F6" s="40">
        <v>46</v>
      </c>
      <c r="G6" s="40">
        <v>18</v>
      </c>
      <c r="H6" s="40">
        <v>3.5</v>
      </c>
      <c r="I6" t="s">
        <v>27</v>
      </c>
    </row>
    <row r="7" spans="2:9" ht="32.25" customHeight="1" x14ac:dyDescent="0.25">
      <c r="B7" s="38">
        <f ca="1">開始日期</f>
        <v>42864</v>
      </c>
      <c r="C7" s="36">
        <v>0.79166666666666663</v>
      </c>
      <c r="D7" t="s">
        <v>18</v>
      </c>
      <c r="E7" s="40">
        <v>500</v>
      </c>
      <c r="F7" s="40">
        <v>42</v>
      </c>
      <c r="G7" s="40">
        <v>35</v>
      </c>
      <c r="H7" s="40">
        <v>25</v>
      </c>
      <c r="I7" t="s">
        <v>28</v>
      </c>
    </row>
    <row r="8" spans="2:9" ht="32.25" customHeight="1" x14ac:dyDescent="0.25">
      <c r="B8" s="38">
        <f ca="1">開始日期+1</f>
        <v>42865</v>
      </c>
      <c r="C8" s="36">
        <v>0.29166666666666669</v>
      </c>
      <c r="D8" t="s">
        <v>15</v>
      </c>
      <c r="E8" s="40">
        <v>1</v>
      </c>
      <c r="F8" s="40">
        <v>0</v>
      </c>
      <c r="G8" s="40">
        <v>0</v>
      </c>
      <c r="H8" s="40">
        <v>0</v>
      </c>
      <c r="I8" t="s">
        <v>25</v>
      </c>
    </row>
    <row r="9" spans="2:9" ht="32.25" customHeight="1" x14ac:dyDescent="0.25">
      <c r="B9" s="38">
        <f ca="1">開始日期+1</f>
        <v>42865</v>
      </c>
      <c r="C9" s="36">
        <v>0.33333333333333331</v>
      </c>
      <c r="D9" t="s">
        <v>19</v>
      </c>
      <c r="E9" s="40">
        <v>10</v>
      </c>
      <c r="F9" s="40">
        <v>10</v>
      </c>
      <c r="G9" s="40">
        <v>2</v>
      </c>
      <c r="H9" s="40">
        <v>10</v>
      </c>
      <c r="I9" t="s">
        <v>26</v>
      </c>
    </row>
    <row r="10" spans="2:9" ht="32.25" customHeight="1" x14ac:dyDescent="0.25">
      <c r="B10" s="38">
        <f ca="1">開始日期+1</f>
        <v>42865</v>
      </c>
      <c r="C10" s="36">
        <v>0.5</v>
      </c>
      <c r="D10" t="s">
        <v>17</v>
      </c>
      <c r="E10" s="40">
        <v>189</v>
      </c>
      <c r="F10" s="40">
        <v>26</v>
      </c>
      <c r="G10" s="40">
        <v>3</v>
      </c>
      <c r="H10" s="40">
        <v>8</v>
      </c>
      <c r="I10" t="s">
        <v>29</v>
      </c>
    </row>
    <row r="11" spans="2:9" ht="32.25" customHeight="1" x14ac:dyDescent="0.25">
      <c r="B11" s="38">
        <f ca="1">開始日期+1</f>
        <v>42865</v>
      </c>
      <c r="C11" s="36">
        <v>0.79166666666666663</v>
      </c>
      <c r="D11" t="s">
        <v>18</v>
      </c>
      <c r="E11" s="40">
        <v>477</v>
      </c>
      <c r="F11" s="40">
        <v>62</v>
      </c>
      <c r="G11" s="40">
        <v>13.5</v>
      </c>
      <c r="H11" s="40">
        <v>21</v>
      </c>
      <c r="I11" t="s">
        <v>18</v>
      </c>
    </row>
    <row r="12" spans="2:9" ht="32.25" customHeight="1" x14ac:dyDescent="0.25">
      <c r="B12" s="38">
        <f ca="1">開始日期+2</f>
        <v>42866</v>
      </c>
      <c r="C12" s="36">
        <v>0.29166666666666669</v>
      </c>
      <c r="D12" t="s">
        <v>15</v>
      </c>
      <c r="E12" s="40">
        <v>1</v>
      </c>
      <c r="F12" s="40">
        <v>0</v>
      </c>
      <c r="G12" s="40">
        <v>0</v>
      </c>
      <c r="H12" s="40">
        <v>0</v>
      </c>
      <c r="I12" t="s">
        <v>25</v>
      </c>
    </row>
    <row r="13" spans="2:9" ht="32.25" customHeight="1" x14ac:dyDescent="0.25">
      <c r="B13" s="38">
        <f ca="1">開始日期+2</f>
        <v>42866</v>
      </c>
      <c r="C13" s="36">
        <v>0.33333333333333331</v>
      </c>
      <c r="D13" t="s">
        <v>16</v>
      </c>
      <c r="E13" s="40">
        <v>245</v>
      </c>
      <c r="F13" s="40">
        <v>48</v>
      </c>
      <c r="G13" s="40">
        <v>10</v>
      </c>
      <c r="H13" s="40">
        <v>1.5</v>
      </c>
      <c r="I13" t="s">
        <v>26</v>
      </c>
    </row>
    <row r="14" spans="2:9" ht="32.25" customHeight="1" x14ac:dyDescent="0.25">
      <c r="B14" s="38">
        <f ca="1">開始日期+2</f>
        <v>42866</v>
      </c>
      <c r="C14" s="36">
        <v>0.5</v>
      </c>
      <c r="D14" t="s">
        <v>17</v>
      </c>
      <c r="E14" s="40">
        <v>247</v>
      </c>
      <c r="F14" s="40">
        <v>11</v>
      </c>
      <c r="G14" s="40">
        <v>43</v>
      </c>
      <c r="H14" s="40">
        <v>5</v>
      </c>
      <c r="I14" t="s">
        <v>30</v>
      </c>
    </row>
    <row r="15" spans="2:9" ht="32.25" customHeight="1" x14ac:dyDescent="0.25">
      <c r="B15" s="38">
        <f ca="1">開始日期+2</f>
        <v>42866</v>
      </c>
      <c r="C15" s="36">
        <v>0.79166666666666663</v>
      </c>
      <c r="D15" t="s">
        <v>18</v>
      </c>
      <c r="E15" s="40">
        <v>456</v>
      </c>
      <c r="F15" s="40">
        <v>64</v>
      </c>
      <c r="G15" s="40">
        <v>32</v>
      </c>
      <c r="H15" s="40">
        <v>22</v>
      </c>
      <c r="I15" t="s">
        <v>18</v>
      </c>
    </row>
    <row r="16" spans="2:9" ht="32.25" customHeight="1" x14ac:dyDescent="0.25">
      <c r="B16" s="39">
        <f ca="1">開始日期+3</f>
        <v>42867</v>
      </c>
      <c r="C16" s="37">
        <v>0.29166666666666669</v>
      </c>
      <c r="D16" t="s">
        <v>19</v>
      </c>
      <c r="E16" s="40">
        <v>10</v>
      </c>
      <c r="F16" s="40">
        <v>10</v>
      </c>
      <c r="G16" s="40">
        <v>2</v>
      </c>
      <c r="H16" s="40">
        <v>10</v>
      </c>
      <c r="I16" t="s">
        <v>26</v>
      </c>
    </row>
    <row r="17" spans="2:9" ht="32.25" customHeight="1" x14ac:dyDescent="0.25">
      <c r="B17" s="39">
        <f ca="1">開始日期+3</f>
        <v>42867</v>
      </c>
      <c r="C17" s="37">
        <v>0.41666666666666669</v>
      </c>
      <c r="D17" t="s">
        <v>15</v>
      </c>
      <c r="E17" s="40">
        <v>135</v>
      </c>
      <c r="F17" s="40">
        <v>12.36</v>
      </c>
      <c r="G17" s="40">
        <v>8.81</v>
      </c>
      <c r="H17" s="40">
        <v>5.51</v>
      </c>
      <c r="I17" t="s">
        <v>31</v>
      </c>
    </row>
    <row r="18" spans="2:9" ht="32.25" customHeight="1" x14ac:dyDescent="0.25">
      <c r="B18" s="39">
        <f ca="1">開始日期+3</f>
        <v>42867</v>
      </c>
      <c r="C18" s="37">
        <v>0.51041666666666663</v>
      </c>
      <c r="D18" t="s">
        <v>17</v>
      </c>
      <c r="E18" s="40">
        <v>184</v>
      </c>
      <c r="F18" s="40">
        <v>7</v>
      </c>
      <c r="G18" s="40">
        <v>5.43</v>
      </c>
      <c r="H18" s="40">
        <v>15</v>
      </c>
      <c r="I18" t="s">
        <v>30</v>
      </c>
    </row>
    <row r="19" spans="2:9" ht="32.25" customHeight="1" x14ac:dyDescent="0.25">
      <c r="B19" s="38">
        <f ca="1">開始日期+5</f>
        <v>42869</v>
      </c>
      <c r="C19" s="37">
        <v>0.79166666666666663</v>
      </c>
      <c r="D19" t="s">
        <v>18</v>
      </c>
      <c r="E19" s="40">
        <v>477</v>
      </c>
      <c r="F19" s="40">
        <v>62</v>
      </c>
      <c r="G19" s="40">
        <v>13.5</v>
      </c>
      <c r="H19" s="40">
        <v>21</v>
      </c>
      <c r="I19" t="s">
        <v>18</v>
      </c>
    </row>
  </sheetData>
  <phoneticPr fontId="12" type="noConversion"/>
  <dataValidations count="13">
    <dataValidation allowBlank="1" showInputMessage="1" showErrorMessage="1" prompt="瀏覽至「目標」工作表的連結" sqref="G1"/>
    <dataValidation allowBlank="1" showInputMessage="1" showErrorMessage="1" prompt="瀏覽至「運動」工作表的連結" sqref="H1"/>
    <dataValidation allowBlank="1" showInputMessage="1" showErrorMessage="1" prompt="在此標題下方的欄中輸入日期。使用標題篩選來尋找特定項目" sqref="B3"/>
    <dataValidation allowBlank="1" showInputMessage="1" showErrorMessage="1" prompt="在此標題下方的欄中輸入時間" sqref="C3"/>
    <dataValidation allowBlank="1" showInputMessage="1" showErrorMessage="1" prompt="在此標題下方的欄中輸入描述，例如早餐、午餐或晚餐" sqref="D3"/>
    <dataValidation allowBlank="1" showInputMessage="1" showErrorMessage="1" prompt="在此標題下方的欄中輸入總卡路里" sqref="E3"/>
    <dataValidation allowBlank="1" showInputMessage="1" showErrorMessage="1" prompt="在此標題下方的欄中輸入總碳水化合物" sqref="F3"/>
    <dataValidation allowBlank="1" showInputMessage="1" showErrorMessage="1" prompt="在此標題下方的欄中輸入總蛋白質" sqref="G3"/>
    <dataValidation allowBlank="1" showInputMessage="1" showErrorMessage="1" prompt="在此標題下方的欄中輸入總脂肪" sqref="H3"/>
    <dataValidation allowBlank="1" showInputMessage="1" showErrorMessage="1" prompt="在此標題下方的欄中輸入附註" sqref="I3"/>
    <dataValidation allowBlank="1" showInputMessage="1" showErrorMessage="1" prompt="以此工作表追蹤您的飲食。在飲食表格中輸入飲食資訊。最後兩週的資訊將會顯示在「目標」工作表的飲食分析表中" sqref="A1"/>
    <dataValidation allowBlank="1" showInputMessage="1" showErrorMessage="1" prompt="此儲存格為本工作表的標題。請選取儲存格 G1 以瀏覽至「目標」工作表，選取儲存格 H1 以瀏覽至「運動」工作表" sqref="B1"/>
    <dataValidation allowBlank="1" showInputMessage="1" showErrorMessage="1" prompt="此儲存格為本工作表的副標題。在下表輸入飲食資訊" sqref="B2"/>
  </dataValidations>
  <hyperlinks>
    <hyperlink ref="G1" location="GOALS!A1" tooltip="選取即可檢視「目標」工作表" display="目標"/>
    <hyperlink ref="H1" location="EXERCISE!A1" tooltip="選取即可檢視「運動」工作表" display="運動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G20"/>
  <sheetViews>
    <sheetView showGridLines="0" workbookViewId="0"/>
  </sheetViews>
  <sheetFormatPr defaultColWidth="9" defaultRowHeight="32.25" customHeight="1" x14ac:dyDescent="0.25"/>
  <cols>
    <col min="1" max="1" width="2.6640625" style="11" customWidth="1"/>
    <col min="2" max="2" width="13.77734375" style="11" customWidth="1"/>
    <col min="3" max="3" width="20.88671875" style="11" customWidth="1"/>
    <col min="4" max="4" width="23" style="11" customWidth="1"/>
    <col min="5" max="5" width="36.77734375" style="11" customWidth="1"/>
    <col min="6" max="7" width="12.6640625" style="11" customWidth="1"/>
    <col min="8" max="16384" width="9" style="11"/>
  </cols>
  <sheetData>
    <row r="1" spans="2:7" customFormat="1" ht="37.5" customHeight="1" x14ac:dyDescent="0.45">
      <c r="B1" s="26" t="s">
        <v>10</v>
      </c>
      <c r="C1" s="21"/>
      <c r="D1" s="21"/>
      <c r="E1" s="21"/>
      <c r="F1" s="17" t="s">
        <v>11</v>
      </c>
      <c r="G1" s="17" t="s">
        <v>6</v>
      </c>
    </row>
    <row r="2" spans="2:7" customFormat="1" ht="35.25" customHeight="1" x14ac:dyDescent="0.25">
      <c r="B2" s="13" t="str">
        <f>副標題</f>
        <v>飲食與運動日誌</v>
      </c>
      <c r="F2" s="11"/>
      <c r="G2" s="11"/>
    </row>
    <row r="3" spans="2:7" ht="21" customHeight="1" x14ac:dyDescent="0.25">
      <c r="B3" s="33" t="s">
        <v>12</v>
      </c>
      <c r="C3" s="34" t="s">
        <v>32</v>
      </c>
      <c r="D3" s="34" t="s">
        <v>33</v>
      </c>
      <c r="E3" s="35" t="s">
        <v>24</v>
      </c>
    </row>
    <row r="4" spans="2:7" ht="32.25" customHeight="1" x14ac:dyDescent="0.25">
      <c r="B4" s="38">
        <f ca="1">開始日期+4</f>
        <v>42868</v>
      </c>
      <c r="C4" s="40">
        <v>30</v>
      </c>
      <c r="D4" s="40">
        <v>120</v>
      </c>
      <c r="E4" t="s">
        <v>34</v>
      </c>
    </row>
    <row r="5" spans="2:7" ht="32.25" customHeight="1" x14ac:dyDescent="0.25">
      <c r="B5" s="38">
        <f ca="1">B4+1</f>
        <v>42869</v>
      </c>
      <c r="C5" s="40">
        <v>60</v>
      </c>
      <c r="D5" s="40">
        <v>180</v>
      </c>
      <c r="E5" t="s">
        <v>35</v>
      </c>
    </row>
    <row r="6" spans="2:7" ht="32.25" customHeight="1" x14ac:dyDescent="0.25">
      <c r="B6" s="38">
        <f t="shared" ref="B6:B20" ca="1" si="0">B5+1</f>
        <v>42870</v>
      </c>
      <c r="C6" s="40">
        <v>60</v>
      </c>
      <c r="D6" s="40">
        <v>350</v>
      </c>
      <c r="E6" t="s">
        <v>36</v>
      </c>
    </row>
    <row r="7" spans="2:7" ht="32.25" customHeight="1" x14ac:dyDescent="0.25">
      <c r="B7" s="38">
        <f t="shared" ca="1" si="0"/>
        <v>42871</v>
      </c>
      <c r="C7" s="40">
        <v>30</v>
      </c>
      <c r="D7" s="40">
        <v>150</v>
      </c>
      <c r="E7" t="s">
        <v>34</v>
      </c>
    </row>
    <row r="8" spans="2:7" ht="32.25" customHeight="1" x14ac:dyDescent="0.25">
      <c r="B8" s="38">
        <f t="shared" ca="1" si="0"/>
        <v>42872</v>
      </c>
      <c r="C8" s="40">
        <v>25</v>
      </c>
      <c r="D8" s="40">
        <v>125</v>
      </c>
      <c r="E8" t="s">
        <v>37</v>
      </c>
    </row>
    <row r="9" spans="2:7" ht="32.25" customHeight="1" x14ac:dyDescent="0.25">
      <c r="B9" s="38">
        <f t="shared" ca="1" si="0"/>
        <v>42873</v>
      </c>
      <c r="C9" s="40">
        <v>20</v>
      </c>
      <c r="D9" s="40">
        <v>285</v>
      </c>
      <c r="E9" t="s">
        <v>34</v>
      </c>
    </row>
    <row r="10" spans="2:7" ht="32.25" customHeight="1" x14ac:dyDescent="0.25">
      <c r="B10" s="38">
        <f t="shared" ca="1" si="0"/>
        <v>42874</v>
      </c>
      <c r="C10" s="40">
        <v>40</v>
      </c>
      <c r="D10" s="40">
        <v>205</v>
      </c>
      <c r="E10" t="s">
        <v>37</v>
      </c>
    </row>
    <row r="11" spans="2:7" ht="32.25" customHeight="1" x14ac:dyDescent="0.25">
      <c r="B11" s="38">
        <f t="shared" ca="1" si="0"/>
        <v>42875</v>
      </c>
      <c r="C11" s="40">
        <v>30</v>
      </c>
      <c r="D11" s="40">
        <v>335</v>
      </c>
      <c r="E11" t="s">
        <v>37</v>
      </c>
    </row>
    <row r="12" spans="2:7" ht="32.25" customHeight="1" x14ac:dyDescent="0.25">
      <c r="B12" s="38">
        <f t="shared" ca="1" si="0"/>
        <v>42876</v>
      </c>
      <c r="C12" s="40">
        <v>40</v>
      </c>
      <c r="D12" s="40">
        <v>175</v>
      </c>
      <c r="E12" t="s">
        <v>37</v>
      </c>
    </row>
    <row r="13" spans="2:7" ht="32.25" customHeight="1" x14ac:dyDescent="0.25">
      <c r="B13" s="38">
        <f t="shared" ca="1" si="0"/>
        <v>42877</v>
      </c>
      <c r="C13" s="40">
        <v>45</v>
      </c>
      <c r="D13" s="40">
        <v>325</v>
      </c>
      <c r="E13" t="s">
        <v>34</v>
      </c>
    </row>
    <row r="14" spans="2:7" ht="32.25" customHeight="1" x14ac:dyDescent="0.25">
      <c r="B14" s="38">
        <f t="shared" ca="1" si="0"/>
        <v>42878</v>
      </c>
      <c r="C14" s="40">
        <v>40</v>
      </c>
      <c r="D14" s="40">
        <v>270</v>
      </c>
      <c r="E14" t="s">
        <v>37</v>
      </c>
    </row>
    <row r="15" spans="2:7" ht="32.25" customHeight="1" x14ac:dyDescent="0.25">
      <c r="B15" s="38">
        <f t="shared" ca="1" si="0"/>
        <v>42879</v>
      </c>
      <c r="C15" s="40">
        <v>20</v>
      </c>
      <c r="D15" s="40">
        <v>295</v>
      </c>
      <c r="E15" t="s">
        <v>34</v>
      </c>
    </row>
    <row r="16" spans="2:7" ht="32.25" customHeight="1" x14ac:dyDescent="0.25">
      <c r="B16" s="38">
        <f t="shared" ca="1" si="0"/>
        <v>42880</v>
      </c>
      <c r="C16" s="40">
        <v>45</v>
      </c>
      <c r="D16" s="40">
        <v>350</v>
      </c>
      <c r="E16" t="s">
        <v>37</v>
      </c>
    </row>
    <row r="17" spans="2:5" ht="32.25" customHeight="1" x14ac:dyDescent="0.25">
      <c r="B17" s="38">
        <f t="shared" ca="1" si="0"/>
        <v>42881</v>
      </c>
      <c r="C17" s="40">
        <v>35</v>
      </c>
      <c r="D17" s="40">
        <v>320</v>
      </c>
      <c r="E17" t="s">
        <v>37</v>
      </c>
    </row>
    <row r="18" spans="2:5" ht="32.25" customHeight="1" x14ac:dyDescent="0.25">
      <c r="B18" s="38">
        <f t="shared" ca="1" si="0"/>
        <v>42882</v>
      </c>
      <c r="C18" s="40">
        <v>40</v>
      </c>
      <c r="D18" s="40">
        <v>290</v>
      </c>
      <c r="E18" t="s">
        <v>37</v>
      </c>
    </row>
    <row r="19" spans="2:5" ht="32.25" customHeight="1" x14ac:dyDescent="0.25">
      <c r="B19" s="38">
        <f ca="1">B18+1</f>
        <v>42883</v>
      </c>
      <c r="C19" s="40">
        <v>25</v>
      </c>
      <c r="D19" s="40">
        <v>265</v>
      </c>
      <c r="E19" t="s">
        <v>34</v>
      </c>
    </row>
    <row r="20" spans="2:5" ht="32.25" customHeight="1" x14ac:dyDescent="0.25">
      <c r="B20" s="38">
        <f t="shared" ca="1" si="0"/>
        <v>42884</v>
      </c>
      <c r="C20" s="40">
        <v>20</v>
      </c>
      <c r="D20" s="40">
        <v>195</v>
      </c>
      <c r="E20" t="s">
        <v>37</v>
      </c>
    </row>
  </sheetData>
  <phoneticPr fontId="12" type="noConversion"/>
  <dataValidations count="9">
    <dataValidation allowBlank="1" showInputMessage="1" showErrorMessage="1" prompt="使用此工作表來追蹤運動。在運動表格中輸入運動資訊。最後兩週的資訊將會顯示在「目標」工作表的運動分析表中" sqref="A1"/>
    <dataValidation allowBlank="1" showInputMessage="1" showErrorMessage="1" prompt="此儲存格為本工作表的標題。請選取儲存格 F1 以瀏覽至「飲食」工作表，選取儲存格 G1 以瀏覽至「目標」工作表" sqref="B1"/>
    <dataValidation allowBlank="1" showInputMessage="1" showErrorMessage="1" prompt="此儲存格為本工作表的副標題。在下表輸入運動資訊" sqref="B2"/>
    <dataValidation allowBlank="1" showInputMessage="1" showErrorMessage="1" prompt="瀏覽至「飲食」工作表的連結" sqref="F1"/>
    <dataValidation allowBlank="1" showInputMessage="1" showErrorMessage="1" prompt="瀏覽至「目標」工作表的連結" sqref="G1"/>
    <dataValidation allowBlank="1" showInputMessage="1" showErrorMessage="1" prompt="在此標題下方的欄中輸入日期。使用標題篩選來尋找特定項目 " sqref="B3"/>
    <dataValidation allowBlank="1" showInputMessage="1" showErrorMessage="1" prompt="在此標題下方的欄中以分鐘為單位輸入持續時間" sqref="C3"/>
    <dataValidation allowBlank="1" showInputMessage="1" showErrorMessage="1" prompt="在此標題下方的欄中輸入消耗的卡路里" sqref="D3"/>
    <dataValidation allowBlank="1" showInputMessage="1" showErrorMessage="1" prompt="在此標題下方的欄中輸入附註" sqref="E3"/>
  </dataValidations>
  <hyperlinks>
    <hyperlink ref="F1" location="DIET!A1" tooltip="選取即可檢視「飲食」工作表" display="飲食"/>
    <hyperlink ref="G1" location="GOALS!A1" tooltip="選取即可檢視「目標」工作表" display="目標"/>
  </hyperlinks>
  <printOptions horizontalCentered="1"/>
  <pageMargins left="0.4" right="0.4" top="0.4" bottom="0.4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54"/>
  <sheetViews>
    <sheetView showGridLines="0" workbookViewId="0"/>
  </sheetViews>
  <sheetFormatPr defaultColWidth="9" defaultRowHeight="15" x14ac:dyDescent="0.25"/>
  <cols>
    <col min="1" max="1" width="1.6640625" style="4" customWidth="1"/>
    <col min="2" max="2" width="21.44140625" style="4" customWidth="1"/>
    <col min="3" max="3" width="2.88671875" style="4" customWidth="1"/>
    <col min="4" max="4" width="8.6640625" style="4" customWidth="1"/>
    <col min="5" max="5" width="4.6640625" style="4" customWidth="1"/>
    <col min="6" max="6" width="16.109375" style="4" customWidth="1"/>
    <col min="7" max="7" width="19.21875" style="4" customWidth="1"/>
    <col min="8" max="8" width="18.109375" style="4" customWidth="1"/>
    <col min="9" max="9" width="10.33203125" style="4" customWidth="1"/>
    <col min="10" max="10" width="4.88671875" style="4" customWidth="1"/>
    <col min="11" max="16384" width="9" style="4"/>
  </cols>
  <sheetData>
    <row r="2" spans="2:10" ht="24" x14ac:dyDescent="0.4">
      <c r="B2" s="43" t="s">
        <v>38</v>
      </c>
      <c r="C2" s="43"/>
      <c r="D2" s="43"/>
      <c r="E2" s="43"/>
      <c r="F2" s="43"/>
      <c r="G2" s="43"/>
      <c r="H2" s="43"/>
      <c r="I2" s="43"/>
      <c r="J2" s="43"/>
    </row>
    <row r="4" spans="2:10" x14ac:dyDescent="0.25">
      <c r="B4" s="9" t="s">
        <v>39</v>
      </c>
      <c r="C4" s="9">
        <f>ROW(飲食[[#Headers],[日期]])+1</f>
        <v>4</v>
      </c>
      <c r="D4" s="5" t="s">
        <v>12</v>
      </c>
      <c r="E4" s="5" t="s">
        <v>43</v>
      </c>
      <c r="F4" s="5" t="s">
        <v>23</v>
      </c>
      <c r="G4" s="5" t="s">
        <v>22</v>
      </c>
      <c r="H4" s="5" t="s">
        <v>21</v>
      </c>
      <c r="I4" s="5" t="s">
        <v>20</v>
      </c>
      <c r="J4" s="5" t="s">
        <v>44</v>
      </c>
    </row>
    <row r="5" spans="2:10" x14ac:dyDescent="0.25">
      <c r="B5" s="9" t="s">
        <v>40</v>
      </c>
      <c r="C5" s="10">
        <f ca="1">MATCH(9.99E+307,飲食[日期])+飲食列開始-1</f>
        <v>19</v>
      </c>
      <c r="D5" s="6">
        <f ca="1">IFERROR(IF(INDEX(飲食[],最後飲食-飲食列開始-J5,1)&lt;&gt;"",INDEX(飲食[],最後飲食-飲食列開始-J5,1),""),"")</f>
        <v>42864</v>
      </c>
      <c r="E5" s="7" t="str">
        <f t="shared" ref="E5:E18" ca="1" si="0">UPPER(TEXT(D5,"DDD"))</f>
        <v>TUE</v>
      </c>
      <c r="F5" s="7">
        <f ca="1">IFERROR((IF(INDEX(飲食[],最後飲食-飲食列開始-J5,1)&lt;&gt;"",INDEX(飲食[],最後飲食-飲食列開始-J5,7),NA())),NA())</f>
        <v>3.5</v>
      </c>
      <c r="G5" s="7">
        <f ca="1">IFERROR((IF(INDEX(飲食[],最後飲食-飲食列開始-J5,1)&lt;&gt;"",INDEX(飲食[],最後飲食-飲食列開始-J5,6),NA())),NA())</f>
        <v>18</v>
      </c>
      <c r="H5" s="7">
        <f ca="1">IFERROR((IF(INDEX(飲食[],最後飲食-飲食列開始-J5,1)&lt;&gt;"",INDEX(飲食[],最後飲食-飲食列開始-J5,5),NA())),NA())</f>
        <v>46</v>
      </c>
      <c r="I5" s="7">
        <f ca="1">IFERROR((IF(INDEX(飲食[],最後飲食-飲食列開始-J5,1)&lt;&gt;"",INDEX(飲食[],最後飲食-飲食列開始-J5,4),NA())),NA())</f>
        <v>283</v>
      </c>
      <c r="J5" s="7">
        <v>12</v>
      </c>
    </row>
    <row r="6" spans="2:10" x14ac:dyDescent="0.25">
      <c r="B6" s="3"/>
      <c r="C6" s="3"/>
      <c r="D6" s="6">
        <f ca="1">IFERROR(IF(INDEX(飲食[],最後飲食-飲食列開始-J6,1)&lt;&gt;"",INDEX(飲食[],最後飲食-飲食列開始-J6,1),""),"")</f>
        <v>42864</v>
      </c>
      <c r="E6" s="7" t="str">
        <f t="shared" ca="1" si="0"/>
        <v>TUE</v>
      </c>
      <c r="F6" s="7">
        <f ca="1">IFERROR((IF(INDEX(飲食[],最後飲食-飲食列開始-J6,1)&lt;&gt;"",INDEX(飲食[],最後飲食-飲食列開始-J6,7),NA())),NA())</f>
        <v>25</v>
      </c>
      <c r="G6" s="7">
        <f ca="1">IFERROR((IF(INDEX(飲食[],最後飲食-飲食列開始-J6,1)&lt;&gt;"",INDEX(飲食[],最後飲食-飲食列開始-J6,6),NA())),NA())</f>
        <v>35</v>
      </c>
      <c r="H6" s="7">
        <f ca="1">IFERROR((IF(INDEX(飲食[],最後飲食-飲食列開始-J6,1)&lt;&gt;"",INDEX(飲食[],最後飲食-飲食列開始-J6,5),NA())),NA())</f>
        <v>42</v>
      </c>
      <c r="I6" s="7">
        <f ca="1">IFERROR((IF(INDEX(飲食[],最後飲食-飲食列開始-J6,1)&lt;&gt;"",INDEX(飲食[],最後飲食-飲食列開始-J6,4),NA())),NA())</f>
        <v>500</v>
      </c>
      <c r="J6" s="7">
        <v>11</v>
      </c>
    </row>
    <row r="7" spans="2:10" x14ac:dyDescent="0.25">
      <c r="B7" s="3"/>
      <c r="C7" s="3"/>
      <c r="D7" s="6">
        <f ca="1">IFERROR(IF(INDEX(飲食[],最後飲食-飲食列開始-J7,1)&lt;&gt;"",INDEX(飲食[],最後飲食-飲食列開始-J7,1),""),"")</f>
        <v>42865</v>
      </c>
      <c r="E7" s="7" t="str">
        <f t="shared" ca="1" si="0"/>
        <v>WED</v>
      </c>
      <c r="F7" s="7">
        <f ca="1">IFERROR((IF(INDEX(飲食[],最後飲食-飲食列開始-J7,1)&lt;&gt;"",INDEX(飲食[],最後飲食-飲食列開始-J7,7),NA())),NA())</f>
        <v>0</v>
      </c>
      <c r="G7" s="7">
        <f ca="1">IFERROR((IF(INDEX(飲食[],最後飲食-飲食列開始-J7,1)&lt;&gt;"",INDEX(飲食[],最後飲食-飲食列開始-J7,6),NA())),NA())</f>
        <v>0</v>
      </c>
      <c r="H7" s="7">
        <f ca="1">IFERROR((IF(INDEX(飲食[],最後飲食-飲食列開始-J7,1)&lt;&gt;"",INDEX(飲食[],最後飲食-飲食列開始-J7,5),NA())),NA())</f>
        <v>0</v>
      </c>
      <c r="I7" s="7">
        <f ca="1">IFERROR((IF(INDEX(飲食[],最後飲食-飲食列開始-J7,1)&lt;&gt;"",INDEX(飲食[],最後飲食-飲食列開始-J7,4),NA())),NA())</f>
        <v>1</v>
      </c>
      <c r="J7" s="7">
        <v>10</v>
      </c>
    </row>
    <row r="8" spans="2:10" x14ac:dyDescent="0.25">
      <c r="B8" s="3"/>
      <c r="C8" s="3"/>
      <c r="D8" s="6">
        <f ca="1">IFERROR(IF(INDEX(飲食[],最後飲食-飲食列開始-J8,1)&lt;&gt;"",INDEX(飲食[],最後飲食-飲食列開始-J8,1),""),"")</f>
        <v>42865</v>
      </c>
      <c r="E8" s="7" t="str">
        <f t="shared" ca="1" si="0"/>
        <v>WED</v>
      </c>
      <c r="F8" s="7">
        <f ca="1">IFERROR((IF(INDEX(飲食[],最後飲食-飲食列開始-J8,1)&lt;&gt;"",INDEX(飲食[],最後飲食-飲食列開始-J8,7),NA())),NA())</f>
        <v>10</v>
      </c>
      <c r="G8" s="7">
        <f ca="1">IFERROR((IF(INDEX(飲食[],最後飲食-飲食列開始-J8,1)&lt;&gt;"",INDEX(飲食[],最後飲食-飲食列開始-J8,6),NA())),NA())</f>
        <v>2</v>
      </c>
      <c r="H8" s="7">
        <f ca="1">IFERROR((IF(INDEX(飲食[],最後飲食-飲食列開始-J8,1)&lt;&gt;"",INDEX(飲食[],最後飲食-飲食列開始-J8,5),NA())),NA())</f>
        <v>10</v>
      </c>
      <c r="I8" s="7">
        <f ca="1">IFERROR((IF(INDEX(飲食[],最後飲食-飲食列開始-J8,1)&lt;&gt;"",INDEX(飲食[],最後飲食-飲食列開始-J8,4),NA())),NA())</f>
        <v>10</v>
      </c>
      <c r="J8" s="7">
        <v>9</v>
      </c>
    </row>
    <row r="9" spans="2:10" x14ac:dyDescent="0.25">
      <c r="B9" s="3"/>
      <c r="C9" s="3"/>
      <c r="D9" s="6">
        <f ca="1">IFERROR(IF(INDEX(飲食[],最後飲食-飲食列開始-J9,1)&lt;&gt;"",INDEX(飲食[],最後飲食-飲食列開始-J9,1),""),"")</f>
        <v>42865</v>
      </c>
      <c r="E9" s="7" t="str">
        <f t="shared" ca="1" si="0"/>
        <v>WED</v>
      </c>
      <c r="F9" s="7">
        <f ca="1">IFERROR((IF(INDEX(飲食[],最後飲食-飲食列開始-J9,1)&lt;&gt;"",INDEX(飲食[],最後飲食-飲食列開始-J9,7),NA())),NA())</f>
        <v>8</v>
      </c>
      <c r="G9" s="7">
        <f ca="1">IFERROR((IF(INDEX(飲食[],最後飲食-飲食列開始-J9,1)&lt;&gt;"",INDEX(飲食[],最後飲食-飲食列開始-J9,6),NA())),NA())</f>
        <v>3</v>
      </c>
      <c r="H9" s="7">
        <f ca="1">IFERROR((IF(INDEX(飲食[],最後飲食-飲食列開始-J9,1)&lt;&gt;"",INDEX(飲食[],最後飲食-飲食列開始-J9,5),NA())),NA())</f>
        <v>26</v>
      </c>
      <c r="I9" s="7">
        <f ca="1">IFERROR((IF(INDEX(飲食[],最後飲食-飲食列開始-J9,1)&lt;&gt;"",INDEX(飲食[],最後飲食-飲食列開始-J9,4),NA())),NA())</f>
        <v>189</v>
      </c>
      <c r="J9" s="7">
        <v>8</v>
      </c>
    </row>
    <row r="10" spans="2:10" x14ac:dyDescent="0.25">
      <c r="B10" s="3"/>
      <c r="C10" s="3"/>
      <c r="D10" s="6">
        <f ca="1">IFERROR(IF(INDEX(飲食[],最後飲食-飲食列開始-J10,1)&lt;&gt;"",INDEX(飲食[],最後飲食-飲食列開始-J10,1),""),"")</f>
        <v>42865</v>
      </c>
      <c r="E10" s="7" t="str">
        <f t="shared" ca="1" si="0"/>
        <v>WED</v>
      </c>
      <c r="F10" s="7">
        <f ca="1">IFERROR((IF(INDEX(飲食[],最後飲食-飲食列開始-J10,1)&lt;&gt;"",INDEX(飲食[],最後飲食-飲食列開始-J10,7),NA())),NA())</f>
        <v>21</v>
      </c>
      <c r="G10" s="7">
        <f ca="1">IFERROR((IF(INDEX(飲食[],最後飲食-飲食列開始-J10,1)&lt;&gt;"",INDEX(飲食[],最後飲食-飲食列開始-J10,6),NA())),NA())</f>
        <v>13.5</v>
      </c>
      <c r="H10" s="7">
        <f ca="1">IFERROR((IF(INDEX(飲食[],最後飲食-飲食列開始-J10,1)&lt;&gt;"",INDEX(飲食[],最後飲食-飲食列開始-J10,5),NA())),NA())</f>
        <v>62</v>
      </c>
      <c r="I10" s="7">
        <f ca="1">IFERROR((IF(INDEX(飲食[],最後飲食-飲食列開始-J10,1)&lt;&gt;"",INDEX(飲食[],最後飲食-飲食列開始-J10,4),NA())),NA())</f>
        <v>477</v>
      </c>
      <c r="J10" s="7">
        <v>7</v>
      </c>
    </row>
    <row r="11" spans="2:10" x14ac:dyDescent="0.25">
      <c r="B11" s="3"/>
      <c r="C11" s="3"/>
      <c r="D11" s="6">
        <f ca="1">IFERROR(IF(INDEX(飲食[],最後飲食-飲食列開始-J11,1)&lt;&gt;"",INDEX(飲食[],最後飲食-飲食列開始-J11,1),""),"")</f>
        <v>42866</v>
      </c>
      <c r="E11" s="7" t="str">
        <f t="shared" ca="1" si="0"/>
        <v>THU</v>
      </c>
      <c r="F11" s="7">
        <f ca="1">IFERROR((IF(INDEX(飲食[],最後飲食-飲食列開始-J11,1)&lt;&gt;"",INDEX(飲食[],最後飲食-飲食列開始-J11,7),NA())),NA())</f>
        <v>0</v>
      </c>
      <c r="G11" s="7">
        <f ca="1">IFERROR((IF(INDEX(飲食[],最後飲食-飲食列開始-J11,1)&lt;&gt;"",INDEX(飲食[],最後飲食-飲食列開始-J11,6),NA())),NA())</f>
        <v>0</v>
      </c>
      <c r="H11" s="7">
        <f ca="1">IFERROR((IF(INDEX(飲食[],最後飲食-飲食列開始-J11,1)&lt;&gt;"",INDEX(飲食[],最後飲食-飲食列開始-J11,5),NA())),NA())</f>
        <v>0</v>
      </c>
      <c r="I11" s="7">
        <f ca="1">IFERROR((IF(INDEX(飲食[],最後飲食-飲食列開始-J11,1)&lt;&gt;"",INDEX(飲食[],最後飲食-飲食列開始-J11,4),NA())),NA())</f>
        <v>1</v>
      </c>
      <c r="J11" s="7">
        <v>6</v>
      </c>
    </row>
    <row r="12" spans="2:10" x14ac:dyDescent="0.25">
      <c r="B12" s="3"/>
      <c r="C12" s="3"/>
      <c r="D12" s="6">
        <f ca="1">IFERROR(IF(INDEX(飲食[],最後飲食-飲食列開始-J12,1)&lt;&gt;"",INDEX(飲食[],最後飲食-飲食列開始-J12,1),""),"")</f>
        <v>42866</v>
      </c>
      <c r="E12" s="7" t="str">
        <f t="shared" ca="1" si="0"/>
        <v>THU</v>
      </c>
      <c r="F12" s="7">
        <f ca="1">IFERROR((IF(INDEX(飲食[],最後飲食-飲食列開始-J12,1)&lt;&gt;"",INDEX(飲食[],最後飲食-飲食列開始-J12,7),NA())),NA())</f>
        <v>1.5</v>
      </c>
      <c r="G12" s="7">
        <f ca="1">IFERROR((IF(INDEX(飲食[],最後飲食-飲食列開始-J12,1)&lt;&gt;"",INDEX(飲食[],最後飲食-飲食列開始-J12,6),NA())),NA())</f>
        <v>10</v>
      </c>
      <c r="H12" s="7">
        <f ca="1">IFERROR((IF(INDEX(飲食[],最後飲食-飲食列開始-J12,1)&lt;&gt;"",INDEX(飲食[],最後飲食-飲食列開始-J12,5),NA())),NA())</f>
        <v>48</v>
      </c>
      <c r="I12" s="7">
        <f ca="1">IFERROR((IF(INDEX(飲食[],最後飲食-飲食列開始-J12,1)&lt;&gt;"",INDEX(飲食[],最後飲食-飲食列開始-J12,4),NA())),NA())</f>
        <v>245</v>
      </c>
      <c r="J12" s="7">
        <v>5</v>
      </c>
    </row>
    <row r="13" spans="2:10" x14ac:dyDescent="0.25">
      <c r="B13" s="3"/>
      <c r="C13" s="3"/>
      <c r="D13" s="6">
        <f ca="1">IFERROR(IF(INDEX(飲食[],最後飲食-飲食列開始-J13,1)&lt;&gt;"",INDEX(飲食[],最後飲食-飲食列開始-J13,1),""),"")</f>
        <v>42866</v>
      </c>
      <c r="E13" s="7" t="str">
        <f t="shared" ca="1" si="0"/>
        <v>THU</v>
      </c>
      <c r="F13" s="7">
        <f ca="1">IFERROR((IF(INDEX(飲食[],最後飲食-飲食列開始-J13,1)&lt;&gt;"",INDEX(飲食[],最後飲食-飲食列開始-J13,7),NA())),NA())</f>
        <v>5</v>
      </c>
      <c r="G13" s="7">
        <f ca="1">IFERROR((IF(INDEX(飲食[],最後飲食-飲食列開始-J13,1)&lt;&gt;"",INDEX(飲食[],最後飲食-飲食列開始-J13,6),NA())),NA())</f>
        <v>43</v>
      </c>
      <c r="H13" s="7">
        <f ca="1">IFERROR((IF(INDEX(飲食[],最後飲食-飲食列開始-J13,1)&lt;&gt;"",INDEX(飲食[],最後飲食-飲食列開始-J13,5),NA())),NA())</f>
        <v>11</v>
      </c>
      <c r="I13" s="7">
        <f ca="1">IFERROR((IF(INDEX(飲食[],最後飲食-飲食列開始-J13,1)&lt;&gt;"",INDEX(飲食[],最後飲食-飲食列開始-J13,4),NA())),NA())</f>
        <v>247</v>
      </c>
      <c r="J13" s="7">
        <v>4</v>
      </c>
    </row>
    <row r="14" spans="2:10" x14ac:dyDescent="0.25">
      <c r="B14" s="3"/>
      <c r="C14" s="3"/>
      <c r="D14" s="6">
        <f ca="1">IFERROR(IF(INDEX(飲食[],最後飲食-飲食列開始-J14,1)&lt;&gt;"",INDEX(飲食[],最後飲食-飲食列開始-J14,1),""),"")</f>
        <v>42866</v>
      </c>
      <c r="E14" s="7" t="str">
        <f t="shared" ca="1" si="0"/>
        <v>THU</v>
      </c>
      <c r="F14" s="7">
        <f ca="1">IFERROR((IF(INDEX(飲食[],最後飲食-飲食列開始-J14,1)&lt;&gt;"",INDEX(飲食[],最後飲食-飲食列開始-J14,7),NA())),NA())</f>
        <v>22</v>
      </c>
      <c r="G14" s="7">
        <f ca="1">IFERROR((IF(INDEX(飲食[],最後飲食-飲食列開始-J14,1)&lt;&gt;"",INDEX(飲食[],最後飲食-飲食列開始-J14,6),NA())),NA())</f>
        <v>32</v>
      </c>
      <c r="H14" s="7">
        <f ca="1">IFERROR((IF(INDEX(飲食[],最後飲食-飲食列開始-J14,1)&lt;&gt;"",INDEX(飲食[],最後飲食-飲食列開始-J14,5),NA())),NA())</f>
        <v>64</v>
      </c>
      <c r="I14" s="7">
        <f ca="1">IFERROR((IF(INDEX(飲食[],最後飲食-飲食列開始-J14,1)&lt;&gt;"",INDEX(飲食[],最後飲食-飲食列開始-J14,4),NA())),NA())</f>
        <v>456</v>
      </c>
      <c r="J14" s="7">
        <v>3</v>
      </c>
    </row>
    <row r="15" spans="2:10" x14ac:dyDescent="0.25">
      <c r="B15" s="3"/>
      <c r="C15" s="3"/>
      <c r="D15" s="6">
        <f ca="1">IFERROR(IF(INDEX(飲食[],最後飲食-飲食列開始-J15,1)&lt;&gt;"",INDEX(飲食[],最後飲食-飲食列開始-J15,1),""),"")</f>
        <v>42867</v>
      </c>
      <c r="E15" s="7" t="str">
        <f t="shared" ca="1" si="0"/>
        <v>FRI</v>
      </c>
      <c r="F15" s="7">
        <f ca="1">IFERROR((IF(INDEX(飲食[],最後飲食-飲食列開始-J15,1)&lt;&gt;"",INDEX(飲食[],最後飲食-飲食列開始-J15,7),NA())),NA())</f>
        <v>10</v>
      </c>
      <c r="G15" s="7">
        <f ca="1">IFERROR((IF(INDEX(飲食[],最後飲食-飲食列開始-J15,1)&lt;&gt;"",INDEX(飲食[],最後飲食-飲食列開始-J15,6),NA())),NA())</f>
        <v>2</v>
      </c>
      <c r="H15" s="7">
        <f ca="1">IFERROR((IF(INDEX(飲食[],最後飲食-飲食列開始-J15,1)&lt;&gt;"",INDEX(飲食[],最後飲食-飲食列開始-J15,5),NA())),NA())</f>
        <v>10</v>
      </c>
      <c r="I15" s="7">
        <f ca="1">IFERROR((IF(INDEX(飲食[],最後飲食-飲食列開始-J15,1)&lt;&gt;"",INDEX(飲食[],最後飲食-飲食列開始-J15,4),NA())),NA())</f>
        <v>10</v>
      </c>
      <c r="J15" s="7">
        <v>2</v>
      </c>
    </row>
    <row r="16" spans="2:10" x14ac:dyDescent="0.25">
      <c r="B16" s="3"/>
      <c r="C16" s="3"/>
      <c r="D16" s="6">
        <f ca="1">IFERROR(IF(INDEX(飲食[],最後飲食-飲食列開始-J16,1)&lt;&gt;"",INDEX(飲食[],最後飲食-飲食列開始-J16,1),""),"")</f>
        <v>42867</v>
      </c>
      <c r="E16" s="7" t="str">
        <f t="shared" ca="1" si="0"/>
        <v>FRI</v>
      </c>
      <c r="F16" s="7">
        <f ca="1">IFERROR((IF(INDEX(飲食[],最後飲食-飲食列開始-J16,1)&lt;&gt;"",INDEX(飲食[],最後飲食-飲食列開始-J16,7),NA())),NA())</f>
        <v>5.51</v>
      </c>
      <c r="G16" s="7">
        <f ca="1">IFERROR((IF(INDEX(飲食[],最後飲食-飲食列開始-J16,1)&lt;&gt;"",INDEX(飲食[],最後飲食-飲食列開始-J16,6),NA())),NA())</f>
        <v>8.81</v>
      </c>
      <c r="H16" s="7">
        <f ca="1">IFERROR((IF(INDEX(飲食[],最後飲食-飲食列開始-J16,1)&lt;&gt;"",INDEX(飲食[],最後飲食-飲食列開始-J16,5),NA())),NA())</f>
        <v>12.36</v>
      </c>
      <c r="I16" s="7">
        <f ca="1">IFERROR((IF(INDEX(飲食[],最後飲食-飲食列開始-J16,1)&lt;&gt;"",INDEX(飲食[],最後飲食-飲食列開始-J16,4),NA())),NA())</f>
        <v>135</v>
      </c>
      <c r="J16" s="7">
        <v>1</v>
      </c>
    </row>
    <row r="17" spans="2:12" x14ac:dyDescent="0.25">
      <c r="B17" s="3"/>
      <c r="C17" s="3"/>
      <c r="D17" s="6">
        <f ca="1">IFERROR(IF(INDEX(飲食[],最後飲食-飲食列開始-J17,1)&lt;&gt;"",INDEX(飲食[],最後飲食-飲食列開始-J17,1),""),"")</f>
        <v>42867</v>
      </c>
      <c r="E17" s="7" t="str">
        <f t="shared" ca="1" si="0"/>
        <v>FRI</v>
      </c>
      <c r="F17" s="7">
        <f ca="1">IFERROR((IF(INDEX(飲食[],最後飲食-飲食列開始-J17,1)&lt;&gt;"",INDEX(飲食[],最後飲食-飲食列開始-J17,7),NA())),NA())</f>
        <v>15</v>
      </c>
      <c r="G17" s="7">
        <f ca="1">IFERROR((IF(INDEX(飲食[],最後飲食-飲食列開始-J17,1)&lt;&gt;"",INDEX(飲食[],最後飲食-飲食列開始-J17,6),NA())),NA())</f>
        <v>5.43</v>
      </c>
      <c r="H17" s="7">
        <f ca="1">IFERROR((IF(INDEX(飲食[],最後飲食-飲食列開始-J17,1)&lt;&gt;"",INDEX(飲食[],最後飲食-飲食列開始-J17,5),NA())),NA())</f>
        <v>7</v>
      </c>
      <c r="I17" s="7">
        <f ca="1">IFERROR((IF(INDEX(飲食[],最後飲食-飲食列開始-J17,1)&lt;&gt;"",INDEX(飲食[],最後飲食-飲食列開始-J17,4),NA())),NA())</f>
        <v>184</v>
      </c>
      <c r="J17" s="7">
        <v>0</v>
      </c>
    </row>
    <row r="18" spans="2:12" x14ac:dyDescent="0.25">
      <c r="B18" s="3"/>
      <c r="C18" s="3"/>
      <c r="D18" s="6">
        <f ca="1">IFERROR(IF(INDEX(飲食[],最後飲食-飲食列開始-J18,1)&lt;&gt;"",INDEX(飲食[],最後飲食-飲食列開始-J18,1),""),"")</f>
        <v>42869</v>
      </c>
      <c r="E18" s="7" t="str">
        <f t="shared" ca="1" si="0"/>
        <v>SUN</v>
      </c>
      <c r="F18" s="7">
        <f ca="1">IFERROR((IF(INDEX(飲食[],最後飲食-飲食列開始-J18,1)&lt;&gt;"",INDEX(飲食[],最後飲食-飲食列開始-J18,7),NA())),NA())</f>
        <v>21</v>
      </c>
      <c r="G18" s="7">
        <f ca="1">IFERROR((IF(INDEX(飲食[],最後飲食-飲食列開始-J18,1)&lt;&gt;"",INDEX(飲食[],最後飲食-飲食列開始-J18,6),NA())),NA())</f>
        <v>13.5</v>
      </c>
      <c r="H18" s="7">
        <f ca="1">IFERROR((IF(INDEX(飲食[],最後飲食-飲食列開始-J18,1)&lt;&gt;"",INDEX(飲食[],最後飲食-飲食列開始-J18,5),NA())),NA())</f>
        <v>62</v>
      </c>
      <c r="I18" s="7">
        <f ca="1">IFERROR((IF(INDEX(飲食[],最後飲食-飲食列開始-J18,1)&lt;&gt;"",INDEX(飲食[],最後飲食-飲食列開始-J18,4),NA())),NA())</f>
        <v>477</v>
      </c>
      <c r="J18" s="7">
        <v>-1</v>
      </c>
    </row>
    <row r="20" spans="2:12" ht="24" x14ac:dyDescent="0.4">
      <c r="B20" s="43" t="s">
        <v>41</v>
      </c>
      <c r="C20" s="43"/>
      <c r="D20" s="43"/>
      <c r="E20" s="43"/>
      <c r="F20" s="43"/>
      <c r="G20" s="43"/>
      <c r="H20" s="43"/>
      <c r="I20" s="43"/>
      <c r="J20" s="43"/>
    </row>
    <row r="22" spans="2:12" x14ac:dyDescent="0.25">
      <c r="B22" s="9" t="s">
        <v>39</v>
      </c>
      <c r="C22" s="9">
        <f>ROW(運動[[#Headers],[日期]])+1</f>
        <v>4</v>
      </c>
      <c r="D22" s="5" t="s">
        <v>12</v>
      </c>
      <c r="E22" s="5" t="s">
        <v>43</v>
      </c>
      <c r="F22" s="5" t="s">
        <v>32</v>
      </c>
      <c r="G22" s="5" t="s">
        <v>33</v>
      </c>
      <c r="H22" s="5" t="s">
        <v>44</v>
      </c>
      <c r="L22" s="12"/>
    </row>
    <row r="23" spans="2:12" x14ac:dyDescent="0.25">
      <c r="B23" s="9" t="s">
        <v>42</v>
      </c>
      <c r="C23" s="10">
        <f ca="1">MATCH(9.99E+307,運動[日期])+運動列開始-1</f>
        <v>20</v>
      </c>
      <c r="D23" s="8">
        <f ca="1">IFERROR(IF(INDEX(運動[],最後運動-運動列開始-H23,1)&lt;&gt;"",INDEX(運動[],最後運動-運動列開始-H23,1)),"")</f>
        <v>42884</v>
      </c>
      <c r="E23" s="7" t="str">
        <f t="shared" ref="E23:E36" ca="1" si="1">UPPER(TEXT(D23,"DDD"))</f>
        <v>MON</v>
      </c>
      <c r="F23" s="14">
        <f ca="1">IFERROR((IF(INDEX(運動[],最後運動-運動列開始-H23,1)&lt;&gt;"",INDEX(運動[],最後運動-運動列開始-H23,2),0)),0)</f>
        <v>20</v>
      </c>
      <c r="G23" s="14">
        <f ca="1">IFERROR((IF(INDEX(運動[],最後運動-運動列開始-H23,2)&lt;&gt;"",INDEX(運動[],最後運動-運動列開始-H23,3),0)),0)</f>
        <v>195</v>
      </c>
      <c r="H23" s="7">
        <v>-1</v>
      </c>
      <c r="L23" s="12"/>
    </row>
    <row r="24" spans="2:12" x14ac:dyDescent="0.25">
      <c r="B24" s="3"/>
      <c r="C24" s="3"/>
      <c r="D24" s="8">
        <f ca="1">IFERROR(IF(INDEX(運動[],最後運動-運動列開始-H24,1)&lt;&gt;"",INDEX(運動[],最後運動-運動列開始-H24,1)),"")</f>
        <v>42883</v>
      </c>
      <c r="E24" s="7" t="str">
        <f t="shared" ca="1" si="1"/>
        <v>SUN</v>
      </c>
      <c r="F24" s="14">
        <f ca="1">IFERROR((IF(INDEX(運動[],最後運動-運動列開始-H24,1)&lt;&gt;"",INDEX(運動[],最後運動-運動列開始-H24,2),0)),0)</f>
        <v>25</v>
      </c>
      <c r="G24" s="14">
        <f ca="1">IFERROR((IF(INDEX(運動[],最後運動-運動列開始-H24,2)&lt;&gt;"",INDEX(運動[],最後運動-運動列開始-H24,3),0)),0)</f>
        <v>265</v>
      </c>
      <c r="H24" s="7">
        <v>0</v>
      </c>
    </row>
    <row r="25" spans="2:12" x14ac:dyDescent="0.25">
      <c r="B25" s="3"/>
      <c r="C25" s="3"/>
      <c r="D25" s="8">
        <f ca="1">IFERROR(IF(INDEX(運動[],最後運動-運動列開始-H25,1)&lt;&gt;"",INDEX(運動[],最後運動-運動列開始-H25,1)),"")</f>
        <v>42882</v>
      </c>
      <c r="E25" s="7" t="str">
        <f t="shared" ca="1" si="1"/>
        <v>SAT</v>
      </c>
      <c r="F25" s="14">
        <f ca="1">IFERROR((IF(INDEX(運動[],最後運動-運動列開始-H25,1)&lt;&gt;"",INDEX(運動[],最後運動-運動列開始-H25,2),0)),0)</f>
        <v>40</v>
      </c>
      <c r="G25" s="14">
        <f ca="1">IFERROR((IF(INDEX(運動[],最後運動-運動列開始-H25,2)&lt;&gt;"",INDEX(運動[],最後運動-運動列開始-H25,3),0)),0)</f>
        <v>290</v>
      </c>
      <c r="H25" s="7">
        <v>1</v>
      </c>
    </row>
    <row r="26" spans="2:12" x14ac:dyDescent="0.25">
      <c r="B26" s="3"/>
      <c r="C26" s="3"/>
      <c r="D26" s="8">
        <f ca="1">IFERROR(IF(INDEX(運動[],最後運動-運動列開始-H26,1)&lt;&gt;"",INDEX(運動[],最後運動-運動列開始-H26,1)),"")</f>
        <v>42881</v>
      </c>
      <c r="E26" s="7" t="str">
        <f t="shared" ca="1" si="1"/>
        <v>FRI</v>
      </c>
      <c r="F26" s="14">
        <f ca="1">IFERROR((IF(INDEX(運動[],最後運動-運動列開始-H26,1)&lt;&gt;"",INDEX(運動[],最後運動-運動列開始-H26,2),0)),0)</f>
        <v>35</v>
      </c>
      <c r="G26" s="14">
        <f ca="1">IFERROR((IF(INDEX(運動[],最後運動-運動列開始-H26,2)&lt;&gt;"",INDEX(運動[],最後運動-運動列開始-H26,3),0)),0)</f>
        <v>320</v>
      </c>
      <c r="H26" s="7">
        <v>2</v>
      </c>
    </row>
    <row r="27" spans="2:12" x14ac:dyDescent="0.25">
      <c r="B27" s="3"/>
      <c r="C27" s="3"/>
      <c r="D27" s="8">
        <f ca="1">IFERROR(IF(INDEX(運動[],最後運動-運動列開始-H27,1)&lt;&gt;"",INDEX(運動[],最後運動-運動列開始-H27,1)),"")</f>
        <v>42880</v>
      </c>
      <c r="E27" s="7" t="str">
        <f t="shared" ca="1" si="1"/>
        <v>THU</v>
      </c>
      <c r="F27" s="14">
        <f ca="1">IFERROR((IF(INDEX(運動[],最後運動-運動列開始-H27,1)&lt;&gt;"",INDEX(運動[],最後運動-運動列開始-H27,2),0)),0)</f>
        <v>45</v>
      </c>
      <c r="G27" s="14">
        <f ca="1">IFERROR((IF(INDEX(運動[],最後運動-運動列開始-H27,2)&lt;&gt;"",INDEX(運動[],最後運動-運動列開始-H27,3),0)),0)</f>
        <v>350</v>
      </c>
      <c r="H27" s="7">
        <v>3</v>
      </c>
    </row>
    <row r="28" spans="2:12" x14ac:dyDescent="0.25">
      <c r="B28" s="3"/>
      <c r="C28" s="3"/>
      <c r="D28" s="8">
        <f ca="1">IFERROR(IF(INDEX(運動[],最後運動-運動列開始-H28,1)&lt;&gt;"",INDEX(運動[],最後運動-運動列開始-H28,1)),"")</f>
        <v>42879</v>
      </c>
      <c r="E28" s="7" t="str">
        <f t="shared" ca="1" si="1"/>
        <v>WED</v>
      </c>
      <c r="F28" s="14">
        <f ca="1">IFERROR((IF(INDEX(運動[],最後運動-運動列開始-H28,1)&lt;&gt;"",INDEX(運動[],最後運動-運動列開始-H28,2),0)),0)</f>
        <v>20</v>
      </c>
      <c r="G28" s="14">
        <f ca="1">IFERROR((IF(INDEX(運動[],最後運動-運動列開始-H28,2)&lt;&gt;"",INDEX(運動[],最後運動-運動列開始-H28,3),0)),0)</f>
        <v>295</v>
      </c>
      <c r="H28" s="7">
        <v>4</v>
      </c>
    </row>
    <row r="29" spans="2:12" x14ac:dyDescent="0.25">
      <c r="B29" s="3"/>
      <c r="C29" s="3"/>
      <c r="D29" s="8">
        <f ca="1">IFERROR(IF(INDEX(運動[],最後運動-運動列開始-H29,1)&lt;&gt;"",INDEX(運動[],最後運動-運動列開始-H29,1)),"")</f>
        <v>42878</v>
      </c>
      <c r="E29" s="7" t="str">
        <f t="shared" ca="1" si="1"/>
        <v>TUE</v>
      </c>
      <c r="F29" s="14">
        <f ca="1">IFERROR((IF(INDEX(運動[],最後運動-運動列開始-H29,1)&lt;&gt;"",INDEX(運動[],最後運動-運動列開始-H29,2),0)),0)</f>
        <v>40</v>
      </c>
      <c r="G29" s="14">
        <f ca="1">IFERROR((IF(INDEX(運動[],最後運動-運動列開始-H29,2)&lt;&gt;"",INDEX(運動[],最後運動-運動列開始-H29,3),0)),0)</f>
        <v>270</v>
      </c>
      <c r="H29" s="7">
        <v>5</v>
      </c>
    </row>
    <row r="30" spans="2:12" x14ac:dyDescent="0.25">
      <c r="B30" s="3"/>
      <c r="C30" s="3"/>
      <c r="D30" s="8">
        <f ca="1">IFERROR(IF(INDEX(運動[],最後運動-運動列開始-H30,1)&lt;&gt;"",INDEX(運動[],最後運動-運動列開始-H30,1)),"")</f>
        <v>42877</v>
      </c>
      <c r="E30" s="7" t="str">
        <f t="shared" ca="1" si="1"/>
        <v>MON</v>
      </c>
      <c r="F30" s="14">
        <f ca="1">IFERROR((IF(INDEX(運動[],最後運動-運動列開始-H30,1)&lt;&gt;"",INDEX(運動[],最後運動-運動列開始-H30,2),0)),0)</f>
        <v>45</v>
      </c>
      <c r="G30" s="14">
        <f ca="1">IFERROR((IF(INDEX(運動[],最後運動-運動列開始-H30,2)&lt;&gt;"",INDEX(運動[],最後運動-運動列開始-H30,3),0)),0)</f>
        <v>325</v>
      </c>
      <c r="H30" s="7">
        <v>6</v>
      </c>
    </row>
    <row r="31" spans="2:12" x14ac:dyDescent="0.25">
      <c r="B31" s="3"/>
      <c r="C31" s="3"/>
      <c r="D31" s="8">
        <f ca="1">IFERROR(IF(INDEX(運動[],最後運動-運動列開始-H31,1)&lt;&gt;"",INDEX(運動[],最後運動-運動列開始-H31,1)),"")</f>
        <v>42876</v>
      </c>
      <c r="E31" s="7" t="str">
        <f t="shared" ca="1" si="1"/>
        <v>SUN</v>
      </c>
      <c r="F31" s="14">
        <f ca="1">IFERROR((IF(INDEX(運動[],最後運動-運動列開始-H31,1)&lt;&gt;"",INDEX(運動[],最後運動-運動列開始-H31,2),0)),0)</f>
        <v>40</v>
      </c>
      <c r="G31" s="14">
        <f ca="1">IFERROR((IF(INDEX(運動[],最後運動-運動列開始-H31,2)&lt;&gt;"",INDEX(運動[],最後運動-運動列開始-H31,3),0)),0)</f>
        <v>175</v>
      </c>
      <c r="H31" s="7">
        <v>7</v>
      </c>
    </row>
    <row r="32" spans="2:12" x14ac:dyDescent="0.25">
      <c r="B32" s="3"/>
      <c r="C32" s="3"/>
      <c r="D32" s="8">
        <f ca="1">IFERROR(IF(INDEX(運動[],最後運動-運動列開始-H32,1)&lt;&gt;"",INDEX(運動[],最後運動-運動列開始-H32,1)),"")</f>
        <v>42875</v>
      </c>
      <c r="E32" s="7" t="str">
        <f t="shared" ca="1" si="1"/>
        <v>SAT</v>
      </c>
      <c r="F32" s="14">
        <f ca="1">IFERROR((IF(INDEX(運動[],最後運動-運動列開始-H32,1)&lt;&gt;"",INDEX(運動[],最後運動-運動列開始-H32,2),0)),0)</f>
        <v>30</v>
      </c>
      <c r="G32" s="14">
        <f ca="1">IFERROR((IF(INDEX(運動[],最後運動-運動列開始-H32,2)&lt;&gt;"",INDEX(運動[],最後運動-運動列開始-H32,3),0)),0)</f>
        <v>335</v>
      </c>
      <c r="H32" s="7">
        <v>8</v>
      </c>
    </row>
    <row r="33" spans="2:8" x14ac:dyDescent="0.25">
      <c r="B33" s="3"/>
      <c r="C33" s="3"/>
      <c r="D33" s="8">
        <f ca="1">IFERROR(IF(INDEX(運動[],最後運動-運動列開始-H33,1)&lt;&gt;"",INDEX(運動[],最後運動-運動列開始-H33,1)),"")</f>
        <v>42874</v>
      </c>
      <c r="E33" s="7" t="str">
        <f t="shared" ca="1" si="1"/>
        <v>FRI</v>
      </c>
      <c r="F33" s="14">
        <f ca="1">IFERROR((IF(INDEX(運動[],最後運動-運動列開始-H33,1)&lt;&gt;"",INDEX(運動[],最後運動-運動列開始-H33,2),0)),0)</f>
        <v>40</v>
      </c>
      <c r="G33" s="14">
        <f ca="1">IFERROR((IF(INDEX(運動[],最後運動-運動列開始-H33,2)&lt;&gt;"",INDEX(運動[],最後運動-運動列開始-H33,3),0)),0)</f>
        <v>205</v>
      </c>
      <c r="H33" s="7">
        <v>9</v>
      </c>
    </row>
    <row r="34" spans="2:8" x14ac:dyDescent="0.25">
      <c r="B34" s="3"/>
      <c r="C34" s="3"/>
      <c r="D34" s="8">
        <f ca="1">IFERROR(IF(INDEX(運動[],最後運動-運動列開始-H34,1)&lt;&gt;"",INDEX(運動[],最後運動-運動列開始-H34,1)),"")</f>
        <v>42873</v>
      </c>
      <c r="E34" s="7" t="str">
        <f t="shared" ca="1" si="1"/>
        <v>THU</v>
      </c>
      <c r="F34" s="14">
        <f ca="1">IFERROR((IF(INDEX(運動[],最後運動-運動列開始-H34,1)&lt;&gt;"",INDEX(運動[],最後運動-運動列開始-H34,2),0)),0)</f>
        <v>20</v>
      </c>
      <c r="G34" s="14">
        <f ca="1">IFERROR((IF(INDEX(運動[],最後運動-運動列開始-H34,2)&lt;&gt;"",INDEX(運動[],最後運動-運動列開始-H34,3),0)),0)</f>
        <v>285</v>
      </c>
      <c r="H34" s="7">
        <v>10</v>
      </c>
    </row>
    <row r="35" spans="2:8" x14ac:dyDescent="0.25">
      <c r="B35" s="3"/>
      <c r="C35" s="3"/>
      <c r="D35" s="8">
        <f ca="1">IFERROR(IF(INDEX(運動[],最後運動-運動列開始-H35,1)&lt;&gt;"",INDEX(運動[],最後運動-運動列開始-H35,1)),"")</f>
        <v>42872</v>
      </c>
      <c r="E35" s="7" t="str">
        <f t="shared" ca="1" si="1"/>
        <v>WED</v>
      </c>
      <c r="F35" s="14">
        <f ca="1">IFERROR((IF(INDEX(運動[],最後運動-運動列開始-H35,1)&lt;&gt;"",INDEX(運動[],最後運動-運動列開始-H35,2),0)),0)</f>
        <v>25</v>
      </c>
      <c r="G35" s="14">
        <f ca="1">IFERROR((IF(INDEX(運動[],最後運動-運動列開始-H35,2)&lt;&gt;"",INDEX(運動[],最後運動-運動列開始-H35,3),0)),0)</f>
        <v>125</v>
      </c>
      <c r="H35" s="7">
        <v>11</v>
      </c>
    </row>
    <row r="36" spans="2:8" x14ac:dyDescent="0.25">
      <c r="B36" s="3"/>
      <c r="C36" s="3"/>
      <c r="D36" s="8">
        <f ca="1">IFERROR(IF(INDEX(運動[],最後運動-運動列開始-H36,1)&lt;&gt;"",INDEX(運動[],最後運動-運動列開始-H36,1)),"")</f>
        <v>42871</v>
      </c>
      <c r="E36" s="7" t="str">
        <f t="shared" ca="1" si="1"/>
        <v>TUE</v>
      </c>
      <c r="F36" s="14">
        <f ca="1">IFERROR((IF(INDEX(運動[],最後運動-運動列開始-H36,1)&lt;&gt;"",INDEX(運動[],最後運動-運動列開始-H36,2),0)),0)</f>
        <v>30</v>
      </c>
      <c r="G36" s="14">
        <f ca="1">IFERROR((IF(INDEX(運動[],最後運動-運動列開始-H36,2)&lt;&gt;"",INDEX(運動[],最後運動-運動列開始-H36,3),0)),0)</f>
        <v>150</v>
      </c>
      <c r="H36" s="7">
        <v>12</v>
      </c>
    </row>
    <row r="41" spans="2:8" x14ac:dyDescent="0.25">
      <c r="D41" s="12"/>
    </row>
    <row r="42" spans="2:8" x14ac:dyDescent="0.25">
      <c r="D42" s="12"/>
    </row>
    <row r="43" spans="2:8" x14ac:dyDescent="0.25">
      <c r="D43" s="12"/>
    </row>
    <row r="44" spans="2:8" x14ac:dyDescent="0.25">
      <c r="D44" s="12"/>
    </row>
    <row r="45" spans="2:8" x14ac:dyDescent="0.25">
      <c r="D45" s="12"/>
    </row>
    <row r="46" spans="2:8" x14ac:dyDescent="0.25">
      <c r="D46" s="12"/>
    </row>
    <row r="47" spans="2:8" x14ac:dyDescent="0.25">
      <c r="D47" s="12"/>
    </row>
    <row r="48" spans="2:8" x14ac:dyDescent="0.25">
      <c r="D48" s="12"/>
    </row>
    <row r="49" spans="4:4" x14ac:dyDescent="0.25">
      <c r="D49" s="12"/>
    </row>
    <row r="50" spans="4:4" x14ac:dyDescent="0.25">
      <c r="D50" s="12"/>
    </row>
    <row r="51" spans="4:4" x14ac:dyDescent="0.25">
      <c r="D51" s="12"/>
    </row>
    <row r="52" spans="4:4" x14ac:dyDescent="0.25">
      <c r="D52" s="12"/>
    </row>
    <row r="53" spans="4:4" x14ac:dyDescent="0.25">
      <c r="D53" s="12"/>
    </row>
    <row r="54" spans="4:4" x14ac:dyDescent="0.25">
      <c r="D54" s="12"/>
    </row>
  </sheetData>
  <dataConsolidate>
    <dataRefs count="1">
      <dataRef ref="F23:G36" sheet="Chart Calculations"/>
    </dataRefs>
  </dataConsolidate>
  <mergeCells count="2">
    <mergeCell ref="B2:J2"/>
    <mergeCell ref="B20:J20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19</vt:i4>
      </vt:variant>
    </vt:vector>
  </HeadingPairs>
  <TitlesOfParts>
    <vt:vector size="23" baseType="lpstr">
      <vt:lpstr>目標</vt:lpstr>
      <vt:lpstr>飲食</vt:lpstr>
      <vt:lpstr>運動</vt:lpstr>
      <vt:lpstr>圖表計算</vt:lpstr>
      <vt:lpstr>飲食!Print_Titles</vt:lpstr>
      <vt:lpstr>運動!Print_Titles</vt:lpstr>
      <vt:lpstr>目標體重</vt:lpstr>
      <vt:lpstr>每日減少重量</vt:lpstr>
      <vt:lpstr>計畫天數</vt:lpstr>
      <vt:lpstr>原始體重</vt:lpstr>
      <vt:lpstr>副標題</vt:lpstr>
      <vt:lpstr>最後飲食</vt:lpstr>
      <vt:lpstr>最後運動</vt:lpstr>
      <vt:lpstr>減重目標</vt:lpstr>
      <vt:lpstr>結束日期</vt:lpstr>
      <vt:lpstr>開始日期</vt:lpstr>
      <vt:lpstr>飲食列開始</vt:lpstr>
      <vt:lpstr>飲食期間</vt:lpstr>
      <vt:lpstr>運動日期範圍</vt:lpstr>
      <vt:lpstr>運動列開始</vt:lpstr>
      <vt:lpstr>運動期間</vt:lpstr>
      <vt:lpstr>欄標題2</vt:lpstr>
      <vt:lpstr>欄標題3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2017-01-18T04:03:51Z</dcterms:created>
  <dcterms:modified xsi:type="dcterms:W3CDTF">2017-05-09T14:02:07Z</dcterms:modified>
</cp:coreProperties>
</file>