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ko-KR\"/>
    </mc:Choice>
  </mc:AlternateContent>
  <bookViews>
    <workbookView xWindow="0" yWindow="0" windowWidth="28800" windowHeight="12000"/>
  </bookViews>
  <sheets>
    <sheet name="손익 계산서" sheetId="1" r:id="rId1"/>
    <sheet name="수익" sheetId="3" r:id="rId2"/>
    <sheet name="운영 경비" sheetId="2" r:id="rId3"/>
  </sheets>
  <definedNames>
    <definedName name="_xlnm.Print_Titles" localSheetId="0">'손익 계산서'!$4:$4</definedName>
    <definedName name="_xlnm.Print_Titles" localSheetId="1">수익!$3:$3</definedName>
    <definedName name="_xlnm.Print_Titles" localSheetId="2">'운영 경비'!$3:$3</definedName>
    <definedName name="순수입">'손익 계산서'!$O$9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3" l="1"/>
  <c r="N10" i="3"/>
  <c r="M10" i="3"/>
  <c r="L10" i="3"/>
  <c r="K10" i="3"/>
  <c r="J10" i="3"/>
  <c r="I10" i="3"/>
  <c r="H10" i="3"/>
  <c r="G10" i="3"/>
  <c r="F10" i="3"/>
  <c r="E10" i="3"/>
  <c r="D10" i="3"/>
  <c r="C10" i="3"/>
  <c r="C2" i="2" l="1"/>
  <c r="B1" i="2"/>
  <c r="B1" i="3" s="1"/>
  <c r="C2" i="3"/>
  <c r="N17" i="2" l="1"/>
  <c r="M17" i="2"/>
  <c r="L17" i="2"/>
  <c r="K17" i="2"/>
  <c r="J17" i="2"/>
  <c r="I17" i="2"/>
  <c r="H17" i="2"/>
  <c r="G17" i="2"/>
  <c r="F17" i="2"/>
  <c r="E17" i="2"/>
  <c r="D17" i="2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O9" i="3"/>
  <c r="O8" i="3"/>
  <c r="O7" i="3"/>
  <c r="O6" i="3"/>
  <c r="O5" i="3"/>
  <c r="O4" i="3"/>
  <c r="C17" i="2"/>
  <c r="C5" i="1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G5" i="1" l="1"/>
  <c r="G7" i="1" s="1"/>
  <c r="K5" i="1"/>
  <c r="K7" i="1" s="1"/>
  <c r="F5" i="1"/>
  <c r="F7" i="1" s="1"/>
  <c r="J5" i="1"/>
  <c r="J7" i="1" s="1"/>
  <c r="N5" i="1"/>
  <c r="N7" i="1" s="1"/>
  <c r="D5" i="1"/>
  <c r="D7" i="1" s="1"/>
  <c r="D9" i="1" s="1"/>
  <c r="H5" i="1"/>
  <c r="H7" i="1" s="1"/>
  <c r="L5" i="1"/>
  <c r="L7" i="1" s="1"/>
  <c r="L9" i="1" s="1"/>
  <c r="E5" i="1"/>
  <c r="E7" i="1" s="1"/>
  <c r="I5" i="1"/>
  <c r="I7" i="1" s="1"/>
  <c r="M5" i="1"/>
  <c r="M7" i="1" s="1"/>
  <c r="M9" i="1" s="1"/>
  <c r="C7" i="1"/>
  <c r="O17" i="2"/>
  <c r="O12" i="3"/>
  <c r="O8" i="1"/>
  <c r="O6" i="1"/>
  <c r="O5" i="1" l="1"/>
  <c r="N9" i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<sst xmlns="http://schemas.openxmlformats.org/spreadsheetml/2006/main" count="76" uniqueCount="49">
  <si>
    <t>연도</t>
  </si>
  <si>
    <t>이 셀에는 매출 총 이익과 총 운영 경비를 보여 주는 꺾은선형 차트가 표시됩니다. 아래 테이블에 데이터를 입력합니다.</t>
  </si>
  <si>
    <t>운영 소득</t>
  </si>
  <si>
    <t>이자 소득(경비)</t>
  </si>
  <si>
    <t>소득세 이전 소득</t>
  </si>
  <si>
    <t>소득세 경비</t>
  </si>
  <si>
    <t>순수입</t>
  </si>
  <si>
    <t>손익 계산서</t>
  </si>
  <si>
    <t>회사 이름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</si>
  <si>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</si>
  <si>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</si>
  <si>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</si>
  <si>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</si>
  <si>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</si>
  <si>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</si>
  <si>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</si>
  <si>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</si>
  <si>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</si>
  <si>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</si>
  <si>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</si>
  <si>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</si>
  <si>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YTD</t>
  </si>
  <si>
    <t>수익</t>
  </si>
  <si>
    <t>매출</t>
  </si>
  <si>
    <t>매출 반품(감소)</t>
  </si>
  <si>
    <t>매출 할인(감소)</t>
  </si>
  <si>
    <t>기타 수익 1</t>
  </si>
  <si>
    <t>기타 수익 2</t>
  </si>
  <si>
    <t>기타 수익 3</t>
  </si>
  <si>
    <t>순매출</t>
  </si>
  <si>
    <t>판매 상품 비용</t>
  </si>
  <si>
    <t>매출 총 이익</t>
  </si>
  <si>
    <t>손익 계산서 - 수익</t>
  </si>
  <si>
    <t>운영 경비</t>
  </si>
  <si>
    <t>급여 및 임금</t>
  </si>
  <si>
    <t>감가상각</t>
  </si>
  <si>
    <t>임대료</t>
  </si>
  <si>
    <t>사무용품</t>
  </si>
  <si>
    <t>공과금</t>
  </si>
  <si>
    <t>전화</t>
  </si>
  <si>
    <t>보험</t>
  </si>
  <si>
    <t>출장</t>
  </si>
  <si>
    <t>유지 관리</t>
  </si>
  <si>
    <t>광고</t>
  </si>
  <si>
    <t>기타 1</t>
  </si>
  <si>
    <t>기타 2</t>
  </si>
  <si>
    <t>기타 3</t>
  </si>
  <si>
    <t>총 운영 경비</t>
  </si>
  <si>
    <t>손익 계산서 - 운영 경비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</si>
</sst>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 * #,##0_ ;_ * \-#,##0_ ;_ * &quot;-&quot;_ ;_ @_ "/>
    <numFmt numFmtId="177" formatCode="&quot;₩&quot;#,##0"/>
    <numFmt numFmtId="178" formatCode="&quot;₩&quot;#,##0_);\(&quot;₩&quot;#,##0\)"/>
  </numFmts>
  <fonts count="21">
    <font>
      <sz val="11"/>
      <color theme="2"/>
      <name val="맑은 고딕"/>
      <family val="3"/>
      <charset val="129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0"/>
      <name val="맑은 고딕"/>
      <family val="3"/>
      <charset val="129"/>
    </font>
    <font>
      <sz val="48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11"/>
      <color theme="2"/>
      <name val="맑은 고딕"/>
      <family val="3"/>
      <charset val="129"/>
    </font>
    <font>
      <sz val="20"/>
      <color theme="0"/>
      <name val="맑은 고딕"/>
      <family val="3"/>
      <charset val="129"/>
    </font>
    <font>
      <sz val="48"/>
      <color theme="3"/>
      <name val="맑은 고딕"/>
      <family val="3"/>
      <charset val="129"/>
    </font>
    <font>
      <sz val="11"/>
      <color theme="1" tint="0.34998626667073579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2" tint="-0.749961851863155"/>
      <name val="맑은 고딕"/>
      <family val="3"/>
      <charset val="129"/>
    </font>
    <font>
      <sz val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2" borderId="0">
      <alignment vertical="center" wrapText="1"/>
    </xf>
    <xf numFmtId="178" fontId="17" fillId="0" borderId="0" applyFill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Alignment="0" applyProtection="0"/>
    <xf numFmtId="0" fontId="10" fillId="2" borderId="0" applyNumberFormat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176" fontId="18" fillId="0" borderId="0" applyFill="0" applyBorder="0" applyAlignment="0" applyProtection="0"/>
    <xf numFmtId="178" fontId="18" fillId="0" borderId="0" applyFill="0" applyBorder="0" applyAlignment="0" applyProtection="0"/>
    <xf numFmtId="9" fontId="10" fillId="0" borderId="0" applyFill="0" applyBorder="0" applyAlignment="0" applyProtection="0"/>
    <xf numFmtId="0" fontId="19" fillId="5" borderId="2" applyNumberFormat="0" applyAlignment="0" applyProtection="0"/>
    <xf numFmtId="43" fontId="10" fillId="0" borderId="0" applyFill="0" applyBorder="0" applyAlignment="0" applyProtection="0">
      <alignment vertical="center"/>
    </xf>
  </cellStyleXfs>
  <cellXfs count="48">
    <xf numFmtId="0" fontId="0" fillId="2" borderId="0" xfId="0">
      <alignment vertical="center" wrapText="1"/>
    </xf>
    <xf numFmtId="0" fontId="1" fillId="2" borderId="0" xfId="0" applyFont="1" applyFill="1">
      <alignment vertical="center" wrapText="1"/>
    </xf>
    <xf numFmtId="0" fontId="3" fillId="3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wrapTex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>
      <alignment vertical="center" wrapText="1"/>
    </xf>
    <xf numFmtId="178" fontId="0" fillId="2" borderId="0" xfId="8" applyFont="1" applyFill="1" applyBorder="1" applyAlignment="1">
      <alignment vertical="center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6" fillId="2" borderId="0" xfId="0" applyFont="1" applyFill="1">
      <alignment vertical="center" wrapText="1"/>
    </xf>
    <xf numFmtId="0" fontId="10" fillId="2" borderId="0" xfId="0" applyFont="1">
      <alignment vertical="center" wrapTex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0" fillId="2" borderId="0" xfId="0" applyFont="1" applyAlignment="1">
      <alignment wrapText="1"/>
    </xf>
    <xf numFmtId="0" fontId="14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left" vertical="center" indent="1"/>
    </xf>
    <xf numFmtId="0" fontId="6" fillId="6" borderId="0" xfId="0" applyFont="1" applyFill="1" applyBorder="1">
      <alignment vertical="center" wrapText="1"/>
    </xf>
    <xf numFmtId="178" fontId="14" fillId="2" borderId="0" xfId="8" applyNumberFormat="1" applyFont="1" applyFill="1" applyAlignment="1">
      <alignment vertical="center" wrapText="1"/>
    </xf>
    <xf numFmtId="178" fontId="6" fillId="2" borderId="0" xfId="8" applyNumberFormat="1" applyFont="1" applyFill="1" applyBorder="1" applyAlignment="1">
      <alignment vertical="center"/>
    </xf>
    <xf numFmtId="178" fontId="6" fillId="2" borderId="0" xfId="8" applyNumberFormat="1" applyFont="1" applyFill="1" applyBorder="1" applyAlignment="1">
      <alignment horizontal="right" vertical="center" indent="1"/>
    </xf>
    <xf numFmtId="178" fontId="14" fillId="2" borderId="0" xfId="8" applyNumberFormat="1" applyFont="1" applyFill="1" applyBorder="1" applyAlignment="1">
      <alignment vertical="center"/>
    </xf>
    <xf numFmtId="178" fontId="14" fillId="2" borderId="0" xfId="8" applyNumberFormat="1" applyFont="1" applyFill="1" applyBorder="1" applyAlignment="1">
      <alignment horizontal="right" vertical="center" indent="1"/>
    </xf>
    <xf numFmtId="178" fontId="15" fillId="4" borderId="0" xfId="8" applyNumberFormat="1" applyFont="1" applyFill="1" applyBorder="1" applyAlignment="1">
      <alignment vertical="center"/>
    </xf>
    <xf numFmtId="178" fontId="15" fillId="4" borderId="0" xfId="8" applyNumberFormat="1" applyFont="1" applyFill="1" applyBorder="1" applyAlignment="1">
      <alignment horizontal="right" vertical="center" indent="1"/>
    </xf>
    <xf numFmtId="178" fontId="0" fillId="2" borderId="0" xfId="8" applyNumberFormat="1" applyFont="1" applyFill="1" applyBorder="1" applyAlignment="1">
      <alignment vertical="center" wrapText="1"/>
    </xf>
    <xf numFmtId="178" fontId="2" fillId="6" borderId="0" xfId="0" applyNumberFormat="1" applyFont="1" applyFill="1" applyBorder="1" applyAlignment="1">
      <alignment vertical="center" wrapText="1"/>
    </xf>
    <xf numFmtId="178" fontId="0" fillId="2" borderId="0" xfId="0" applyNumberFormat="1" applyFont="1" applyFill="1" applyBorder="1" applyAlignment="1">
      <alignment vertical="center" wrapText="1"/>
    </xf>
    <xf numFmtId="178" fontId="0" fillId="6" borderId="0" xfId="8" applyNumberFormat="1" applyFont="1" applyFill="1" applyBorder="1" applyAlignment="1">
      <alignment vertical="center" wrapText="1"/>
    </xf>
    <xf numFmtId="178" fontId="4" fillId="3" borderId="0" xfId="1" applyNumberFormat="1" applyFont="1" applyFill="1" applyBorder="1" applyAlignment="1">
      <alignment vertical="center"/>
    </xf>
    <xf numFmtId="178" fontId="5" fillId="2" borderId="0" xfId="0" applyNumberFormat="1" applyFont="1" applyFill="1" applyAlignment="1">
      <alignment vertical="center" wrapText="1"/>
    </xf>
    <xf numFmtId="178" fontId="0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>
      <alignment vertical="center" wrapText="1"/>
    </xf>
    <xf numFmtId="0" fontId="14" fillId="2" borderId="1" xfId="0" applyNumberFormat="1" applyFont="1" applyFill="1" applyBorder="1" applyAlignment="1">
      <alignment horizontal="right"/>
    </xf>
    <xf numFmtId="0" fontId="14" fillId="2" borderId="1" xfId="0" applyNumberFormat="1" applyFont="1" applyFill="1" applyBorder="1" applyAlignment="1"/>
    <xf numFmtId="0" fontId="13" fillId="2" borderId="0" xfId="0" applyFont="1" applyFill="1" applyAlignment="1">
      <alignment horizontal="center" vertical="center" wrapText="1"/>
    </xf>
    <xf numFmtId="0" fontId="11" fillId="2" borderId="0" xfId="3" applyFont="1" applyAlignment="1">
      <alignment vertical="top"/>
    </xf>
    <xf numFmtId="0" fontId="9" fillId="4" borderId="0" xfId="0" applyFont="1" applyFill="1" applyBorder="1" applyAlignment="1">
      <alignment horizontal="right" indent="1"/>
    </xf>
    <xf numFmtId="177" fontId="12" fillId="4" borderId="0" xfId="0" applyNumberFormat="1" applyFont="1" applyFill="1" applyBorder="1" applyAlignment="1">
      <alignment horizontal="right" vertical="center" indent="1"/>
    </xf>
    <xf numFmtId="0" fontId="7" fillId="2" borderId="0" xfId="2" applyFont="1" applyAlignment="1">
      <alignment horizontal="left" vertical="center"/>
    </xf>
    <xf numFmtId="0" fontId="8" fillId="2" borderId="0" xfId="6" applyFont="1" applyBorder="1" applyAlignment="1">
      <alignment horizontal="left"/>
    </xf>
    <xf numFmtId="0" fontId="7" fillId="2" borderId="0" xfId="2" applyAlignment="1">
      <alignment horizontal="left" vertical="center"/>
    </xf>
    <xf numFmtId="0" fontId="8" fillId="2" borderId="0" xfId="6" applyBorder="1" applyAlignment="1">
      <alignment horizontal="left"/>
    </xf>
    <xf numFmtId="0" fontId="11" fillId="2" borderId="0" xfId="3" applyAlignment="1">
      <alignment vertical="top"/>
    </xf>
    <xf numFmtId="178" fontId="10" fillId="2" borderId="0" xfId="8" applyFont="1" applyFill="1" applyBorder="1" applyAlignment="1">
      <alignment horizontal="right" vertical="center" indent="1"/>
    </xf>
  </cellXfs>
  <cellStyles count="12">
    <cellStyle name="메모" xfId="10" builtinId="10" customBuiltin="1"/>
    <cellStyle name="백분율" xfId="9" builtinId="5" customBuiltin="1"/>
    <cellStyle name="쉼표" xfId="11" builtinId="3" customBuiltin="1"/>
    <cellStyle name="쉼표 [0]" xfId="7" builtinId="6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통화" xfId="1" builtinId="4" customBuiltin="1"/>
    <cellStyle name="통화 [0]" xfId="8" builtinId="7" customBuiltin="1"/>
    <cellStyle name="표준" xfId="0" builtinId="0" customBuiltin="1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9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8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78" formatCode="&quot;₩&quot;#,##0_);\(&quot;₩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맑은 고딕"/>
        <family val="3"/>
        <charset val="129"/>
        <scheme val="none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78" formatCode="&quot;₩&quot;#,##0_);\(&quot;₩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손익 계산서" defaultPivotStyle="PivotStyleLight16">
    <tableStyle name="경비" pivot="0" count="7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ColumnStripe" dxfId="54"/>
      <tableStyleElement type="secondColumnStripe" dxfId="53"/>
    </tableStyle>
    <tableStyle name="손익 계산서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ColumnStripe" dxfId="47"/>
      <tableStyleElement type="second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5.6980377452818386E-2"/>
          <c:w val="0.86286252580352119"/>
          <c:h val="0.90720326625838432"/>
        </c:manualLayout>
      </c:layout>
      <c:lineChart>
        <c:grouping val="standard"/>
        <c:varyColors val="0"/>
        <c:ser>
          <c:idx val="0"/>
          <c:order val="0"/>
          <c:tx>
            <c:strRef>
              <c:f>수익!$B$12</c:f>
              <c:strCache>
                <c:ptCount val="1"/>
                <c:pt idx="0">
                  <c:v>매출 총 이익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수익!$C$12:$N$12</c:f>
              <c:numCache>
                <c:formatCode>"₩"#,##0_);\("₩"#,##0\)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'운영 경비'!$B$17</c:f>
              <c:strCache>
                <c:ptCount val="1"/>
                <c:pt idx="0">
                  <c:v>총 운영 경비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'운영 경비'!$C$17:$N$17</c:f>
              <c:numCache>
                <c:formatCode>"₩"#,##0_);\("₩"#,##0\)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₩&quot;#,##0_);\(&quot;₩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차트 2" descr="매출 총 이익과 총 운영 경비를 보여 주는 꺾은선형 차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수익" displayName="수익" ref="B3:O10" totalsRowCount="1" headerRowDxfId="45" totalsRowDxfId="44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수익" totalsRowLabel="순매출" totalsRowDxfId="43"/>
    <tableColumn id="2" name="1월" totalsRowFunction="custom" dataDxfId="42" totalsRowDxfId="41">
      <totalsRowFormula>IF(SUM(C4:C9)=0,"",SUM(C4:C9))</totalsRowFormula>
    </tableColumn>
    <tableColumn id="3" name="2월" totalsRowFunction="custom" dataDxfId="40" totalsRowDxfId="39">
      <totalsRowFormula>IF(SUM(D4:D9)=0,"",SUM(D4:D9))</totalsRowFormula>
    </tableColumn>
    <tableColumn id="4" name="3월" totalsRowFunction="custom" dataDxfId="38" totalsRowDxfId="37">
      <totalsRowFormula>IF(SUM(E4:E9)=0,"",SUM(E4:E9))</totalsRowFormula>
    </tableColumn>
    <tableColumn id="5" name="4월" totalsRowFunction="custom" dataDxfId="36" totalsRowDxfId="35">
      <totalsRowFormula>IF(SUM(F4:F9)=0,"",SUM(F4:F9))</totalsRowFormula>
    </tableColumn>
    <tableColumn id="6" name="5월" totalsRowFunction="custom" dataDxfId="34" totalsRowDxfId="33">
      <totalsRowFormula>IF(SUM(G4:G9)=0,"",SUM(G4:G9))</totalsRowFormula>
    </tableColumn>
    <tableColumn id="7" name="6월" totalsRowFunction="custom" dataDxfId="32" totalsRowDxfId="31">
      <totalsRowFormula>IF(SUM(H4:H9)=0,"",SUM(H4:H9))</totalsRowFormula>
    </tableColumn>
    <tableColumn id="8" name="7월" totalsRowFunction="custom" dataDxfId="30" totalsRowDxfId="29">
      <totalsRowFormula>IF(SUM(I4:I9)=0,"",SUM(I4:I9))</totalsRowFormula>
    </tableColumn>
    <tableColumn id="9" name="8월" totalsRowFunction="custom" dataDxfId="28" totalsRowDxfId="27">
      <totalsRowFormula>IF(SUM(J4:J9)=0,"",SUM(J4:J9))</totalsRowFormula>
    </tableColumn>
    <tableColumn id="10" name="9월" totalsRowFunction="custom" dataDxfId="26" totalsRowDxfId="25">
      <totalsRowFormula>IF(SUM(K4:K9)=0,"",SUM(K4:K9))</totalsRowFormula>
    </tableColumn>
    <tableColumn id="11" name="10월" totalsRowFunction="custom" dataDxfId="24" totalsRowDxfId="23">
      <totalsRowFormula>IF(SUM(L4:L9)=0,"",SUM(L4:L9))</totalsRowFormula>
    </tableColumn>
    <tableColumn id="12" name="11월" totalsRowFunction="custom" dataDxfId="22" totalsRowDxfId="21">
      <totalsRowFormula>IF(SUM(M4:M9)=0,"",SUM(M4:M9))</totalsRowFormula>
    </tableColumn>
    <tableColumn id="13" name="12월" totalsRowFunction="custom" dataDxfId="20" totalsRowDxfId="19">
      <totalsRowFormula>IF(SUM(N4:N9)=0,"",SUM(N4:N9))</totalsRowFormula>
    </tableColumn>
    <tableColumn id="14" name="YTD" totalsRowFunction="sum" dataDxfId="18" totalsRowDxfId="17">
      <calculatedColumnFormula>SUM(C4:N4)</calculatedColumnFormula>
    </tableColumn>
  </tableColumns>
  <tableStyleInfo name="손익 계산서" showFirstColumn="0" showLastColumn="0" showRowStripes="1" showColumnStripes="0"/>
  <extLst>
    <ext xmlns:x14="http://schemas.microsoft.com/office/spreadsheetml/2009/9/main" uri="{504A1905-F514-4f6f-8877-14C23A59335A}">
      <x14:table altTextSummary="이 테이블에 각 월의 수익을 입력합니다. 연간 누계 금액이 자동으로 계산됩니다."/>
    </ext>
  </extLst>
</table>
</file>

<file path=xl/tables/table2.xml><?xml version="1.0" encoding="utf-8"?>
<table xmlns="http://schemas.openxmlformats.org/spreadsheetml/2006/main" id="3" name="경비" displayName="경비" ref="B3:O17" totalsRowCount="1" headerRowDxfId="16" totalsRowDxfId="15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운영 경비" totalsRowLabel="총 운영 경비" totalsRowDxfId="13"/>
    <tableColumn id="2" name="1월" totalsRowFunction="custom" totalsRowDxfId="12">
      <totalsRowFormula>IF(SUM(C4:C16)=0,"",SUM(C4:C16))</totalsRowFormula>
    </tableColumn>
    <tableColumn id="3" name="2월" totalsRowFunction="custom" totalsRowDxfId="11">
      <totalsRowFormula>IF(SUM(D4:D16)=0,"",SUM(D4:D16))</totalsRowFormula>
    </tableColumn>
    <tableColumn id="4" name="3월" totalsRowFunction="custom" totalsRowDxfId="10">
      <totalsRowFormula>IF(SUM(E4:E16)=0,"",SUM(E4:E16))</totalsRowFormula>
    </tableColumn>
    <tableColumn id="5" name="4월" totalsRowFunction="custom" totalsRowDxfId="9">
      <totalsRowFormula>IF(SUM(F4:F16)=0,"",SUM(F4:F16))</totalsRowFormula>
    </tableColumn>
    <tableColumn id="6" name="5월" totalsRowFunction="custom" totalsRowDxfId="8">
      <totalsRowFormula>IF(SUM(G4:G16)=0,"",SUM(G4:G16))</totalsRowFormula>
    </tableColumn>
    <tableColumn id="7" name="6월" totalsRowFunction="custom" totalsRowDxfId="7">
      <totalsRowFormula>IF(SUM(H4:H16)=0,"",SUM(H4:H16))</totalsRowFormula>
    </tableColumn>
    <tableColumn id="8" name="7월" totalsRowFunction="custom" totalsRowDxfId="6">
      <totalsRowFormula>IF(SUM(I4:I16)=0,"",SUM(I4:I16))</totalsRowFormula>
    </tableColumn>
    <tableColumn id="9" name="8월" totalsRowFunction="custom" totalsRowDxfId="5">
      <totalsRowFormula>IF(SUM(J4:J16)=0,"",SUM(J4:J16))</totalsRowFormula>
    </tableColumn>
    <tableColumn id="10" name="9월" totalsRowFunction="custom" totalsRowDxfId="4">
      <totalsRowFormula>IF(SUM(K4:K16)=0,"",SUM(K4:K16))</totalsRowFormula>
    </tableColumn>
    <tableColumn id="11" name="10월" totalsRowFunction="custom" totalsRowDxfId="3">
      <totalsRowFormula>IF(SUM(L4:L16)=0,"",SUM(L4:L16))</totalsRowFormula>
    </tableColumn>
    <tableColumn id="12" name="11월" totalsRowFunction="custom" totalsRowDxfId="2">
      <totalsRowFormula>IF(SUM(M4:M16)=0,"",SUM(M4:M16))</totalsRowFormula>
    </tableColumn>
    <tableColumn id="13" name="12월" totalsRowFunction="custom" totalsRowDxfId="1">
      <totalsRowFormula>IF(SUM(N4:N16)=0,"",SUM(N4:N16))</totalsRowFormula>
    </tableColumn>
    <tableColumn id="14" name="YTD" totalsRowFunction="sum" dataDxfId="14" totalsRowDxfId="0" dataCellStyle="통화 [0]">
      <calculatedColumnFormula>SUM(C4:N4)</calculatedColumnFormula>
    </tableColumn>
  </tableColumns>
  <tableStyleInfo name="경비" showFirstColumn="0" showLastColumn="0" showRowStripes="1" showColumnStripes="0"/>
  <extLst>
    <ext xmlns:x14="http://schemas.microsoft.com/office/spreadsheetml/2009/9/main" uri="{504A1905-F514-4f6f-8877-14C23A59335A}">
      <x14:table altTextSummary="이 테이블에 각 월의 운영 경비를 입력합니다. 연간 누계 금액이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/>
  <cols>
    <col min="1" max="1" width="1.875" style="13" customWidth="1"/>
    <col min="2" max="2" width="29.875" style="13" customWidth="1"/>
    <col min="3" max="14" width="10" style="13" customWidth="1"/>
    <col min="15" max="15" width="20.25" style="13" customWidth="1"/>
    <col min="16" max="16" width="2.625" style="13" customWidth="1"/>
    <col min="17" max="16384" width="9" style="13"/>
  </cols>
  <sheetData>
    <row r="1" spans="1:15" ht="30" customHeight="1">
      <c r="A1" s="12"/>
      <c r="B1" s="42" t="s">
        <v>0</v>
      </c>
      <c r="C1" s="43" t="s">
        <v>7</v>
      </c>
      <c r="D1" s="43"/>
      <c r="E1" s="43"/>
      <c r="F1" s="43"/>
      <c r="G1" s="43"/>
      <c r="H1" s="43"/>
      <c r="I1" s="43"/>
      <c r="J1" s="43"/>
      <c r="K1" s="43"/>
      <c r="L1" s="40" t="s">
        <v>6</v>
      </c>
      <c r="M1" s="40"/>
      <c r="N1" s="40"/>
      <c r="O1" s="40"/>
    </row>
    <row r="2" spans="1:15" ht="65.099999999999994" customHeight="1">
      <c r="A2" s="12"/>
      <c r="B2" s="42"/>
      <c r="C2" s="39" t="s">
        <v>8</v>
      </c>
      <c r="D2" s="39"/>
      <c r="E2" s="39"/>
      <c r="F2" s="39"/>
      <c r="G2" s="39"/>
      <c r="H2" s="39"/>
      <c r="I2" s="39"/>
      <c r="J2" s="39"/>
      <c r="K2" s="39"/>
      <c r="L2" s="41">
        <f>순수입</f>
        <v>72450.139999999985</v>
      </c>
      <c r="M2" s="41"/>
      <c r="N2" s="41"/>
      <c r="O2" s="41"/>
    </row>
    <row r="3" spans="1:15" ht="105" customHeight="1">
      <c r="A3" s="12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6" customFormat="1" ht="39.950000000000003" customHeight="1" thickBot="1">
      <c r="A4" s="14"/>
      <c r="B4" s="15"/>
      <c r="C4" s="37" t="s">
        <v>9</v>
      </c>
      <c r="D4" s="37" t="s">
        <v>10</v>
      </c>
      <c r="E4" s="37" t="s">
        <v>11</v>
      </c>
      <c r="F4" s="37" t="s">
        <v>12</v>
      </c>
      <c r="G4" s="37" t="s">
        <v>13</v>
      </c>
      <c r="H4" s="37" t="s">
        <v>14</v>
      </c>
      <c r="I4" s="37" t="s">
        <v>15</v>
      </c>
      <c r="J4" s="37" t="s">
        <v>16</v>
      </c>
      <c r="K4" s="37" t="s">
        <v>17</v>
      </c>
      <c r="L4" s="37" t="s">
        <v>18</v>
      </c>
      <c r="M4" s="37" t="s">
        <v>19</v>
      </c>
      <c r="N4" s="37" t="s">
        <v>20</v>
      </c>
      <c r="O4" s="36" t="s">
        <v>21</v>
      </c>
    </row>
    <row r="5" spans="1:15" ht="30" customHeight="1">
      <c r="A5" s="12"/>
      <c r="B5" s="17" t="s">
        <v>2</v>
      </c>
      <c r="C5" s="21">
        <f>IFERROR(수익!C12-경비[[#Totals],[1월]],"")</f>
        <v>14159</v>
      </c>
      <c r="D5" s="21">
        <f>IFERROR(수익!D12-경비[[#Totals],[2월]],"")</f>
        <v>24980.75</v>
      </c>
      <c r="E5" s="21">
        <f>IFERROR(수익!E12-경비[[#Totals],[3월]],"")</f>
        <v>15642.18</v>
      </c>
      <c r="F5" s="21">
        <f>IFERROR(수익!F12-경비[[#Totals],[4월]],"")</f>
        <v>-17559.510000000002</v>
      </c>
      <c r="G5" s="21">
        <f>IFERROR(수익!G12-경비[[#Totals],[5월]],"")</f>
        <v>17043.969999999998</v>
      </c>
      <c r="H5" s="21">
        <f>IFERROR(수익!H12-경비[[#Totals],[6월]],"")</f>
        <v>19215.589999999997</v>
      </c>
      <c r="I5" s="21">
        <f>IFERROR(수익!I12-경비[[#Totals],[7월]],"")</f>
        <v>19082.359999999997</v>
      </c>
      <c r="J5" s="21" t="str">
        <f>IFERROR(수익!J12-경비[[#Totals],[8월]],"")</f>
        <v/>
      </c>
      <c r="K5" s="21" t="str">
        <f>IFERROR(수익!K12-경비[[#Totals],[9월]],"")</f>
        <v/>
      </c>
      <c r="L5" s="21" t="str">
        <f>IFERROR(수익!L12-경비[[#Totals],[10월]],"")</f>
        <v/>
      </c>
      <c r="M5" s="21" t="str">
        <f>IFERROR(수익!M12-경비[[#Totals],[11월]],"")</f>
        <v/>
      </c>
      <c r="N5" s="21" t="str">
        <f>IFERROR(수익!N12-경비[[#Totals],[12월]],"")</f>
        <v/>
      </c>
      <c r="O5" s="21">
        <f>IFERROR(수익!O12-경비[[#Totals],[YTD]],"")</f>
        <v>134210.34000000003</v>
      </c>
    </row>
    <row r="6" spans="1:15" ht="30" customHeight="1">
      <c r="A6" s="12"/>
      <c r="B6" s="18" t="s">
        <v>3</v>
      </c>
      <c r="C6" s="22">
        <v>-100</v>
      </c>
      <c r="D6" s="22">
        <v>-105</v>
      </c>
      <c r="E6" s="22">
        <v>-110.25</v>
      </c>
      <c r="F6" s="22">
        <v>-115.76</v>
      </c>
      <c r="G6" s="22">
        <v>-121.55</v>
      </c>
      <c r="H6" s="22">
        <v>-127.63</v>
      </c>
      <c r="I6" s="22">
        <v>-134.01</v>
      </c>
      <c r="J6" s="22"/>
      <c r="K6" s="22"/>
      <c r="L6" s="22"/>
      <c r="M6" s="22"/>
      <c r="N6" s="22"/>
      <c r="O6" s="23">
        <f t="shared" ref="O6:O8" si="0">SUM(C6:N6)</f>
        <v>-814.19999999999993</v>
      </c>
    </row>
    <row r="7" spans="1:15" ht="30" customHeight="1">
      <c r="A7" s="12"/>
      <c r="B7" s="17" t="s">
        <v>4</v>
      </c>
      <c r="C7" s="24">
        <f>IFERROR(C5+C6,"")</f>
        <v>14059</v>
      </c>
      <c r="D7" s="24">
        <f t="shared" ref="D7:N7" si="1">IFERROR(D5+D6,"")</f>
        <v>24875.75</v>
      </c>
      <c r="E7" s="24">
        <f t="shared" si="1"/>
        <v>15531.93</v>
      </c>
      <c r="F7" s="24">
        <f t="shared" si="1"/>
        <v>-17675.27</v>
      </c>
      <c r="G7" s="24">
        <f t="shared" si="1"/>
        <v>16922.419999999998</v>
      </c>
      <c r="H7" s="24">
        <f t="shared" si="1"/>
        <v>19087.959999999995</v>
      </c>
      <c r="I7" s="24">
        <f t="shared" si="1"/>
        <v>18948.349999999999</v>
      </c>
      <c r="J7" s="24" t="str">
        <f t="shared" si="1"/>
        <v/>
      </c>
      <c r="K7" s="24" t="str">
        <f t="shared" si="1"/>
        <v/>
      </c>
      <c r="L7" s="24" t="str">
        <f t="shared" si="1"/>
        <v/>
      </c>
      <c r="M7" s="24" t="str">
        <f t="shared" si="1"/>
        <v/>
      </c>
      <c r="N7" s="24" t="str">
        <f t="shared" si="1"/>
        <v/>
      </c>
      <c r="O7" s="25">
        <f t="shared" si="0"/>
        <v>91750.139999999985</v>
      </c>
    </row>
    <row r="8" spans="1:15" ht="30" customHeight="1">
      <c r="A8" s="12"/>
      <c r="B8" s="18" t="s">
        <v>5</v>
      </c>
      <c r="C8" s="22">
        <v>2400</v>
      </c>
      <c r="D8" s="22">
        <v>2500</v>
      </c>
      <c r="E8" s="22">
        <v>2600</v>
      </c>
      <c r="F8" s="22">
        <v>2700</v>
      </c>
      <c r="G8" s="22">
        <v>2900</v>
      </c>
      <c r="H8" s="22">
        <v>3000</v>
      </c>
      <c r="I8" s="22">
        <v>3200</v>
      </c>
      <c r="J8" s="22"/>
      <c r="K8" s="22"/>
      <c r="L8" s="22"/>
      <c r="M8" s="22"/>
      <c r="N8" s="22"/>
      <c r="O8" s="23">
        <f t="shared" si="0"/>
        <v>19300</v>
      </c>
    </row>
    <row r="9" spans="1:15" ht="30" customHeight="1">
      <c r="A9" s="12"/>
      <c r="B9" s="19" t="s">
        <v>6</v>
      </c>
      <c r="C9" s="26">
        <f>IFERROR(C7-C8,"")</f>
        <v>11659</v>
      </c>
      <c r="D9" s="26">
        <f t="shared" ref="D9:O9" si="2">IFERROR(D7-D8,"")</f>
        <v>22375.75</v>
      </c>
      <c r="E9" s="26">
        <f t="shared" si="2"/>
        <v>12931.93</v>
      </c>
      <c r="F9" s="26">
        <f t="shared" si="2"/>
        <v>-20375.27</v>
      </c>
      <c r="G9" s="26">
        <f t="shared" si="2"/>
        <v>14022.419999999998</v>
      </c>
      <c r="H9" s="26">
        <f t="shared" si="2"/>
        <v>16087.959999999995</v>
      </c>
      <c r="I9" s="26">
        <f t="shared" si="2"/>
        <v>15748.349999999999</v>
      </c>
      <c r="J9" s="26" t="str">
        <f t="shared" si="2"/>
        <v/>
      </c>
      <c r="K9" s="26" t="str">
        <f t="shared" si="2"/>
        <v/>
      </c>
      <c r="L9" s="26" t="str">
        <f t="shared" si="2"/>
        <v/>
      </c>
      <c r="M9" s="26" t="str">
        <f t="shared" si="2"/>
        <v/>
      </c>
      <c r="N9" s="26" t="str">
        <f t="shared" si="2"/>
        <v/>
      </c>
      <c r="O9" s="27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phoneticPr fontId="16" type="noConversion"/>
  <dataValidations xWindow="289" yWindow="599" count="11">
    <dataValidation allowBlank="1" showInputMessage="1" showErrorMessage="1" prompt="이 워크시트에서 손익 계산서를 작성합니다. B1 셀에 연도를 입력하고 C2 셀에 회사 이름을 입력합니다. 순수입이 L2 셀에 자동으로 계산됩니다. B3 셀에는 차트가 표시됩니다." sqref="A1"/>
    <dataValidation allowBlank="1" showInputMessage="1" prompt="이 셀에는 이 워크시트의 제목이 표시됩니다. 아래 셀에 회사 이름을 입력합니다." sqref="C1:K1"/>
    <dataValidation allowBlank="1" showInputMessage="1" showErrorMessage="1" prompt="순수입이 아래 셀에 자동으로 계산됩니다." sqref="L1:O1"/>
    <dataValidation allowBlank="1" showInputMessage="1" showErrorMessage="1" prompt="운영 소득이 오른쪽 셀에 자동으로 계산됩니다. C6-O6 셀에 경비로 처리되는 이자 소득을 입력합니다." sqref="B5"/>
    <dataValidation allowBlank="1" showInputMessage="1" showErrorMessage="1" prompt="오른쪽 셀에 경비로 처리되는 이자 소득을 입력합니다. 소득세 이전 소득이 C7-O7 셀에 자동으로 계산됩니다." sqref="B6"/>
    <dataValidation allowBlank="1" showInputMessage="1" showErrorMessage="1" prompt="소득세 이전 소득이 오른쪽 셀에 자동으로 계산됩니다. C8-O8 셀에 소득세 경비를 입력합니다." sqref="B7"/>
    <dataValidation allowBlank="1" showInputMessage="1" showErrorMessage="1" prompt="오른쪽 셀에 소득세 경비를 입력합니다. 순수입이 C9-O9 셀에 자동으로 계산됩니다." sqref="B8"/>
    <dataValidation allowBlank="1" showInputMessage="1" showErrorMessage="1" prompt="순수입이 오른쪽 셀에 자동으로 계산됩니다." sqref="B9"/>
    <dataValidation allowBlank="1" showInputMessage="1" showErrorMessage="1" prompt="이 셀에 연도를 입력합니다." sqref="B1"/>
    <dataValidation allowBlank="1" showInputMessage="1" showErrorMessage="1" prompt="순수입이 이 셀에 자동으로 계산됩니다. 수익 테이블에 수익 세부 정보를 입력하고 경비 테이블에 운영 경비를 입력합니다." sqref="L2:O2"/>
    <dataValidation allowBlank="1" showInputMessage="1" showErrorMessage="1" prompt="이 셀에 회사 이름을 입력합니다. 순수입이 오른쪽 셀에 자동으로 계산됩니다." sqref="C2:K2"/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4" customFormat="1" ht="30" customHeight="1">
      <c r="A1" s="35"/>
      <c r="B1" s="44" t="str">
        <f>'운영 경비'!B1:B2</f>
        <v>연도</v>
      </c>
      <c r="C1" s="45" t="s">
        <v>32</v>
      </c>
      <c r="D1" s="45"/>
      <c r="E1" s="45"/>
      <c r="F1" s="45"/>
      <c r="G1" s="45"/>
      <c r="H1" s="45"/>
      <c r="I1" s="45"/>
      <c r="J1" s="45"/>
      <c r="K1" s="45"/>
      <c r="L1"/>
      <c r="M1"/>
      <c r="N1"/>
      <c r="O1"/>
    </row>
    <row r="2" spans="1:15" ht="65.099999999999994" customHeight="1">
      <c r="A2" s="1"/>
      <c r="B2" s="44"/>
      <c r="C2" s="46" t="str">
        <f>'손익 계산서'!C2:K2</f>
        <v>회사 이름</v>
      </c>
      <c r="D2" s="46"/>
      <c r="E2" s="46"/>
      <c r="F2" s="46"/>
      <c r="G2" s="46"/>
      <c r="H2" s="46"/>
      <c r="I2" s="46"/>
      <c r="J2" s="46"/>
      <c r="K2" s="46"/>
    </row>
    <row r="3" spans="1:15" ht="30" customHeight="1">
      <c r="A3" s="3"/>
      <c r="B3" s="9" t="s">
        <v>22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</row>
    <row r="4" spans="1:15" ht="30" customHeight="1">
      <c r="A4" s="1"/>
      <c r="B4" s="6" t="s">
        <v>23</v>
      </c>
      <c r="C4" s="28">
        <v>50000</v>
      </c>
      <c r="D4" s="28">
        <v>63098</v>
      </c>
      <c r="E4" s="28">
        <v>55125</v>
      </c>
      <c r="F4" s="28">
        <v>23881</v>
      </c>
      <c r="G4" s="28">
        <v>60775.31</v>
      </c>
      <c r="H4" s="28">
        <v>63814.080000000002</v>
      </c>
      <c r="I4" s="28">
        <v>67004.78</v>
      </c>
      <c r="J4" s="28">
        <v>89000</v>
      </c>
      <c r="K4" s="28"/>
      <c r="L4" s="28"/>
      <c r="M4" s="28"/>
      <c r="N4" s="28"/>
      <c r="O4" s="28">
        <f>SUM(C4:N4)</f>
        <v>472698.17000000004</v>
      </c>
    </row>
    <row r="5" spans="1:15" ht="30" customHeight="1">
      <c r="A5" s="1"/>
      <c r="B5" s="6" t="s">
        <v>24</v>
      </c>
      <c r="C5" s="28">
        <v>0</v>
      </c>
      <c r="D5" s="28">
        <v>-500</v>
      </c>
      <c r="E5" s="28">
        <v>0</v>
      </c>
      <c r="F5" s="28">
        <v>0</v>
      </c>
      <c r="G5" s="28">
        <v>-234</v>
      </c>
      <c r="H5" s="28">
        <v>0</v>
      </c>
      <c r="I5" s="28">
        <v>0</v>
      </c>
      <c r="J5" s="28">
        <v>-300</v>
      </c>
      <c r="K5" s="28"/>
      <c r="L5" s="28"/>
      <c r="M5" s="28"/>
      <c r="N5" s="28"/>
      <c r="O5" s="28">
        <f t="shared" ref="O5:O9" si="0">SUM(C5:N5)</f>
        <v>-1034</v>
      </c>
    </row>
    <row r="6" spans="1:15" ht="30" customHeight="1">
      <c r="A6" s="1"/>
      <c r="B6" s="6" t="s">
        <v>25</v>
      </c>
      <c r="C6" s="28">
        <v>-5000</v>
      </c>
      <c r="D6" s="28">
        <v>-5250</v>
      </c>
      <c r="E6" s="28">
        <v>-5513</v>
      </c>
      <c r="F6" s="28">
        <v>-5788</v>
      </c>
      <c r="G6" s="28">
        <v>-6078</v>
      </c>
      <c r="H6" s="28">
        <v>-5324</v>
      </c>
      <c r="I6" s="28">
        <v>-6700</v>
      </c>
      <c r="J6" s="28">
        <v>-400</v>
      </c>
      <c r="K6" s="28"/>
      <c r="L6" s="28"/>
      <c r="M6" s="28"/>
      <c r="N6" s="28"/>
      <c r="O6" s="28">
        <f t="shared" si="0"/>
        <v>-40053</v>
      </c>
    </row>
    <row r="7" spans="1:15" ht="30" customHeight="1">
      <c r="A7" s="1"/>
      <c r="B7" s="6" t="s">
        <v>26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2000</v>
      </c>
      <c r="K7" s="28"/>
      <c r="L7" s="28"/>
      <c r="M7" s="28"/>
      <c r="N7" s="28"/>
      <c r="O7" s="28">
        <f t="shared" si="0"/>
        <v>2000</v>
      </c>
    </row>
    <row r="8" spans="1:15" ht="30" customHeight="1">
      <c r="A8" s="1"/>
      <c r="B8" s="6" t="s">
        <v>27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/>
      <c r="L8" s="28"/>
      <c r="M8" s="28"/>
      <c r="N8" s="28"/>
      <c r="O8" s="28">
        <f t="shared" si="0"/>
        <v>0</v>
      </c>
    </row>
    <row r="9" spans="1:15" ht="30" customHeight="1">
      <c r="A9" s="1"/>
      <c r="B9" s="6" t="s">
        <v>28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/>
      <c r="K9" s="28"/>
      <c r="L9" s="28"/>
      <c r="M9" s="28"/>
      <c r="N9" s="28"/>
      <c r="O9" s="28">
        <f t="shared" si="0"/>
        <v>0</v>
      </c>
    </row>
    <row r="10" spans="1:15" ht="30" customHeight="1">
      <c r="A10" s="1"/>
      <c r="B10" s="6" t="s">
        <v>29</v>
      </c>
      <c r="C10" s="29">
        <f t="shared" ref="C10:N10" si="1">IF(SUM(C4:C9)=0,"",SUM(C4:C9))</f>
        <v>45000</v>
      </c>
      <c r="D10" s="29">
        <f t="shared" si="1"/>
        <v>57348</v>
      </c>
      <c r="E10" s="29">
        <f t="shared" si="1"/>
        <v>49612</v>
      </c>
      <c r="F10" s="29">
        <f t="shared" si="1"/>
        <v>18093</v>
      </c>
      <c r="G10" s="29">
        <f t="shared" si="1"/>
        <v>54463.31</v>
      </c>
      <c r="H10" s="29">
        <f t="shared" si="1"/>
        <v>58490.080000000002</v>
      </c>
      <c r="I10" s="29">
        <f t="shared" si="1"/>
        <v>60304.78</v>
      </c>
      <c r="J10" s="29">
        <f t="shared" si="1"/>
        <v>90300</v>
      </c>
      <c r="K10" s="29" t="str">
        <f t="shared" si="1"/>
        <v/>
      </c>
      <c r="L10" s="29" t="str">
        <f t="shared" si="1"/>
        <v/>
      </c>
      <c r="M10" s="29" t="str">
        <f t="shared" si="1"/>
        <v/>
      </c>
      <c r="N10" s="29" t="str">
        <f t="shared" si="1"/>
        <v/>
      </c>
      <c r="O10" s="30">
        <f>SUBTOTAL(109,수익[YTD])</f>
        <v>433611.17000000004</v>
      </c>
    </row>
    <row r="11" spans="1:15" ht="30" customHeight="1">
      <c r="A11" s="1"/>
      <c r="B11" s="20" t="s">
        <v>30</v>
      </c>
      <c r="C11" s="31">
        <v>20000</v>
      </c>
      <c r="D11" s="31">
        <v>21000</v>
      </c>
      <c r="E11" s="31">
        <v>22050</v>
      </c>
      <c r="F11" s="31">
        <v>23152.5</v>
      </c>
      <c r="G11" s="31">
        <v>24310.13</v>
      </c>
      <c r="H11" s="31">
        <v>25525.63</v>
      </c>
      <c r="I11" s="31">
        <v>26801.91</v>
      </c>
      <c r="J11" s="31">
        <v>48654</v>
      </c>
      <c r="K11" s="31"/>
      <c r="L11" s="31"/>
      <c r="M11" s="31"/>
      <c r="N11" s="31"/>
      <c r="O11" s="31">
        <f>SUM(C11:N11)</f>
        <v>211494.17</v>
      </c>
    </row>
    <row r="12" spans="1:15" ht="30" customHeight="1">
      <c r="B12" s="2" t="s">
        <v>31</v>
      </c>
      <c r="C12" s="32">
        <f t="shared" ref="C12:O12" si="2">IFERROR(C10-C11,"")</f>
        <v>25000</v>
      </c>
      <c r="D12" s="32">
        <f t="shared" si="2"/>
        <v>36348</v>
      </c>
      <c r="E12" s="32">
        <f t="shared" si="2"/>
        <v>27562</v>
      </c>
      <c r="F12" s="32">
        <f t="shared" si="2"/>
        <v>-5059.5</v>
      </c>
      <c r="G12" s="32">
        <f t="shared" si="2"/>
        <v>30153.179999999997</v>
      </c>
      <c r="H12" s="32">
        <f t="shared" si="2"/>
        <v>32964.449999999997</v>
      </c>
      <c r="I12" s="32">
        <f t="shared" si="2"/>
        <v>33502.869999999995</v>
      </c>
      <c r="J12" s="32">
        <f t="shared" si="2"/>
        <v>41646</v>
      </c>
      <c r="K12" s="32" t="str">
        <f t="shared" si="2"/>
        <v/>
      </c>
      <c r="L12" s="32" t="str">
        <f t="shared" si="2"/>
        <v/>
      </c>
      <c r="M12" s="32" t="str">
        <f t="shared" si="2"/>
        <v/>
      </c>
      <c r="N12" s="32" t="str">
        <f t="shared" si="2"/>
        <v/>
      </c>
      <c r="O12" s="32">
        <f t="shared" si="2"/>
        <v>222117.00000000003</v>
      </c>
    </row>
  </sheetData>
  <dataConsolidate/>
  <mergeCells count="3">
    <mergeCell ref="B1:B2"/>
    <mergeCell ref="C1:K1"/>
    <mergeCell ref="C2:K2"/>
  </mergeCells>
  <phoneticPr fontId="20" type="noConversion"/>
  <dataValidations count="9">
    <dataValidation allowBlank="1" showInputMessage="1" showErrorMessage="1" prompt="이 워크시트의 수익 테이블에 다양한 출처의 수익을 입력합니다. 매출 총 이익이 자동으로 계산됩니다." sqref="A1"/>
    <dataValidation allowBlank="1" showInputMessage="1" prompt="이 셀에는 이 워크시트의 제목이 표시됩니다. 아래 셀에 회사 이름이 자동으로 업데이트됩니다." sqref="C1:K1"/>
    <dataValidation allowBlank="1" showInputMessage="1" showErrorMessage="1" prompt="이 열의 이 머리글 아래에 이 달의 수익을 입력합니다." sqref="C3:N3"/>
    <dataValidation allowBlank="1" showInputMessage="1" showErrorMessage="1" prompt="매출 총 이익이 오른쪽 셀에 자동으로 계산됩니다." sqref="B12"/>
    <dataValidation allowBlank="1" showInputMessage="1" showErrorMessage="1" prompt="오른쪽 셀에 판매 상품 비용을 입력합니다. 매출 총 이익이 아래 행에 자동으로 계산됩니다." sqref="B11"/>
    <dataValidation allowBlank="1" showInputMessage="1" showErrorMessage="1" prompt="이 열의 이 머리글 아래에 연간 누계 금액이 자동으로 계산됩니다. 매출 총 이익은 테이블 아래, 판매 상품 비용 아래에 표시됩니다." sqref="O3"/>
    <dataValidation allowBlank="1" showInputMessage="1" showErrorMessage="1" prompt="이 열의 이 머리글 아래에 수익 항목을 입력하거나 사용자 지정합니다. 이 행의 오른쪽에서 각 월 아래에 수익 금액을 입력합니다." sqref="B3"/>
    <dataValidation allowBlank="1" showInputMessage="1" showErrorMessage="1" prompt="이 셀의 연도와 C2 셀의 회사 이름이 자동으로 업데이트됩니다." sqref="B1:B2"/>
    <dataValidation allowBlank="1" showInputMessage="1" showErrorMessage="1" prompt="이 셀에 회사 이름이 자동으로 업데이트됩니다. 아래 테이블에 수익 세부 정보를 입력합니다.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4" customFormat="1" ht="30" customHeight="1">
      <c r="A1" s="12"/>
      <c r="B1" s="44" t="str">
        <f>'손익 계산서'!B1:B2</f>
        <v>연도</v>
      </c>
      <c r="C1" s="45" t="s">
        <v>48</v>
      </c>
      <c r="D1" s="45"/>
      <c r="E1" s="45"/>
      <c r="F1" s="45"/>
      <c r="G1" s="45"/>
      <c r="H1" s="45"/>
      <c r="I1" s="45"/>
      <c r="J1" s="45"/>
      <c r="K1" s="45"/>
      <c r="L1"/>
      <c r="M1"/>
      <c r="N1"/>
      <c r="O1"/>
    </row>
    <row r="2" spans="1:15" ht="65.099999999999994" customHeight="1">
      <c r="A2" s="1"/>
      <c r="B2" s="44"/>
      <c r="C2" s="46" t="str">
        <f>'손익 계산서'!C2:K2</f>
        <v>회사 이름</v>
      </c>
      <c r="D2" s="46"/>
      <c r="E2" s="46"/>
      <c r="F2" s="46"/>
      <c r="G2" s="46"/>
      <c r="H2" s="46"/>
      <c r="I2" s="46"/>
      <c r="J2" s="46"/>
      <c r="K2" s="46"/>
    </row>
    <row r="3" spans="1:15" ht="30" customHeight="1">
      <c r="A3" s="3"/>
      <c r="B3" s="8" t="s">
        <v>33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</row>
    <row r="4" spans="1:15" ht="30" customHeight="1">
      <c r="A4" s="1"/>
      <c r="B4" s="5" t="s">
        <v>34</v>
      </c>
      <c r="C4" s="7">
        <v>7500</v>
      </c>
      <c r="D4" s="7">
        <v>7875</v>
      </c>
      <c r="E4" s="7">
        <v>8268.75</v>
      </c>
      <c r="F4" s="7">
        <v>8682.19</v>
      </c>
      <c r="G4" s="7">
        <v>9116.2999999999993</v>
      </c>
      <c r="H4" s="7">
        <v>9572.11</v>
      </c>
      <c r="I4" s="7">
        <v>10050.719999999999</v>
      </c>
      <c r="J4" s="7"/>
      <c r="K4" s="7"/>
      <c r="L4" s="7"/>
      <c r="M4" s="7"/>
      <c r="N4" s="7"/>
      <c r="O4" s="47">
        <f t="shared" ref="O4:O16" si="0">SUM(C4:N4)</f>
        <v>61065.070000000007</v>
      </c>
    </row>
    <row r="5" spans="1:15" ht="30" customHeight="1">
      <c r="A5" s="1"/>
      <c r="B5" s="5" t="s">
        <v>35</v>
      </c>
      <c r="C5" s="7">
        <v>500</v>
      </c>
      <c r="D5" s="7">
        <v>525</v>
      </c>
      <c r="E5" s="7">
        <v>551.25</v>
      </c>
      <c r="F5" s="7">
        <v>578.80999999999995</v>
      </c>
      <c r="G5" s="7">
        <v>607.75</v>
      </c>
      <c r="H5" s="7">
        <v>638.14</v>
      </c>
      <c r="I5" s="7">
        <v>670.05</v>
      </c>
      <c r="J5" s="7"/>
      <c r="K5" s="7"/>
      <c r="L5" s="7"/>
      <c r="M5" s="7"/>
      <c r="N5" s="7"/>
      <c r="O5" s="47">
        <f t="shared" si="0"/>
        <v>4071</v>
      </c>
    </row>
    <row r="6" spans="1:15" ht="30" customHeight="1">
      <c r="A6" s="1"/>
      <c r="B6" s="5" t="s">
        <v>36</v>
      </c>
      <c r="C6" s="7">
        <v>1500</v>
      </c>
      <c r="D6" s="7">
        <v>1575</v>
      </c>
      <c r="E6" s="7">
        <v>1653.75</v>
      </c>
      <c r="F6" s="7">
        <v>1736.44</v>
      </c>
      <c r="G6" s="7">
        <v>1823.26</v>
      </c>
      <c r="H6" s="7">
        <v>1914.42</v>
      </c>
      <c r="I6" s="7">
        <v>2010.14</v>
      </c>
      <c r="J6" s="7"/>
      <c r="K6" s="7"/>
      <c r="L6" s="7"/>
      <c r="M6" s="7"/>
      <c r="N6" s="7"/>
      <c r="O6" s="47">
        <f>SUM(C6:N6)</f>
        <v>12213.01</v>
      </c>
    </row>
    <row r="7" spans="1:15" ht="30" customHeight="1">
      <c r="A7" s="1"/>
      <c r="B7" s="5" t="s">
        <v>37</v>
      </c>
      <c r="C7" s="7">
        <v>475</v>
      </c>
      <c r="D7" s="7">
        <v>498.75</v>
      </c>
      <c r="E7" s="7">
        <v>523.69000000000005</v>
      </c>
      <c r="F7" s="7">
        <v>549.87</v>
      </c>
      <c r="G7" s="7">
        <v>577.37</v>
      </c>
      <c r="H7" s="7">
        <v>606.23</v>
      </c>
      <c r="I7" s="7">
        <v>636.54999999999995</v>
      </c>
      <c r="J7" s="7"/>
      <c r="K7" s="7"/>
      <c r="L7" s="7"/>
      <c r="M7" s="7"/>
      <c r="N7" s="7"/>
      <c r="O7" s="47">
        <f t="shared" si="0"/>
        <v>3867.46</v>
      </c>
    </row>
    <row r="8" spans="1:15" ht="30" customHeight="1">
      <c r="A8" s="1"/>
      <c r="B8" s="5" t="s">
        <v>38</v>
      </c>
      <c r="C8" s="7">
        <v>123</v>
      </c>
      <c r="D8" s="7">
        <v>123</v>
      </c>
      <c r="E8" s="7">
        <v>123</v>
      </c>
      <c r="F8" s="7">
        <v>123</v>
      </c>
      <c r="G8" s="7">
        <v>123</v>
      </c>
      <c r="H8" s="7">
        <v>123</v>
      </c>
      <c r="I8" s="7">
        <v>123</v>
      </c>
      <c r="J8" s="7"/>
      <c r="K8" s="7"/>
      <c r="L8" s="7"/>
      <c r="M8" s="7"/>
      <c r="N8" s="7"/>
      <c r="O8" s="47">
        <f t="shared" si="0"/>
        <v>861</v>
      </c>
    </row>
    <row r="9" spans="1:15" ht="30" customHeight="1">
      <c r="A9" s="1"/>
      <c r="B9" s="5" t="s">
        <v>39</v>
      </c>
      <c r="C9" s="7">
        <v>68</v>
      </c>
      <c r="D9" s="7">
        <v>68</v>
      </c>
      <c r="E9" s="7">
        <v>68</v>
      </c>
      <c r="F9" s="7">
        <v>68</v>
      </c>
      <c r="G9" s="7">
        <v>68</v>
      </c>
      <c r="H9" s="7">
        <v>68</v>
      </c>
      <c r="I9" s="7">
        <v>68</v>
      </c>
      <c r="J9" s="7"/>
      <c r="K9" s="7"/>
      <c r="L9" s="7"/>
      <c r="M9" s="7"/>
      <c r="N9" s="7"/>
      <c r="O9" s="47">
        <f t="shared" si="0"/>
        <v>476</v>
      </c>
    </row>
    <row r="10" spans="1:15" ht="30" customHeight="1">
      <c r="A10" s="1"/>
      <c r="B10" s="5" t="s">
        <v>40</v>
      </c>
      <c r="C10" s="7">
        <v>125</v>
      </c>
      <c r="D10" s="7">
        <v>125</v>
      </c>
      <c r="E10" s="7">
        <v>125</v>
      </c>
      <c r="F10" s="7">
        <v>125</v>
      </c>
      <c r="G10" s="7">
        <v>125</v>
      </c>
      <c r="H10" s="7">
        <v>125</v>
      </c>
      <c r="I10" s="7">
        <v>125</v>
      </c>
      <c r="J10" s="7"/>
      <c r="K10" s="7"/>
      <c r="L10" s="7"/>
      <c r="M10" s="7"/>
      <c r="N10" s="7"/>
      <c r="O10" s="47">
        <f t="shared" si="0"/>
        <v>875</v>
      </c>
    </row>
    <row r="11" spans="1:15" ht="30" customHeight="1">
      <c r="A11" s="1"/>
      <c r="B11" s="5" t="s">
        <v>41</v>
      </c>
      <c r="C11" s="7">
        <v>250</v>
      </c>
      <c r="D11" s="7">
        <v>262.5</v>
      </c>
      <c r="E11" s="7">
        <v>275.63</v>
      </c>
      <c r="F11" s="7">
        <v>289.41000000000003</v>
      </c>
      <c r="G11" s="7">
        <v>303.88</v>
      </c>
      <c r="H11" s="7">
        <v>319.07</v>
      </c>
      <c r="I11" s="7">
        <v>335.02</v>
      </c>
      <c r="J11" s="7"/>
      <c r="K11" s="7"/>
      <c r="L11" s="7"/>
      <c r="M11" s="7"/>
      <c r="N11" s="7"/>
      <c r="O11" s="47">
        <f>SUM(C11:N11)</f>
        <v>2035.51</v>
      </c>
    </row>
    <row r="12" spans="1:15" ht="30" customHeight="1">
      <c r="A12" s="1"/>
      <c r="B12" s="5" t="s">
        <v>42</v>
      </c>
      <c r="C12" s="7">
        <v>100</v>
      </c>
      <c r="D12" s="7">
        <v>105</v>
      </c>
      <c r="E12" s="7">
        <v>110.25</v>
      </c>
      <c r="F12" s="7">
        <v>115.76</v>
      </c>
      <c r="G12" s="7">
        <v>121.55</v>
      </c>
      <c r="H12" s="7">
        <v>127.63</v>
      </c>
      <c r="I12" s="7">
        <v>134.01</v>
      </c>
      <c r="J12" s="7"/>
      <c r="K12" s="7"/>
      <c r="L12" s="7"/>
      <c r="M12" s="7"/>
      <c r="N12" s="7"/>
      <c r="O12" s="47">
        <f t="shared" si="0"/>
        <v>814.19999999999993</v>
      </c>
    </row>
    <row r="13" spans="1:15" ht="30" customHeight="1">
      <c r="A13" s="1"/>
      <c r="B13" s="5" t="s">
        <v>43</v>
      </c>
      <c r="C13" s="7">
        <v>200</v>
      </c>
      <c r="D13" s="7">
        <v>210</v>
      </c>
      <c r="E13" s="7">
        <v>220.5</v>
      </c>
      <c r="F13" s="7">
        <v>231.53</v>
      </c>
      <c r="G13" s="7">
        <v>243.1</v>
      </c>
      <c r="H13" s="7">
        <v>255.26</v>
      </c>
      <c r="I13" s="7">
        <v>268.02</v>
      </c>
      <c r="J13" s="7"/>
      <c r="K13" s="7"/>
      <c r="L13" s="7"/>
      <c r="M13" s="7"/>
      <c r="N13" s="7"/>
      <c r="O13" s="47">
        <f t="shared" si="0"/>
        <v>1628.4099999999999</v>
      </c>
    </row>
    <row r="14" spans="1:15" ht="30" customHeight="1">
      <c r="A14" s="1"/>
      <c r="B14" s="5" t="s">
        <v>44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  <c r="L14" s="7"/>
      <c r="M14" s="7"/>
      <c r="N14" s="7"/>
      <c r="O14" s="47">
        <f t="shared" si="0"/>
        <v>0</v>
      </c>
    </row>
    <row r="15" spans="1:15" ht="30" customHeight="1">
      <c r="A15" s="1"/>
      <c r="B15" s="5" t="s">
        <v>45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47">
        <f t="shared" si="0"/>
        <v>0</v>
      </c>
    </row>
    <row r="16" spans="1:15" ht="30" customHeight="1">
      <c r="A16" s="1"/>
      <c r="B16" s="5" t="s">
        <v>46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/>
      <c r="K16" s="7"/>
      <c r="L16" s="7"/>
      <c r="M16" s="7"/>
      <c r="N16" s="7"/>
      <c r="O16" s="47">
        <f t="shared" si="0"/>
        <v>0</v>
      </c>
    </row>
    <row r="17" spans="2:15" ht="30" customHeight="1">
      <c r="B17" s="5" t="s">
        <v>47</v>
      </c>
      <c r="C17" s="34">
        <f>IF(SUM(C4:C16)=0,"",SUM(C4:C16))</f>
        <v>10841</v>
      </c>
      <c r="D17" s="34">
        <f>IF(SUM(D4:D16)=0,"",SUM(D4:D16))</f>
        <v>11367.25</v>
      </c>
      <c r="E17" s="34">
        <f>IF(SUM(E4:E16)=0,"",SUM(E4:E16))</f>
        <v>11919.82</v>
      </c>
      <c r="F17" s="34">
        <f>IF(SUM(F4:F16)=0,"",SUM(F4:F16))</f>
        <v>12500.010000000002</v>
      </c>
      <c r="G17" s="34">
        <f>IF(SUM(G4:G16)=0,"",SUM(G4:G16))</f>
        <v>13109.21</v>
      </c>
      <c r="H17" s="34">
        <f>IF(SUM(H4:H16)=0,"",SUM(H4:H16))</f>
        <v>13748.859999999999</v>
      </c>
      <c r="I17" s="34">
        <f>IF(SUM(I4:I16)=0,"",SUM(I4:I16))</f>
        <v>14420.509999999998</v>
      </c>
      <c r="J17" s="34" t="str">
        <f>IF(SUM(J4:J16)=0,"",SUM(J4:J16))</f>
        <v/>
      </c>
      <c r="K17" s="34" t="str">
        <f>IF(SUM(K4:K16)=0,"",SUM(K4:K16))</f>
        <v/>
      </c>
      <c r="L17" s="34" t="str">
        <f>IF(SUM(L4:L16)=0,"",SUM(L4:L16))</f>
        <v/>
      </c>
      <c r="M17" s="34" t="str">
        <f>IF(SUM(M4:M16)=0,"",SUM(M4:M16))</f>
        <v/>
      </c>
      <c r="N17" s="34" t="str">
        <f>IF(SUM(N4:N16)=0,"",SUM(N4:N16))</f>
        <v/>
      </c>
      <c r="O17" s="33">
        <f>SUBTOTAL(109,경비[YTD])</f>
        <v>87906.66</v>
      </c>
    </row>
  </sheetData>
  <dataConsolidate/>
  <mergeCells count="3">
    <mergeCell ref="B1:B2"/>
    <mergeCell ref="C1:K1"/>
    <mergeCell ref="C2:K2"/>
  </mergeCells>
  <phoneticPr fontId="20" type="noConversion"/>
  <dataValidations count="7">
    <dataValidation allowBlank="1" showInputMessage="1" showErrorMessage="1" prompt="이 열의 이 머리글 아래에 이 달의 운영 경비를 입력합니다." sqref="C3:N3"/>
    <dataValidation allowBlank="1" showInputMessage="1" showErrorMessage="1" prompt="이 열의 이 머리글 아래에 연간 누계 금액이 자동으로 계산됩니다. 테이블 끝에 있는 행에 총 운영 경비가 표시됩니다." sqref="O3"/>
    <dataValidation allowBlank="1" showInputMessage="1" showErrorMessage="1" prompt="이 열의 이 머리글 아래에 운영 경비 항목을 입력하거나 사용자 지정합니다." sqref="B3"/>
    <dataValidation allowBlank="1" showInputMessage="1" prompt="이 셀에는 이 워크시트의 제목이 표시됩니다. 아래 셀에 회사 이름이 자동으로 업데이트됩니다." sqref="C1:K1"/>
    <dataValidation allowBlank="1" showInputMessage="1" showErrorMessage="1" prompt="이 워크시트의 경비 테이블에 운영 경비를 입력합니다. 합계가 자동으로 계산됩니다." sqref="A1"/>
    <dataValidation allowBlank="1" showInputMessage="1" showErrorMessage="1" prompt="이 셀의 연도와 C2 셀의 회사 이름이 자동으로 업데이트됩니다." sqref="B1:B2"/>
    <dataValidation allowBlank="1" showInputMessage="1" showErrorMessage="1" prompt="이 셀에 회사 이름이 자동으로 업데이트됩니다. 아래 테이블에 경비 세부 정보를 입력합니다.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4:O16" emptyCellReferenc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손익 계산서</vt:lpstr>
      <vt:lpstr>수익</vt:lpstr>
      <vt:lpstr>운영 경비</vt:lpstr>
      <vt:lpstr>'손익 계산서'!Print_Titles</vt:lpstr>
      <vt:lpstr>수익!Print_Titles</vt:lpstr>
      <vt:lpstr>'운영 경비'!Print_Titles</vt:lpstr>
      <vt:lpstr>순수입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2018-04-26T08:42:09Z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