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55" yWindow="75" windowWidth="15480" windowHeight="11640"/>
  </bookViews>
  <sheets>
    <sheet name="月間家計簿" sheetId="1" r:id="rId1"/>
  </sheets>
  <definedNames>
    <definedName name="_xlnm.Print_Area" localSheetId="0">月間家計簿!$A$1:$H$65</definedName>
  </definedNames>
  <calcPr calcId="145621"/>
  <webPublishing codePage="932"/>
</workbook>
</file>

<file path=xl/calcChain.xml><?xml version="1.0" encoding="utf-8"?>
<calcChain xmlns="http://schemas.openxmlformats.org/spreadsheetml/2006/main">
  <c r="I68" i="1" l="1"/>
  <c r="I69" i="1"/>
  <c r="I70" i="1"/>
  <c r="I60" i="1"/>
  <c r="I61" i="1"/>
  <c r="I62" i="1"/>
  <c r="I63" i="1"/>
  <c r="I64" i="1"/>
  <c r="I50" i="1"/>
  <c r="I51" i="1"/>
  <c r="I52" i="1"/>
  <c r="I53" i="1"/>
  <c r="I54" i="1"/>
  <c r="I55" i="1"/>
  <c r="I56" i="1"/>
  <c r="I43" i="1"/>
  <c r="I44" i="1"/>
  <c r="I45" i="1"/>
  <c r="I46" i="1"/>
  <c r="I33" i="1"/>
  <c r="I34" i="1"/>
  <c r="I35" i="1"/>
  <c r="I36" i="1"/>
  <c r="I37" i="1"/>
  <c r="I38" i="1"/>
  <c r="I39" i="1"/>
  <c r="I24" i="1"/>
  <c r="I25" i="1"/>
  <c r="I26" i="1"/>
  <c r="I27" i="1"/>
  <c r="I28" i="1"/>
  <c r="I29" i="1"/>
  <c r="D67" i="1"/>
  <c r="D68" i="1"/>
  <c r="D69" i="1"/>
  <c r="D70" i="1"/>
  <c r="D60" i="1"/>
  <c r="D61" i="1"/>
  <c r="D62" i="1"/>
  <c r="D63" i="1"/>
  <c r="D49" i="1"/>
  <c r="D48" i="1"/>
  <c r="D50" i="1"/>
  <c r="D51" i="1"/>
  <c r="D52" i="1"/>
  <c r="D53" i="1"/>
  <c r="D54" i="1"/>
  <c r="D55" i="1"/>
  <c r="D56" i="1"/>
  <c r="D42" i="1"/>
  <c r="D43" i="1"/>
  <c r="D44" i="1"/>
  <c r="D35" i="1"/>
  <c r="D36" i="1"/>
  <c r="D37" i="1"/>
  <c r="D38" i="1"/>
  <c r="D24" i="1"/>
  <c r="D25" i="1"/>
  <c r="D26" i="1"/>
  <c r="D27" i="1"/>
  <c r="D28" i="1"/>
  <c r="D29" i="1"/>
  <c r="D30" i="1"/>
  <c r="D31" i="1"/>
  <c r="D10" i="1"/>
  <c r="D11" i="1"/>
  <c r="D12" i="1"/>
  <c r="D13" i="1"/>
  <c r="D14" i="1"/>
  <c r="D15" i="1"/>
  <c r="D16" i="1"/>
  <c r="D17" i="1"/>
  <c r="D18" i="1"/>
  <c r="D19" i="1"/>
  <c r="D20" i="1"/>
  <c r="H57" i="1"/>
  <c r="G57" i="1"/>
  <c r="C64" i="1"/>
  <c r="B64" i="1"/>
  <c r="H71" i="1"/>
  <c r="G71" i="1"/>
  <c r="C71" i="1"/>
  <c r="B71" i="1"/>
  <c r="H47" i="1"/>
  <c r="G47" i="1"/>
  <c r="H30" i="1"/>
  <c r="G30" i="1"/>
  <c r="H40" i="1"/>
  <c r="G40" i="1"/>
  <c r="H65" i="1"/>
  <c r="G65" i="1"/>
  <c r="C57" i="1"/>
  <c r="B57" i="1"/>
  <c r="C45" i="1"/>
  <c r="B45" i="1"/>
  <c r="C39" i="1"/>
  <c r="B39" i="1"/>
  <c r="C32" i="1"/>
  <c r="B32" i="1"/>
  <c r="B21" i="1"/>
  <c r="C21" i="1"/>
  <c r="G16" i="1"/>
  <c r="G10" i="1"/>
  <c r="B7" i="1" l="1"/>
  <c r="G18" i="1" s="1"/>
  <c r="C7" i="1"/>
  <c r="D71" i="1"/>
  <c r="I47" i="1"/>
  <c r="I65" i="1"/>
  <c r="D45" i="1"/>
  <c r="I71" i="1"/>
  <c r="D64" i="1"/>
  <c r="I57" i="1"/>
  <c r="I30" i="1"/>
  <c r="G19" i="1"/>
  <c r="I40" i="1"/>
  <c r="D57" i="1"/>
  <c r="D39" i="1"/>
  <c r="D32" i="1"/>
  <c r="D21" i="1"/>
  <c r="D7" i="1" l="1"/>
  <c r="G20" i="1"/>
</calcChain>
</file>

<file path=xl/sharedStrings.xml><?xml version="1.0" encoding="utf-8"?>
<sst xmlns="http://schemas.openxmlformats.org/spreadsheetml/2006/main" count="156" uniqueCount="95">
  <si>
    <t>差額</t>
  </si>
  <si>
    <t>収入 1</t>
  </si>
  <si>
    <t>収入 2</t>
  </si>
  <si>
    <t>実月収</t>
  </si>
  <si>
    <t>見積月収</t>
  </si>
  <si>
    <t>2 つ目のローン/家賃</t>
  </si>
  <si>
    <t>住宅ローン/家賃</t>
  </si>
  <si>
    <t>電話代</t>
  </si>
  <si>
    <t>ガス代</t>
  </si>
  <si>
    <t>水道代</t>
  </si>
  <si>
    <t>受信料</t>
  </si>
  <si>
    <t>粗大ごみ処理代</t>
  </si>
  <si>
    <t>保守/修繕費</t>
  </si>
  <si>
    <t>消耗品費</t>
  </si>
  <si>
    <t>その他</t>
  </si>
  <si>
    <t>交通</t>
  </si>
  <si>
    <t>保険</t>
  </si>
  <si>
    <t>免許費</t>
  </si>
  <si>
    <t>燃料費</t>
  </si>
  <si>
    <t>整備代</t>
  </si>
  <si>
    <t>住居</t>
  </si>
  <si>
    <t>住宅保険</t>
  </si>
  <si>
    <t>医療保険</t>
  </si>
  <si>
    <t>生命保険</t>
  </si>
  <si>
    <t>食料品</t>
  </si>
  <si>
    <t>食費</t>
  </si>
  <si>
    <t>ペット</t>
  </si>
  <si>
    <t>玩具</t>
  </si>
  <si>
    <t>医療費</t>
  </si>
  <si>
    <t>グルーミング代</t>
  </si>
  <si>
    <t>衣料品費</t>
  </si>
  <si>
    <t>整髪/ネイル代</t>
  </si>
  <si>
    <t>ヘルス クラブ利用費</t>
  </si>
  <si>
    <t>外食</t>
  </si>
  <si>
    <t>娯楽</t>
  </si>
  <si>
    <t>ビデオ/DVD</t>
  </si>
  <si>
    <t>CD</t>
  </si>
  <si>
    <t>映画</t>
  </si>
  <si>
    <t>コンサート</t>
  </si>
  <si>
    <t>観劇</t>
  </si>
  <si>
    <t>ドライ クリーニング代</t>
  </si>
  <si>
    <t>ローン</t>
  </si>
  <si>
    <t>個人ローン</t>
  </si>
  <si>
    <t>税</t>
  </si>
  <si>
    <t>国税</t>
  </si>
  <si>
    <t>都道府県税</t>
  </si>
  <si>
    <t>区市町村税</t>
  </si>
  <si>
    <t>募金/寄付 1</t>
  </si>
  <si>
    <t>募金/寄付 2</t>
  </si>
  <si>
    <t>法律</t>
  </si>
  <si>
    <t>子供</t>
  </si>
  <si>
    <t>学校用品</t>
  </si>
  <si>
    <t>会費または手数料</t>
  </si>
  <si>
    <t>昼食代</t>
  </si>
  <si>
    <t>授業料</t>
  </si>
  <si>
    <t>児童ケア</t>
  </si>
  <si>
    <t>弁護士料</t>
  </si>
  <si>
    <t>慰謝料/養育費</t>
  </si>
  <si>
    <t>玩具/ゲーム</t>
  </si>
  <si>
    <t>進学資金</t>
  </si>
  <si>
    <t>学生ローン</t>
  </si>
  <si>
    <t>スポーツ イベント</t>
  </si>
  <si>
    <t>クレジット カード</t>
  </si>
  <si>
    <t>年金口座</t>
  </si>
  <si>
    <t>投資口座</t>
  </si>
  <si>
    <t>贈答および寄付</t>
  </si>
  <si>
    <t>臨時収入</t>
  </si>
  <si>
    <t>月収合計</t>
  </si>
  <si>
    <t>パーソナル ケア</t>
  </si>
  <si>
    <t>募金/寄付 3</t>
  </si>
  <si>
    <t>差額合計</t>
  </si>
  <si>
    <t>バス/タクシー代</t>
  </si>
  <si>
    <t>電気代</t>
  </si>
  <si>
    <t>車両費 1</t>
  </si>
  <si>
    <t>車両費 2</t>
  </si>
  <si>
    <t>合計</t>
  </si>
  <si>
    <t>実残高</t>
  </si>
  <si>
    <t>貯蓄/投資</t>
  </si>
  <si>
    <t>返済額</t>
  </si>
  <si>
    <t>会費/手数料</t>
  </si>
  <si>
    <t>予算合計</t>
    <rPh sb="0" eb="2">
      <t>よさん</t>
    </rPh>
    <phoneticPr fontId="1" type="noConversion"/>
  </si>
  <si>
    <t>予算</t>
    <rPh sb="0" eb="2">
      <t>よさん</t>
    </rPh>
    <phoneticPr fontId="1" type="noConversion"/>
  </si>
  <si>
    <t>予算</t>
    <phoneticPr fontId="1" type="noConversion"/>
  </si>
  <si>
    <t>予算</t>
    <phoneticPr fontId="1" type="noConversion"/>
  </si>
  <si>
    <t>実費</t>
    <rPh sb="0" eb="2">
      <t>じっぴ</t>
    </rPh>
    <phoneticPr fontId="1" type="noConversion"/>
  </si>
  <si>
    <t>実費</t>
    <phoneticPr fontId="1" type="noConversion"/>
  </si>
  <si>
    <t>実費</t>
    <phoneticPr fontId="1" type="noConversion"/>
  </si>
  <si>
    <t>実費</t>
    <phoneticPr fontId="1" type="noConversion"/>
  </si>
  <si>
    <t>実費</t>
    <phoneticPr fontId="1" type="noConversion"/>
  </si>
  <si>
    <t>実費</t>
    <phoneticPr fontId="1" type="noConversion"/>
  </si>
  <si>
    <t>実費</t>
    <phoneticPr fontId="1" type="noConversion"/>
  </si>
  <si>
    <t>予算残高</t>
    <rPh sb="0" eb="2">
      <t>よさん</t>
    </rPh>
    <phoneticPr fontId="1" type="noConversion"/>
  </si>
  <si>
    <t>差額</t>
    <phoneticPr fontId="1" type="noConversion"/>
  </si>
  <si>
    <t>実費合計</t>
    <phoneticPr fontId="1" type="noConversion"/>
  </si>
  <si>
    <r>
      <rPr>
        <b/>
        <sz val="16"/>
        <color theme="0"/>
        <rFont val="ＭＳ Ｐゴシック"/>
        <family val="3"/>
        <charset val="128"/>
      </rPr>
      <t>月間家計簿</t>
    </r>
    <r>
      <rPr>
        <b/>
        <sz val="16"/>
        <rFont val="ＭＳ Ｐゴシック"/>
        <family val="3"/>
        <charset val="128"/>
      </rPr>
      <t xml:space="preserve">
</t>
    </r>
    <rPh sb="0" eb="2">
      <t>げっかん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</si>
</sst>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¥&quot;#,##0_);[Red]\(&quot;¥&quot;#,##0\)"/>
    <numFmt numFmtId="165" formatCode="&quot;¥&quot;#,##0"/>
  </numFmts>
  <fonts count="15">
    <font>
      <sz val="10"/>
      <name val="Trebuchet MS"/>
      <family val="2"/>
      <scheme val="minor"/>
    </font>
    <font>
      <sz val="8"/>
      <name val="ＭＳ Ｐゴシック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b/>
      <sz val="9"/>
      <color theme="0"/>
      <name val="Trebuchet MS"/>
      <family val="2"/>
      <scheme val="minor"/>
    </font>
    <font>
      <b/>
      <sz val="1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-0.249977111117893"/>
        <bgColor theme="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164" fontId="9" fillId="2" borderId="8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10" fillId="2" borderId="6" xfId="0" applyNumberFormat="1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9" fillId="2" borderId="6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7" fillId="4" borderId="0" xfId="0" applyNumberFormat="1" applyFont="1" applyFill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0" fontId="0" fillId="4" borderId="0" xfId="0" applyNumberFormat="1" applyFill="1" applyAlignment="1">
      <alignment vertical="center"/>
    </xf>
    <xf numFmtId="0" fontId="3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vertical="center" wrapText="1"/>
    </xf>
    <xf numFmtId="0" fontId="4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Border="1" applyAlignment="1">
      <alignment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left" vertical="center" wrapText="1"/>
    </xf>
    <xf numFmtId="0" fontId="4" fillId="4" borderId="0" xfId="0" applyNumberFormat="1" applyFont="1" applyFill="1" applyBorder="1" applyAlignment="1">
      <alignment vertical="center" wrapText="1"/>
    </xf>
    <xf numFmtId="0" fontId="4" fillId="4" borderId="0" xfId="0" applyNumberFormat="1" applyFont="1" applyFill="1" applyAlignment="1">
      <alignment horizontal="left" vertical="center" wrapText="1"/>
    </xf>
    <xf numFmtId="0" fontId="0" fillId="4" borderId="0" xfId="0" applyNumberFormat="1" applyFill="1" applyAlignment="1">
      <alignment vertical="center" wrapText="1"/>
    </xf>
    <xf numFmtId="0" fontId="13" fillId="4" borderId="0" xfId="1" applyFont="1" applyFill="1" applyBorder="1" applyAlignment="1">
      <alignment vertical="top"/>
    </xf>
    <xf numFmtId="0" fontId="13" fillId="4" borderId="0" xfId="1" applyFont="1" applyFill="1" applyBorder="1" applyAlignment="1">
      <alignment horizontal="left" vertical="top" wrapText="1"/>
    </xf>
    <xf numFmtId="14" fontId="13" fillId="4" borderId="0" xfId="1" applyNumberFormat="1" applyFont="1" applyFill="1" applyBorder="1" applyAlignment="1">
      <alignment horizontal="center" vertical="top"/>
    </xf>
    <xf numFmtId="0" fontId="13" fillId="4" borderId="0" xfId="1" applyFont="1" applyFill="1" applyBorder="1" applyAlignment="1">
      <alignment horizontal="center" vertical="top"/>
    </xf>
    <xf numFmtId="0" fontId="0" fillId="4" borderId="0" xfId="0" applyFill="1"/>
    <xf numFmtId="0" fontId="0" fillId="4" borderId="0" xfId="0" applyFill="1" applyBorder="1"/>
    <xf numFmtId="0" fontId="11" fillId="4" borderId="0" xfId="1" applyFont="1" applyFill="1" applyBorder="1" applyAlignment="1">
      <alignment horizontal="left" wrapText="1"/>
    </xf>
    <xf numFmtId="0" fontId="13" fillId="4" borderId="0" xfId="1" applyFont="1" applyFill="1" applyBorder="1" applyAlignment="1">
      <alignment horizontal="left" vertical="top" wrapText="1"/>
    </xf>
    <xf numFmtId="14" fontId="13" fillId="5" borderId="9" xfId="1" applyNumberFormat="1" applyFont="1" applyFill="1" applyBorder="1" applyAlignment="1">
      <alignment horizontal="center" vertical="top"/>
    </xf>
    <xf numFmtId="0" fontId="13" fillId="5" borderId="10" xfId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6" formatCode="\$#,##0_);[Red]\(\$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5" formatCode="&quot;¥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6" formatCode="\$#,##0_);[Red]\(\$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5" formatCode="&quot;¥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7" formatCode="\$#,##0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67" formatCode="\$#,##0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7" formatCode="\$#,##0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7" formatCode="\$#,##0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numFmt numFmtId="166" formatCode="\$#,##0_);[Red]\(\$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ＭＳ Ｐゴシック"/>
        <scheme val="minor"/>
      </font>
      <alignment horizontal="general" vertical="center" textRotation="0" wrapText="0" relativeIndent="0" justifyLastLine="0" shrinkToFit="0" readingOrder="0"/>
    </dxf>
    <dxf>
      <numFmt numFmtId="166" formatCode="\$#,##0_);[Red]\(\$#,##0\)"/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7" formatCode="\$#,##0"/>
      <fill>
        <patternFill patternType="none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none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none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164" formatCode="&quot;¥&quot;#,##0_);[Red]\(&quot;¥&quot;#,##0\)"/>
      <fill>
        <patternFill patternType="none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numFmt numFmtId="164" formatCode="&quot;¥&quot;#,##0_);[Red]\(&quot;¥&quot;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none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fill>
        <patternFill>
          <bgColor theme="4" tint="-0.249977111117893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ＭＳ Ｐゴシック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ＭＳ Ｐゴシック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A9:D21" totalsRowCount="1" headerRowDxfId="142" dataDxfId="141" totalsRowDxfId="140">
  <autoFilter ref="A9:D20"/>
  <tableColumns count="4">
    <tableColumn id="1" name="住居" totalsRowLabel="合計" dataDxfId="139" totalsRowDxfId="138"/>
    <tableColumn id="2" name="予算" totalsRowFunction="sum" dataDxfId="137" totalsRowDxfId="136"/>
    <tableColumn id="3" name="実費" totalsRowFunction="sum" dataDxfId="135" totalsRowDxfId="134"/>
    <tableColumn id="4" name="差額" totalsRowFunction="sum" dataDxfId="133" totalsRowDxfId="132">
      <calculatedColumnFormula>Housing[予算]-Housing[実費]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42:I47" totalsRowCount="1" headerRowDxfId="43" dataDxfId="42" totalsRowDxfId="41">
  <autoFilter ref="F42:I46"/>
  <tableColumns count="4">
    <tableColumn id="1" name="税" totalsRowLabel="合計" dataDxfId="40" totalsRowDxfId="39"/>
    <tableColumn id="2" name="予算" totalsRowFunction="sum" dataDxfId="38" totalsRowDxfId="37"/>
    <tableColumn id="3" name="実費" totalsRowFunction="sum" dataDxfId="36" totalsRowDxfId="35"/>
    <tableColumn id="4" name="差額" totalsRowFunction="sum" dataDxfId="34" totalsRowDxfId="33">
      <calculatedColumnFormula>Taxes[予算]-Taxes[実費]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6:D71" totalsRowCount="1" headerRowDxfId="32" dataDxfId="31" totalsRowDxfId="30">
  <autoFilter ref="A66:D70"/>
  <tableColumns count="4">
    <tableColumn id="1" name="貯蓄/投資" totalsRowLabel="合計" dataDxfId="29" totalsRowDxfId="28"/>
    <tableColumn id="2" name="予算" totalsRowFunction="sum" dataDxfId="27" totalsRowDxfId="26"/>
    <tableColumn id="3" name="実費" totalsRowFunction="sum" dataDxfId="25" totalsRowDxfId="24"/>
    <tableColumn id="4" name="差額" totalsRowFunction="sum" dataDxfId="23" totalsRowDxfId="22">
      <calculatedColumnFormula>Savings[予算]-Savings[実費]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7:I71" totalsRowCount="1" headerRowDxfId="21" dataDxfId="20" totalsRowDxfId="19">
  <autoFilter ref="F67:I70"/>
  <tableColumns count="4">
    <tableColumn id="1" name="贈答および寄付" totalsRowLabel="合計" dataDxfId="18" totalsRowDxfId="17"/>
    <tableColumn id="2" name="予算" totalsRowFunction="sum" dataDxfId="16" totalsRowDxfId="15"/>
    <tableColumn id="3" name="実費" totalsRowFunction="sum" dataDxfId="14" totalsRowDxfId="13"/>
    <tableColumn id="4" name="差額" totalsRowFunction="sum" dataDxfId="12" totalsRowDxfId="11">
      <calculatedColumnFormula>Gifts[予算]-Gifts[実費]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9:D64" totalsRowCount="1" headerRowDxfId="10" dataDxfId="9" totalsRowDxfId="8">
  <autoFilter ref="A59:D63"/>
  <tableColumns count="4">
    <tableColumn id="1" name="法律" totalsRowLabel="合計" dataDxfId="7" totalsRowDxfId="6"/>
    <tableColumn id="2" name="予算" totalsRowFunction="sum" dataDxfId="5" totalsRowDxfId="4"/>
    <tableColumn id="3" name="実費" totalsRowFunction="sum" dataDxfId="3" totalsRowDxfId="2"/>
    <tableColumn id="4" name="差額" totalsRowFunction="sum" dataDxfId="1" totalsRowDxfId="0">
      <calculatedColumnFormula>Legal[予算]-Legal[実費]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3:D32" totalsRowCount="1" headerRowDxfId="131" dataDxfId="130" totalsRowDxfId="129">
  <autoFilter ref="A23:D31"/>
  <tableColumns count="4">
    <tableColumn id="1" name="交通" totalsRowLabel="合計" dataDxfId="128" totalsRowDxfId="127"/>
    <tableColumn id="2" name="予算" totalsRowFunction="sum" dataDxfId="126" totalsRowDxfId="125"/>
    <tableColumn id="3" name="実費" totalsRowFunction="sum" dataDxfId="124" totalsRowDxfId="123"/>
    <tableColumn id="4" name="差額" totalsRowFunction="sum" dataDxfId="122" totalsRowDxfId="121">
      <calculatedColumnFormula>Transportation[予算]-Transportation[実費]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4:D39" totalsRowCount="1" headerRowDxfId="120" dataDxfId="119" totalsRowDxfId="118">
  <autoFilter ref="A34:D38"/>
  <tableColumns count="4">
    <tableColumn id="1" name="保険" totalsRowLabel="合計" dataDxfId="117" totalsRowDxfId="116"/>
    <tableColumn id="2" name="予算" totalsRowFunction="sum" dataDxfId="115" totalsRowDxfId="114"/>
    <tableColumn id="3" name="実費" totalsRowFunction="sum" dataDxfId="113" totalsRowDxfId="112"/>
    <tableColumn id="4" name="差額" totalsRowFunction="sum" dataDxfId="111" totalsRowDxfId="110">
      <calculatedColumnFormula>Insurance[予算]-Insurance[実費]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41:D45" totalsRowCount="1" headerRowDxfId="109" dataDxfId="108" totalsRowDxfId="107">
  <autoFilter ref="A41:D44"/>
  <tableColumns count="4">
    <tableColumn id="1" name="食費" totalsRowLabel="合計" dataDxfId="106" totalsRowDxfId="105"/>
    <tableColumn id="2" name="予算" totalsRowFunction="sum" dataDxfId="104" totalsRowDxfId="103"/>
    <tableColumn id="3" name="実費" totalsRowFunction="sum" dataDxfId="102" totalsRowDxfId="101"/>
    <tableColumn id="4" name="差額" totalsRowFunction="sum" dataDxfId="100" totalsRowDxfId="99">
      <calculatedColumnFormula>Food[予算]-Food[実費]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7:D57" totalsRowCount="1" headerRowDxfId="98" dataDxfId="97" totalsRowDxfId="96">
  <autoFilter ref="A47:D56"/>
  <tableColumns count="4">
    <tableColumn id="1" name="子供" totalsRowLabel="合計" dataDxfId="95" totalsRowDxfId="94"/>
    <tableColumn id="2" name="予算" totalsRowFunction="sum" dataDxfId="93" totalsRowDxfId="92"/>
    <tableColumn id="3" name="実費" totalsRowFunction="sum" dataDxfId="91" totalsRowDxfId="90"/>
    <tableColumn id="4" name="差額" totalsRowFunction="sum" dataDxfId="89" totalsRowDxfId="88">
      <calculatedColumnFormula>Children[予算]-Children[実費]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9:I65" totalsRowCount="1" headerRowDxfId="87" dataDxfId="86" totalsRowDxfId="85">
  <autoFilter ref="F59:I64"/>
  <tableColumns count="4">
    <tableColumn id="1" name="ペット" totalsRowLabel="合計" dataDxfId="84" totalsRowDxfId="83"/>
    <tableColumn id="2" name="予算" totalsRowFunction="sum" dataDxfId="82" totalsRowDxfId="81"/>
    <tableColumn id="3" name="実費" totalsRowFunction="sum" dataDxfId="80" totalsRowDxfId="79"/>
    <tableColumn id="4" name="差額" totalsRowFunction="sum" dataDxfId="78" totalsRowDxfId="77">
      <calculatedColumnFormula>Pets[予算]-Pets[実費]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9:I57" totalsRowCount="1" headerRowDxfId="76" dataDxfId="75" totalsRowDxfId="74">
  <autoFilter ref="F49:I56"/>
  <tableColumns count="4">
    <tableColumn id="1" name="パーソナル ケア" totalsRowLabel="合計" dataDxfId="73" totalsRowDxfId="72"/>
    <tableColumn id="2" name="予算" totalsRowFunction="sum" dataDxfId="71" totalsRowDxfId="70"/>
    <tableColumn id="3" name="実費" totalsRowFunction="sum" dataDxfId="69" totalsRowDxfId="68"/>
    <tableColumn id="4" name="差額" totalsRowFunction="sum" dataDxfId="67" totalsRowDxfId="66">
      <calculatedColumnFormula>PersonalCare[予算]-PersonalCare[実費]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32:I40" totalsRowCount="1" headerRowDxfId="65" dataDxfId="64" totalsRowDxfId="63">
  <autoFilter ref="F32:I39"/>
  <tableColumns count="4">
    <tableColumn id="1" name="娯楽" totalsRowLabel="合計" dataDxfId="62" totalsRowDxfId="61"/>
    <tableColumn id="2" name="予算" totalsRowFunction="sum" dataDxfId="60" totalsRowDxfId="59"/>
    <tableColumn id="3" name="実費" totalsRowFunction="sum" dataDxfId="58" totalsRowDxfId="57"/>
    <tableColumn id="4" name="差額" totalsRowFunction="sum" dataDxfId="56" totalsRowDxfId="55">
      <calculatedColumnFormula>Entertainment[予算]-Entertainment[実費]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3:I30" totalsRowCount="1" headerRowDxfId="54" dataDxfId="53" totalsRowDxfId="52">
  <autoFilter ref="F23:I29"/>
  <tableColumns count="4">
    <tableColumn id="1" name="ローン" totalsRowLabel="合計" dataDxfId="51" totalsRowDxfId="50"/>
    <tableColumn id="2" name="予算" totalsRowFunction="sum" dataDxfId="49" totalsRowDxfId="48"/>
    <tableColumn id="3" name="実費" totalsRowFunction="sum" dataDxfId="47" totalsRowDxfId="46"/>
    <tableColumn id="4" name="差額" totalsRowFunction="sum" dataDxfId="45" totalsRowDxfId="44">
      <calculatedColumnFormula>Loans[予算]-Loans[実費]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Normal="100" zoomScaleSheetLayoutView="40" workbookViewId="0">
      <selection sqref="A1:I71"/>
    </sheetView>
  </sheetViews>
  <sheetFormatPr defaultRowHeight="15"/>
  <cols>
    <col min="1" max="1" width="16.5703125" customWidth="1"/>
    <col min="2" max="2" width="16.7109375" customWidth="1"/>
    <col min="3" max="4" width="14.7109375" customWidth="1"/>
    <col min="5" max="5" width="4" customWidth="1"/>
    <col min="6" max="6" width="19.85546875" customWidth="1"/>
    <col min="7" max="7" width="16.7109375" customWidth="1"/>
    <col min="8" max="9" width="14.7109375" customWidth="1"/>
  </cols>
  <sheetData>
    <row r="1" spans="1:9" ht="10.5" customHeight="1"/>
    <row r="2" spans="1:9" ht="6" customHeight="1" thickBot="1">
      <c r="A2" s="49"/>
      <c r="B2" s="49"/>
      <c r="C2" s="49"/>
      <c r="D2" s="49"/>
      <c r="E2" s="49"/>
      <c r="F2" s="49"/>
      <c r="G2" s="49"/>
      <c r="H2" s="48"/>
      <c r="I2" s="48"/>
    </row>
    <row r="3" spans="1:9" ht="21.75" customHeight="1" thickTop="1" thickBot="1">
      <c r="A3" s="51" t="s">
        <v>94</v>
      </c>
      <c r="B3" s="51"/>
      <c r="C3" s="52">
        <v>40634</v>
      </c>
      <c r="D3" s="53"/>
      <c r="E3" s="44"/>
      <c r="F3" s="44"/>
      <c r="G3" s="44"/>
      <c r="H3" s="50"/>
      <c r="I3" s="50"/>
    </row>
    <row r="4" spans="1:9" ht="6" customHeight="1" thickTop="1">
      <c r="A4" s="45"/>
      <c r="B4" s="45"/>
      <c r="C4" s="46"/>
      <c r="D4" s="47"/>
      <c r="E4" s="44"/>
      <c r="F4" s="44"/>
      <c r="G4" s="44"/>
      <c r="H4" s="50"/>
      <c r="I4" s="50"/>
    </row>
    <row r="5" spans="1:9" ht="7.5" customHeight="1">
      <c r="A5" s="4"/>
      <c r="B5" s="4"/>
      <c r="C5" s="4"/>
      <c r="D5" s="4"/>
      <c r="E5" s="4"/>
      <c r="F5" s="4"/>
      <c r="G5" s="4"/>
      <c r="H5" s="4"/>
      <c r="I5" s="4"/>
    </row>
    <row r="6" spans="1:9" ht="14.1" customHeight="1">
      <c r="A6" s="55" t="s">
        <v>80</v>
      </c>
      <c r="B6" s="56"/>
      <c r="C6" s="25" t="s">
        <v>93</v>
      </c>
      <c r="D6" s="26" t="s">
        <v>70</v>
      </c>
      <c r="E6" s="5"/>
      <c r="F6" s="59" t="s">
        <v>4</v>
      </c>
      <c r="G6" s="60"/>
      <c r="H6" s="5"/>
      <c r="I6" s="5"/>
    </row>
    <row r="7" spans="1:9" ht="14.1" customHeight="1">
      <c r="A7" s="10"/>
      <c r="B7" s="13">
        <f>Housing[[#Totals],[予算]]+Transportation[[#Totals],[予算]]+Insurance[[#Totals],[予算]]+Food[[#Totals],[予算]]+Children[[#Totals],[予算]]+Legal[[#Totals],[予算]]+Savings[[#Totals],[予算]]+Loans[[#Totals],[予算]]+Entertainment[[#Totals],[予算]]+Taxes[[#Totals],[予算]]+PersonalCare[[#Totals],[予算]]+Pets[[#Totals],[予算]]+Gifts[[#Totals],[予算]]</f>
        <v>120300</v>
      </c>
      <c r="C7" s="13">
        <f>Housing[[#Totals],[実費]]+Transportation[[#Totals],[実費]]+Insurance[[#Totals],[実費]]+Food[[#Totals],[実費]]+Children[[#Totals],[実費]]+Legal[[#Totals],[実費]]+Savings[[#Totals],[実費]]+Loans[[#Totals],[実費]]+Entertainment[[#Totals],[実費]]+Taxes[[#Totals],[実費]]+PersonalCare[[#Totals],[実費]]+Pets[[#Totals],[実費]]+Gifts[[#Totals],[実費]]</f>
        <v>131700</v>
      </c>
      <c r="D7" s="13">
        <f>Housing[[#Totals],[差額]]+Transportation[[#Totals],[差額]]+Insurance[[#Totals],[差額]]+Food[[#Totals],[差額]]+Children[[#Totals],[差額]]+Legal[[#Totals],[差額]]+Savings[[#Totals],[差額]]+Loans[[#Totals],[差額]]+Entertainment[[#Totals],[差額]]+Taxes[[#Totals],[差額]]+PersonalCare[[#Totals],[差額]]+Pets[[#Totals],[差額]]+Gifts[[#Totals],[差額]]</f>
        <v>-11400</v>
      </c>
      <c r="E7" s="5"/>
      <c r="F7" s="11" t="s">
        <v>1</v>
      </c>
      <c r="G7" s="19">
        <v>400000</v>
      </c>
      <c r="H7" s="5"/>
      <c r="I7" s="5"/>
    </row>
    <row r="8" spans="1:9" ht="14.1" customHeight="1">
      <c r="A8" s="2"/>
      <c r="B8" s="2"/>
      <c r="C8" s="2"/>
      <c r="D8" s="2"/>
      <c r="E8" s="2"/>
      <c r="F8" s="11" t="s">
        <v>2</v>
      </c>
      <c r="G8" s="19">
        <v>120000</v>
      </c>
      <c r="H8" s="2"/>
      <c r="I8" s="2"/>
    </row>
    <row r="9" spans="1:9" ht="14.1" customHeight="1">
      <c r="A9" s="27" t="s">
        <v>20</v>
      </c>
      <c r="B9" s="28" t="s">
        <v>81</v>
      </c>
      <c r="C9" s="28" t="s">
        <v>88</v>
      </c>
      <c r="D9" s="28" t="s">
        <v>92</v>
      </c>
      <c r="E9" s="2"/>
      <c r="F9" s="11" t="s">
        <v>66</v>
      </c>
      <c r="G9" s="19">
        <v>30000</v>
      </c>
      <c r="H9" s="2"/>
      <c r="I9" s="2"/>
    </row>
    <row r="10" spans="1:9" ht="14.1" customHeight="1">
      <c r="A10" s="2" t="s">
        <v>6</v>
      </c>
      <c r="B10" s="14">
        <v>100000</v>
      </c>
      <c r="C10" s="14">
        <v>100000</v>
      </c>
      <c r="D10" s="14">
        <f>Housing[予算]-Housing[実費]</f>
        <v>0</v>
      </c>
      <c r="E10" s="2"/>
      <c r="F10" s="12" t="s">
        <v>67</v>
      </c>
      <c r="G10" s="20">
        <f>SUM(G7:G9)</f>
        <v>550000</v>
      </c>
      <c r="H10" s="2"/>
      <c r="I10" s="2"/>
    </row>
    <row r="11" spans="1:9" ht="14.1" customHeight="1">
      <c r="A11" s="2" t="s">
        <v>5</v>
      </c>
      <c r="B11" s="14">
        <v>0</v>
      </c>
      <c r="C11" s="14">
        <v>0</v>
      </c>
      <c r="D11" s="14">
        <f>Housing[予算]-Housing[実費]</f>
        <v>0</v>
      </c>
      <c r="E11" s="2"/>
      <c r="F11" s="6"/>
      <c r="G11" s="7"/>
      <c r="H11" s="4"/>
      <c r="I11" s="4"/>
    </row>
    <row r="12" spans="1:9" ht="14.1" customHeight="1">
      <c r="A12" s="2" t="s">
        <v>7</v>
      </c>
      <c r="B12" s="14">
        <v>6200</v>
      </c>
      <c r="C12" s="14">
        <v>10000</v>
      </c>
      <c r="D12" s="15">
        <f>Housing[予算]-Housing[実費]</f>
        <v>-3800</v>
      </c>
      <c r="E12" s="2"/>
      <c r="F12" s="59" t="s">
        <v>3</v>
      </c>
      <c r="G12" s="60"/>
      <c r="H12" s="2"/>
      <c r="I12" s="2"/>
    </row>
    <row r="13" spans="1:9" ht="14.1" customHeight="1">
      <c r="A13" s="2" t="s">
        <v>72</v>
      </c>
      <c r="B13" s="14">
        <v>4400</v>
      </c>
      <c r="C13" s="14">
        <v>12500</v>
      </c>
      <c r="D13" s="14">
        <f>Housing[予算]-Housing[実費]</f>
        <v>-8100</v>
      </c>
      <c r="E13" s="2"/>
      <c r="F13" s="11" t="s">
        <v>1</v>
      </c>
      <c r="G13" s="19">
        <v>400000</v>
      </c>
      <c r="H13" s="2"/>
      <c r="I13" s="2"/>
    </row>
    <row r="14" spans="1:9" ht="14.1" customHeight="1">
      <c r="A14" s="2" t="s">
        <v>8</v>
      </c>
      <c r="B14" s="14">
        <v>2200</v>
      </c>
      <c r="C14" s="14">
        <v>3500</v>
      </c>
      <c r="D14" s="14">
        <f>Housing[予算]-Housing[実費]</f>
        <v>-1300</v>
      </c>
      <c r="E14" s="2"/>
      <c r="F14" s="11"/>
      <c r="G14" s="19">
        <v>120000</v>
      </c>
      <c r="H14" s="2"/>
      <c r="I14" s="2"/>
    </row>
    <row r="15" spans="1:9" ht="14.1" customHeight="1">
      <c r="A15" s="2" t="s">
        <v>9</v>
      </c>
      <c r="B15" s="14">
        <v>800</v>
      </c>
      <c r="C15" s="14">
        <v>800</v>
      </c>
      <c r="D15" s="14">
        <f>Housing[予算]-Housing[実費]</f>
        <v>0</v>
      </c>
      <c r="E15" s="2"/>
      <c r="F15" s="11" t="s">
        <v>66</v>
      </c>
      <c r="G15" s="19">
        <v>30000</v>
      </c>
      <c r="H15" s="2"/>
      <c r="I15" s="2"/>
    </row>
    <row r="16" spans="1:9" ht="14.1" customHeight="1">
      <c r="A16" s="2" t="s">
        <v>10</v>
      </c>
      <c r="B16" s="14">
        <v>3400</v>
      </c>
      <c r="C16" s="14">
        <v>3900</v>
      </c>
      <c r="D16" s="14">
        <f>Housing[予算]-Housing[実費]</f>
        <v>-500</v>
      </c>
      <c r="E16" s="2"/>
      <c r="F16" s="12" t="s">
        <v>67</v>
      </c>
      <c r="G16" s="20">
        <f>SUM(G13:G15)</f>
        <v>550000</v>
      </c>
      <c r="H16" s="2"/>
      <c r="I16" s="2"/>
    </row>
    <row r="17" spans="1:9" ht="14.1" customHeight="1">
      <c r="A17" s="2" t="s">
        <v>11</v>
      </c>
      <c r="B17" s="14">
        <v>1000</v>
      </c>
      <c r="C17" s="14">
        <v>1000</v>
      </c>
      <c r="D17" s="14">
        <f>Housing[予算]-Housing[実費]</f>
        <v>0</v>
      </c>
      <c r="E17" s="2"/>
      <c r="F17" s="5"/>
      <c r="G17" s="5"/>
      <c r="H17" s="2"/>
      <c r="I17" s="2"/>
    </row>
    <row r="18" spans="1:9" ht="14.1" customHeight="1">
      <c r="A18" s="2" t="s">
        <v>12</v>
      </c>
      <c r="B18" s="14">
        <v>2300</v>
      </c>
      <c r="C18" s="14">
        <v>0</v>
      </c>
      <c r="D18" s="14">
        <f>Housing[予算]-Housing[実費]</f>
        <v>2300</v>
      </c>
      <c r="E18" s="2"/>
      <c r="F18" s="29" t="s">
        <v>91</v>
      </c>
      <c r="G18" s="21">
        <f>SUM(G10-B7)</f>
        <v>429700</v>
      </c>
      <c r="H18" s="2"/>
      <c r="I18" s="2"/>
    </row>
    <row r="19" spans="1:9" ht="14.1" customHeight="1">
      <c r="A19" s="2" t="s">
        <v>13</v>
      </c>
      <c r="B19" s="14">
        <v>0</v>
      </c>
      <c r="C19" s="14">
        <v>0</v>
      </c>
      <c r="D19" s="14">
        <f>Housing[予算]-Housing[実費]</f>
        <v>0</v>
      </c>
      <c r="E19" s="2"/>
      <c r="F19" s="30" t="s">
        <v>76</v>
      </c>
      <c r="G19" s="22">
        <f>SUM(G16-C7)</f>
        <v>418300</v>
      </c>
      <c r="H19" s="2"/>
      <c r="I19" s="2"/>
    </row>
    <row r="20" spans="1:9" ht="14.1" customHeight="1">
      <c r="A20" s="2" t="s">
        <v>14</v>
      </c>
      <c r="B20" s="14">
        <v>0</v>
      </c>
      <c r="C20" s="14">
        <v>0</v>
      </c>
      <c r="D20" s="14">
        <f>Housing[予算]-Housing[実費]</f>
        <v>0</v>
      </c>
      <c r="E20" s="2"/>
      <c r="F20" s="31" t="s">
        <v>0</v>
      </c>
      <c r="G20" s="23">
        <f>SUM(G19-G18)</f>
        <v>-11400</v>
      </c>
      <c r="H20" s="2"/>
      <c r="I20" s="2"/>
    </row>
    <row r="21" spans="1:9" ht="14.1" customHeight="1">
      <c r="A21" s="32" t="s">
        <v>75</v>
      </c>
      <c r="B21" s="33">
        <f>SUBTOTAL(109,Housing[予算])</f>
        <v>120300</v>
      </c>
      <c r="C21" s="33">
        <f>SUBTOTAL(109,Housing[実費])</f>
        <v>131700</v>
      </c>
      <c r="D21" s="33">
        <f>SUBTOTAL(109,Housing[差額])</f>
        <v>-11400</v>
      </c>
      <c r="E21" s="2"/>
      <c r="F21" s="2"/>
      <c r="G21" s="2"/>
      <c r="H21" s="2"/>
      <c r="I21" s="2"/>
    </row>
    <row r="22" spans="1:9" ht="14.1" customHeight="1">
      <c r="A22" s="54"/>
      <c r="B22" s="54"/>
      <c r="C22" s="54"/>
      <c r="D22" s="54"/>
      <c r="E22" s="2"/>
      <c r="F22" s="4"/>
      <c r="G22" s="4"/>
      <c r="H22" s="4"/>
      <c r="I22" s="4"/>
    </row>
    <row r="23" spans="1:9" ht="14.1" customHeight="1">
      <c r="A23" s="34" t="s">
        <v>15</v>
      </c>
      <c r="B23" s="35" t="s">
        <v>81</v>
      </c>
      <c r="C23" s="35" t="s">
        <v>89</v>
      </c>
      <c r="D23" s="35" t="s">
        <v>0</v>
      </c>
      <c r="E23" s="2"/>
      <c r="F23" s="36" t="s">
        <v>41</v>
      </c>
      <c r="G23" s="37" t="s">
        <v>83</v>
      </c>
      <c r="H23" s="37" t="s">
        <v>85</v>
      </c>
      <c r="I23" s="37" t="s">
        <v>0</v>
      </c>
    </row>
    <row r="24" spans="1:9" ht="14.1" customHeight="1">
      <c r="A24" s="2" t="s">
        <v>73</v>
      </c>
      <c r="B24" s="14"/>
      <c r="C24" s="14"/>
      <c r="D24" s="14">
        <f>Transportation[予算]-Transportation[実費]</f>
        <v>0</v>
      </c>
      <c r="E24" s="2"/>
      <c r="F24" s="1" t="s">
        <v>42</v>
      </c>
      <c r="G24" s="16"/>
      <c r="H24" s="16"/>
      <c r="I24" s="16">
        <f>Loans[予算]-Loans[実費]</f>
        <v>0</v>
      </c>
    </row>
    <row r="25" spans="1:9" ht="14.1" customHeight="1">
      <c r="A25" s="2" t="s">
        <v>74</v>
      </c>
      <c r="B25" s="14"/>
      <c r="C25" s="14"/>
      <c r="D25" s="14">
        <f>Transportation[予算]-Transportation[実費]</f>
        <v>0</v>
      </c>
      <c r="E25" s="2"/>
      <c r="F25" s="1" t="s">
        <v>60</v>
      </c>
      <c r="G25" s="16"/>
      <c r="H25" s="16"/>
      <c r="I25" s="16">
        <f>Loans[予算]-Loans[実費]</f>
        <v>0</v>
      </c>
    </row>
    <row r="26" spans="1:9" ht="14.1" customHeight="1">
      <c r="A26" s="2" t="s">
        <v>71</v>
      </c>
      <c r="B26" s="14"/>
      <c r="C26" s="14"/>
      <c r="D26" s="14">
        <f>Transportation[予算]-Transportation[実費]</f>
        <v>0</v>
      </c>
      <c r="E26" s="2"/>
      <c r="F26" s="1" t="s">
        <v>62</v>
      </c>
      <c r="G26" s="16"/>
      <c r="H26" s="16"/>
      <c r="I26" s="16">
        <f>Loans[予算]-Loans[実費]</f>
        <v>0</v>
      </c>
    </row>
    <row r="27" spans="1:9" ht="14.1" customHeight="1">
      <c r="A27" s="2" t="s">
        <v>16</v>
      </c>
      <c r="B27" s="14"/>
      <c r="C27" s="14"/>
      <c r="D27" s="14">
        <f>Transportation[予算]-Transportation[実費]</f>
        <v>0</v>
      </c>
      <c r="E27" s="2"/>
      <c r="F27" s="1" t="s">
        <v>62</v>
      </c>
      <c r="G27" s="16"/>
      <c r="H27" s="16"/>
      <c r="I27" s="16">
        <f>Loans[予算]-Loans[実費]</f>
        <v>0</v>
      </c>
    </row>
    <row r="28" spans="1:9" ht="14.1" customHeight="1">
      <c r="A28" s="2" t="s">
        <v>17</v>
      </c>
      <c r="B28" s="14"/>
      <c r="C28" s="14"/>
      <c r="D28" s="14">
        <f>Transportation[予算]-Transportation[実費]</f>
        <v>0</v>
      </c>
      <c r="E28" s="2"/>
      <c r="F28" s="1" t="s">
        <v>62</v>
      </c>
      <c r="G28" s="16"/>
      <c r="H28" s="16"/>
      <c r="I28" s="16">
        <f>Loans[予算]-Loans[実費]</f>
        <v>0</v>
      </c>
    </row>
    <row r="29" spans="1:9" ht="14.1" customHeight="1">
      <c r="A29" s="2" t="s">
        <v>18</v>
      </c>
      <c r="B29" s="14"/>
      <c r="C29" s="14"/>
      <c r="D29" s="14">
        <f>Transportation[予算]-Transportation[実費]</f>
        <v>0</v>
      </c>
      <c r="E29" s="2"/>
      <c r="F29" s="1" t="s">
        <v>14</v>
      </c>
      <c r="G29" s="16"/>
      <c r="H29" s="16"/>
      <c r="I29" s="16">
        <f>Loans[予算]-Loans[実費]</f>
        <v>0</v>
      </c>
    </row>
    <row r="30" spans="1:9" ht="14.1" customHeight="1">
      <c r="A30" s="2" t="s">
        <v>19</v>
      </c>
      <c r="B30" s="14"/>
      <c r="C30" s="14"/>
      <c r="D30" s="14">
        <f>Transportation[予算]-Transportation[実費]</f>
        <v>0</v>
      </c>
      <c r="E30" s="2"/>
      <c r="F30" s="32" t="s">
        <v>75</v>
      </c>
      <c r="G30" s="33">
        <f>SUBTOTAL(109,Loans[予算])</f>
        <v>0</v>
      </c>
      <c r="H30" s="33">
        <f>SUBTOTAL(109,Loans[実費])</f>
        <v>0</v>
      </c>
      <c r="I30" s="33">
        <f>SUBTOTAL(109,Loans[差額])</f>
        <v>0</v>
      </c>
    </row>
    <row r="31" spans="1:9" ht="14.1" customHeight="1">
      <c r="A31" s="2" t="s">
        <v>14</v>
      </c>
      <c r="B31" s="14"/>
      <c r="C31" s="14"/>
      <c r="D31" s="14">
        <f>Transportation[予算]-Transportation[実費]</f>
        <v>0</v>
      </c>
      <c r="E31" s="2"/>
      <c r="F31" s="57"/>
      <c r="G31" s="57"/>
      <c r="H31" s="57"/>
      <c r="I31" s="57"/>
    </row>
    <row r="32" spans="1:9" ht="14.1" customHeight="1">
      <c r="A32" s="32" t="s">
        <v>75</v>
      </c>
      <c r="B32" s="33">
        <f>SUBTOTAL(109,Transportation[予算])</f>
        <v>0</v>
      </c>
      <c r="C32" s="33">
        <f>SUBTOTAL(109,Transportation[実費])</f>
        <v>0</v>
      </c>
      <c r="D32" s="33">
        <f>SUBTOTAL(109,Transportation[差額])</f>
        <v>0</v>
      </c>
      <c r="E32" s="2"/>
      <c r="F32" s="38" t="s">
        <v>34</v>
      </c>
      <c r="G32" s="39" t="s">
        <v>82</v>
      </c>
      <c r="H32" s="39" t="s">
        <v>87</v>
      </c>
      <c r="I32" s="39" t="s">
        <v>0</v>
      </c>
    </row>
    <row r="33" spans="1:9" ht="14.1" customHeight="1">
      <c r="A33" s="54"/>
      <c r="B33" s="54"/>
      <c r="C33" s="54"/>
      <c r="D33" s="54"/>
      <c r="E33" s="2"/>
      <c r="F33" s="2" t="s">
        <v>35</v>
      </c>
      <c r="G33" s="14"/>
      <c r="H33" s="14"/>
      <c r="I33" s="14">
        <f>Entertainment[予算]-Entertainment[実費]</f>
        <v>0</v>
      </c>
    </row>
    <row r="34" spans="1:9" ht="14.1" customHeight="1">
      <c r="A34" s="40" t="s">
        <v>16</v>
      </c>
      <c r="B34" s="39" t="s">
        <v>81</v>
      </c>
      <c r="C34" s="39" t="s">
        <v>85</v>
      </c>
      <c r="D34" s="39" t="s">
        <v>0</v>
      </c>
      <c r="E34" s="2"/>
      <c r="F34" s="2" t="s">
        <v>36</v>
      </c>
      <c r="G34" s="14"/>
      <c r="H34" s="14"/>
      <c r="I34" s="14">
        <f>Entertainment[予算]-Entertainment[実費]</f>
        <v>0</v>
      </c>
    </row>
    <row r="35" spans="1:9" ht="14.1" customHeight="1">
      <c r="A35" s="2" t="s">
        <v>21</v>
      </c>
      <c r="B35" s="14"/>
      <c r="C35" s="14"/>
      <c r="D35" s="14">
        <f>Insurance[予算]-Insurance[実費]</f>
        <v>0</v>
      </c>
      <c r="E35" s="2"/>
      <c r="F35" s="2" t="s">
        <v>37</v>
      </c>
      <c r="G35" s="14"/>
      <c r="H35" s="14"/>
      <c r="I35" s="14">
        <f>Entertainment[予算]-Entertainment[実費]</f>
        <v>0</v>
      </c>
    </row>
    <row r="36" spans="1:9" ht="14.1" customHeight="1">
      <c r="A36" s="2" t="s">
        <v>22</v>
      </c>
      <c r="B36" s="14"/>
      <c r="C36" s="14"/>
      <c r="D36" s="14">
        <f>Insurance[予算]-Insurance[実費]</f>
        <v>0</v>
      </c>
      <c r="E36" s="2"/>
      <c r="F36" s="2" t="s">
        <v>38</v>
      </c>
      <c r="G36" s="14"/>
      <c r="H36" s="14"/>
      <c r="I36" s="14">
        <f>Entertainment[予算]-Entertainment[実費]</f>
        <v>0</v>
      </c>
    </row>
    <row r="37" spans="1:9" ht="14.1" customHeight="1">
      <c r="A37" s="2" t="s">
        <v>23</v>
      </c>
      <c r="B37" s="14"/>
      <c r="C37" s="14"/>
      <c r="D37" s="14">
        <f>Insurance[予算]-Insurance[実費]</f>
        <v>0</v>
      </c>
      <c r="E37" s="2"/>
      <c r="F37" s="2" t="s">
        <v>61</v>
      </c>
      <c r="G37" s="14"/>
      <c r="H37" s="14"/>
      <c r="I37" s="14">
        <f>Entertainment[予算]-Entertainment[実費]</f>
        <v>0</v>
      </c>
    </row>
    <row r="38" spans="1:9" ht="14.1" customHeight="1">
      <c r="A38" s="2" t="s">
        <v>14</v>
      </c>
      <c r="B38" s="14"/>
      <c r="C38" s="14"/>
      <c r="D38" s="14">
        <f>Insurance[予算]-Insurance[実費]</f>
        <v>0</v>
      </c>
      <c r="E38" s="2"/>
      <c r="F38" s="2" t="s">
        <v>39</v>
      </c>
      <c r="G38" s="14"/>
      <c r="H38" s="14"/>
      <c r="I38" s="14">
        <f>Entertainment[予算]-Entertainment[実費]</f>
        <v>0</v>
      </c>
    </row>
    <row r="39" spans="1:9" ht="14.1" customHeight="1">
      <c r="A39" s="32" t="s">
        <v>75</v>
      </c>
      <c r="B39" s="33">
        <f>SUBTOTAL(109,Insurance[予算])</f>
        <v>0</v>
      </c>
      <c r="C39" s="33">
        <f>SUBTOTAL(109,Insurance[実費])</f>
        <v>0</v>
      </c>
      <c r="D39" s="33">
        <f>SUBTOTAL(109,Insurance[差額])</f>
        <v>0</v>
      </c>
      <c r="E39" s="2"/>
      <c r="F39" s="2" t="s">
        <v>14</v>
      </c>
      <c r="G39" s="14"/>
      <c r="H39" s="14"/>
      <c r="I39" s="14">
        <f>Entertainment[予算]-Entertainment[実費]</f>
        <v>0</v>
      </c>
    </row>
    <row r="40" spans="1:9" ht="14.1" customHeight="1">
      <c r="A40" s="54"/>
      <c r="B40" s="54"/>
      <c r="C40" s="54"/>
      <c r="D40" s="54"/>
      <c r="E40" s="2"/>
      <c r="F40" s="32" t="s">
        <v>75</v>
      </c>
      <c r="G40" s="33">
        <f>SUBTOTAL(109,Entertainment[予算])</f>
        <v>0</v>
      </c>
      <c r="H40" s="33">
        <f>SUBTOTAL(109,Entertainment[実費])</f>
        <v>0</v>
      </c>
      <c r="I40" s="33">
        <f>SUBTOTAL(109,Entertainment[差額])</f>
        <v>0</v>
      </c>
    </row>
    <row r="41" spans="1:9" ht="14.1" customHeight="1">
      <c r="A41" s="40" t="s">
        <v>25</v>
      </c>
      <c r="B41" s="39" t="s">
        <v>81</v>
      </c>
      <c r="C41" s="39" t="s">
        <v>90</v>
      </c>
      <c r="D41" s="39" t="s">
        <v>0</v>
      </c>
      <c r="E41" s="2"/>
      <c r="F41" s="54"/>
      <c r="G41" s="54"/>
      <c r="H41" s="54"/>
      <c r="I41" s="54"/>
    </row>
    <row r="42" spans="1:9" ht="14.1" customHeight="1">
      <c r="A42" s="2" t="s">
        <v>24</v>
      </c>
      <c r="B42" s="14"/>
      <c r="C42" s="14"/>
      <c r="D42" s="14">
        <f>Food[予算]-Food[実費]</f>
        <v>0</v>
      </c>
      <c r="E42" s="2"/>
      <c r="F42" s="41" t="s">
        <v>43</v>
      </c>
      <c r="G42" s="39" t="s">
        <v>82</v>
      </c>
      <c r="H42" s="39" t="s">
        <v>85</v>
      </c>
      <c r="I42" s="39" t="s">
        <v>0</v>
      </c>
    </row>
    <row r="43" spans="1:9" ht="14.1" customHeight="1">
      <c r="A43" s="2" t="s">
        <v>33</v>
      </c>
      <c r="B43" s="14"/>
      <c r="C43" s="14"/>
      <c r="D43" s="14">
        <f>Food[予算]-Food[実費]</f>
        <v>0</v>
      </c>
      <c r="E43" s="2"/>
      <c r="F43" s="2" t="s">
        <v>44</v>
      </c>
      <c r="G43" s="14"/>
      <c r="H43" s="14"/>
      <c r="I43" s="14">
        <f>Taxes[予算]-Taxes[実費]</f>
        <v>0</v>
      </c>
    </row>
    <row r="44" spans="1:9" ht="14.1" customHeight="1">
      <c r="A44" s="2" t="s">
        <v>14</v>
      </c>
      <c r="B44" s="14"/>
      <c r="C44" s="14"/>
      <c r="D44" s="14">
        <f>Food[予算]-Food[実費]</f>
        <v>0</v>
      </c>
      <c r="E44" s="2"/>
      <c r="F44" s="2" t="s">
        <v>45</v>
      </c>
      <c r="G44" s="14"/>
      <c r="H44" s="14"/>
      <c r="I44" s="14">
        <f>Taxes[予算]-Taxes[実費]</f>
        <v>0</v>
      </c>
    </row>
    <row r="45" spans="1:9" ht="14.1" customHeight="1">
      <c r="A45" s="32" t="s">
        <v>75</v>
      </c>
      <c r="B45" s="33">
        <f>SUBTOTAL(109,Food[予算])</f>
        <v>0</v>
      </c>
      <c r="C45" s="33">
        <f>SUBTOTAL(109,Food[実費])</f>
        <v>0</v>
      </c>
      <c r="D45" s="33">
        <f>SUBTOTAL(109,Food[差額])</f>
        <v>0</v>
      </c>
      <c r="E45" s="2"/>
      <c r="F45" s="2" t="s">
        <v>46</v>
      </c>
      <c r="G45" s="14"/>
      <c r="H45" s="14"/>
      <c r="I45" s="14">
        <f>Taxes[予算]-Taxes[実費]</f>
        <v>0</v>
      </c>
    </row>
    <row r="46" spans="1:9" ht="14.1" customHeight="1">
      <c r="A46" s="54"/>
      <c r="B46" s="54"/>
      <c r="C46" s="54"/>
      <c r="D46" s="54"/>
      <c r="E46" s="2"/>
      <c r="F46" s="2" t="s">
        <v>14</v>
      </c>
      <c r="G46" s="14"/>
      <c r="H46" s="14"/>
      <c r="I46" s="14">
        <f>Taxes[予算]-Taxes[実費]</f>
        <v>0</v>
      </c>
    </row>
    <row r="47" spans="1:9" ht="14.1" customHeight="1">
      <c r="A47" s="40" t="s">
        <v>50</v>
      </c>
      <c r="B47" s="39" t="s">
        <v>81</v>
      </c>
      <c r="C47" s="39" t="s">
        <v>88</v>
      </c>
      <c r="D47" s="39" t="s">
        <v>0</v>
      </c>
      <c r="E47" s="2"/>
      <c r="F47" s="32" t="s">
        <v>75</v>
      </c>
      <c r="G47" s="33">
        <f>SUBTOTAL(109,Taxes[予算])</f>
        <v>0</v>
      </c>
      <c r="H47" s="33">
        <f>SUBTOTAL(109,Taxes[実費])</f>
        <v>0</v>
      </c>
      <c r="I47" s="33">
        <f>SUBTOTAL(109,Taxes[差額])</f>
        <v>0</v>
      </c>
    </row>
    <row r="48" spans="1:9" ht="14.1" customHeight="1">
      <c r="A48" s="8" t="s">
        <v>28</v>
      </c>
      <c r="B48" s="14"/>
      <c r="C48" s="14"/>
      <c r="D48" s="14">
        <f>Children[予算]-Children[実費]</f>
        <v>0</v>
      </c>
      <c r="E48" s="2"/>
      <c r="F48" s="58"/>
      <c r="G48" s="58"/>
      <c r="H48" s="58"/>
      <c r="I48" s="58"/>
    </row>
    <row r="49" spans="1:9" ht="14.1" customHeight="1">
      <c r="A49" s="8" t="s">
        <v>30</v>
      </c>
      <c r="B49" s="14"/>
      <c r="C49" s="14"/>
      <c r="D49" s="14">
        <f>Children[予算]-Children[実費]</f>
        <v>0</v>
      </c>
      <c r="E49" s="2"/>
      <c r="F49" s="42" t="s">
        <v>68</v>
      </c>
      <c r="G49" s="37" t="s">
        <v>82</v>
      </c>
      <c r="H49" s="37" t="s">
        <v>86</v>
      </c>
      <c r="I49" s="37" t="s">
        <v>0</v>
      </c>
    </row>
    <row r="50" spans="1:9" ht="14.1" customHeight="1">
      <c r="A50" s="8" t="s">
        <v>54</v>
      </c>
      <c r="B50" s="14"/>
      <c r="C50" s="14"/>
      <c r="D50" s="14">
        <f>Children[予算]-Children[実費]</f>
        <v>0</v>
      </c>
      <c r="E50" s="2"/>
      <c r="F50" s="1" t="s">
        <v>28</v>
      </c>
      <c r="G50" s="16"/>
      <c r="H50" s="16"/>
      <c r="I50" s="16">
        <f>PersonalCare[予算]-PersonalCare[実費]</f>
        <v>0</v>
      </c>
    </row>
    <row r="51" spans="1:9" ht="14.1" customHeight="1">
      <c r="A51" s="8" t="s">
        <v>51</v>
      </c>
      <c r="B51" s="14"/>
      <c r="C51" s="14"/>
      <c r="D51" s="14">
        <f>Children[予算]-Children[実費]</f>
        <v>0</v>
      </c>
      <c r="E51" s="2"/>
      <c r="F51" s="1" t="s">
        <v>31</v>
      </c>
      <c r="G51" s="16"/>
      <c r="H51" s="16"/>
      <c r="I51" s="16">
        <f>PersonalCare[予算]-PersonalCare[実費]</f>
        <v>0</v>
      </c>
    </row>
    <row r="52" spans="1:9" ht="14.1" customHeight="1">
      <c r="A52" s="8" t="s">
        <v>52</v>
      </c>
      <c r="B52" s="14"/>
      <c r="C52" s="14"/>
      <c r="D52" s="14">
        <f>Children[予算]-Children[実費]</f>
        <v>0</v>
      </c>
      <c r="E52" s="2"/>
      <c r="F52" s="1" t="s">
        <v>30</v>
      </c>
      <c r="G52" s="16"/>
      <c r="H52" s="16"/>
      <c r="I52" s="16">
        <f>PersonalCare[予算]-PersonalCare[実費]</f>
        <v>0</v>
      </c>
    </row>
    <row r="53" spans="1:9" ht="14.1" customHeight="1">
      <c r="A53" s="8" t="s">
        <v>53</v>
      </c>
      <c r="B53" s="14"/>
      <c r="C53" s="14"/>
      <c r="D53" s="14">
        <f>Children[予算]-Children[実費]</f>
        <v>0</v>
      </c>
      <c r="E53" s="2"/>
      <c r="F53" s="1" t="s">
        <v>40</v>
      </c>
      <c r="G53" s="16"/>
      <c r="H53" s="16"/>
      <c r="I53" s="16">
        <f>PersonalCare[予算]-PersonalCare[実費]</f>
        <v>0</v>
      </c>
    </row>
    <row r="54" spans="1:9" ht="14.1" customHeight="1">
      <c r="A54" s="8" t="s">
        <v>55</v>
      </c>
      <c r="B54" s="14"/>
      <c r="C54" s="14"/>
      <c r="D54" s="14">
        <f>Children[予算]-Children[実費]</f>
        <v>0</v>
      </c>
      <c r="E54" s="2"/>
      <c r="F54" s="1" t="s">
        <v>32</v>
      </c>
      <c r="G54" s="16"/>
      <c r="H54" s="16"/>
      <c r="I54" s="16">
        <f>PersonalCare[予算]-PersonalCare[実費]</f>
        <v>0</v>
      </c>
    </row>
    <row r="55" spans="1:9" ht="14.1" customHeight="1">
      <c r="A55" s="8" t="s">
        <v>58</v>
      </c>
      <c r="B55" s="14"/>
      <c r="C55" s="14"/>
      <c r="D55" s="14">
        <f>Children[予算]-Children[実費]</f>
        <v>0</v>
      </c>
      <c r="E55" s="2"/>
      <c r="F55" s="1" t="s">
        <v>79</v>
      </c>
      <c r="G55" s="16"/>
      <c r="H55" s="16"/>
      <c r="I55" s="16">
        <f>PersonalCare[予算]-PersonalCare[実費]</f>
        <v>0</v>
      </c>
    </row>
    <row r="56" spans="1:9" ht="14.1" customHeight="1">
      <c r="A56" s="8" t="s">
        <v>14</v>
      </c>
      <c r="B56" s="14"/>
      <c r="C56" s="14"/>
      <c r="D56" s="14">
        <f>Children[予算]-Children[実費]</f>
        <v>0</v>
      </c>
      <c r="E56" s="2"/>
      <c r="F56" s="1" t="s">
        <v>14</v>
      </c>
      <c r="G56" s="16"/>
      <c r="H56" s="16"/>
      <c r="I56" s="16">
        <f>PersonalCare[予算]-PersonalCare[実費]</f>
        <v>0</v>
      </c>
    </row>
    <row r="57" spans="1:9" ht="14.1" customHeight="1">
      <c r="A57" s="32" t="s">
        <v>75</v>
      </c>
      <c r="B57" s="33">
        <f>SUBTOTAL(109,Children[予算])</f>
        <v>0</v>
      </c>
      <c r="C57" s="33">
        <f>SUBTOTAL(109,Children[実費])</f>
        <v>0</v>
      </c>
      <c r="D57" s="33">
        <f>SUBTOTAL(109,Children[差額])</f>
        <v>0</v>
      </c>
      <c r="E57" s="2"/>
      <c r="F57" s="32" t="s">
        <v>75</v>
      </c>
      <c r="G57" s="33">
        <f>SUBTOTAL(109,PersonalCare[予算])</f>
        <v>0</v>
      </c>
      <c r="H57" s="33">
        <f>SUBTOTAL(109,PersonalCare[実費])</f>
        <v>0</v>
      </c>
      <c r="I57" s="33">
        <f>SUBTOTAL(109,PersonalCare[差額])</f>
        <v>0</v>
      </c>
    </row>
    <row r="58" spans="1:9" ht="14.1" customHeight="1">
      <c r="A58" s="54"/>
      <c r="B58" s="54"/>
      <c r="C58" s="54"/>
      <c r="D58" s="54"/>
      <c r="E58" s="2"/>
      <c r="F58" s="58"/>
      <c r="G58" s="58"/>
      <c r="H58" s="58"/>
      <c r="I58" s="58"/>
    </row>
    <row r="59" spans="1:9" ht="14.1" customHeight="1">
      <c r="A59" s="36" t="s">
        <v>49</v>
      </c>
      <c r="B59" s="37" t="s">
        <v>81</v>
      </c>
      <c r="C59" s="37" t="s">
        <v>85</v>
      </c>
      <c r="D59" s="37" t="s">
        <v>0</v>
      </c>
      <c r="E59" s="2"/>
      <c r="F59" s="42" t="s">
        <v>26</v>
      </c>
      <c r="G59" s="37" t="s">
        <v>82</v>
      </c>
      <c r="H59" s="37" t="s">
        <v>85</v>
      </c>
      <c r="I59" s="37" t="s">
        <v>0</v>
      </c>
    </row>
    <row r="60" spans="1:9" ht="14.1" customHeight="1">
      <c r="A60" s="1" t="s">
        <v>56</v>
      </c>
      <c r="B60" s="16"/>
      <c r="C60" s="16"/>
      <c r="D60" s="16">
        <f>Legal[予算]-Legal[実費]</f>
        <v>0</v>
      </c>
      <c r="E60" s="2"/>
      <c r="F60" s="1" t="s">
        <v>25</v>
      </c>
      <c r="G60" s="16"/>
      <c r="H60" s="16"/>
      <c r="I60" s="16">
        <f>Pets[予算]-Pets[実費]</f>
        <v>0</v>
      </c>
    </row>
    <row r="61" spans="1:9" ht="14.1" customHeight="1">
      <c r="A61" s="1" t="s">
        <v>57</v>
      </c>
      <c r="B61" s="16"/>
      <c r="C61" s="16"/>
      <c r="D61" s="16">
        <f>Legal[予算]-Legal[実費]</f>
        <v>0</v>
      </c>
      <c r="E61" s="2"/>
      <c r="F61" s="1" t="s">
        <v>28</v>
      </c>
      <c r="G61" s="16"/>
      <c r="H61" s="16"/>
      <c r="I61" s="16">
        <f>Pets[予算]-Pets[実費]</f>
        <v>0</v>
      </c>
    </row>
    <row r="62" spans="1:9" ht="14.1" customHeight="1">
      <c r="A62" s="3" t="s">
        <v>78</v>
      </c>
      <c r="B62" s="16"/>
      <c r="C62" s="16"/>
      <c r="D62" s="16">
        <f>Legal[予算]-Legal[実費]</f>
        <v>0</v>
      </c>
      <c r="E62" s="2"/>
      <c r="F62" s="1" t="s">
        <v>29</v>
      </c>
      <c r="G62" s="16"/>
      <c r="H62" s="16"/>
      <c r="I62" s="16">
        <f>Pets[予算]-Pets[実費]</f>
        <v>0</v>
      </c>
    </row>
    <row r="63" spans="1:9" ht="14.1" customHeight="1">
      <c r="A63" s="1" t="s">
        <v>14</v>
      </c>
      <c r="B63" s="16"/>
      <c r="C63" s="16"/>
      <c r="D63" s="16">
        <f>Legal[予算]-Legal[実費]</f>
        <v>0</v>
      </c>
      <c r="E63" s="2"/>
      <c r="F63" s="1" t="s">
        <v>27</v>
      </c>
      <c r="G63" s="16"/>
      <c r="H63" s="16"/>
      <c r="I63" s="16">
        <f>Pets[予算]-Pets[実費]</f>
        <v>0</v>
      </c>
    </row>
    <row r="64" spans="1:9" ht="14.1" customHeight="1">
      <c r="A64" s="9" t="s">
        <v>75</v>
      </c>
      <c r="B64" s="17">
        <f>SUBTOTAL(109,Legal[予算])</f>
        <v>0</v>
      </c>
      <c r="C64" s="17">
        <f>SUBTOTAL(109,Legal[実費])</f>
        <v>0</v>
      </c>
      <c r="D64" s="17">
        <f>SUBTOTAL(109,Legal[差額])</f>
        <v>0</v>
      </c>
      <c r="E64" s="2"/>
      <c r="F64" s="1" t="s">
        <v>14</v>
      </c>
      <c r="G64" s="16"/>
      <c r="H64" s="16"/>
      <c r="I64" s="16">
        <f>Pets[予算]-Pets[実費]</f>
        <v>0</v>
      </c>
    </row>
    <row r="65" spans="1:9" ht="14.1" customHeight="1">
      <c r="A65" s="54"/>
      <c r="B65" s="54"/>
      <c r="C65" s="54"/>
      <c r="D65" s="54"/>
      <c r="E65" s="2"/>
      <c r="F65" s="32" t="s">
        <v>75</v>
      </c>
      <c r="G65" s="33">
        <f>SUBTOTAL(109,Pets[予算])</f>
        <v>0</v>
      </c>
      <c r="H65" s="33">
        <f>SUBTOTAL(109,Pets[実費])</f>
        <v>0</v>
      </c>
      <c r="I65" s="33">
        <f>SUBTOTAL(109,Pets[差額])</f>
        <v>0</v>
      </c>
    </row>
    <row r="66" spans="1:9" ht="14.1" customHeight="1">
      <c r="A66" s="43" t="s">
        <v>77</v>
      </c>
      <c r="B66" s="37" t="s">
        <v>82</v>
      </c>
      <c r="C66" s="37" t="s">
        <v>85</v>
      </c>
      <c r="D66" s="37" t="s">
        <v>0</v>
      </c>
      <c r="E66" s="2"/>
      <c r="F66" s="54"/>
      <c r="G66" s="54"/>
      <c r="H66" s="54"/>
      <c r="I66" s="54"/>
    </row>
    <row r="67" spans="1:9" ht="14.1" customHeight="1">
      <c r="A67" s="1" t="s">
        <v>63</v>
      </c>
      <c r="B67" s="16"/>
      <c r="C67" s="16"/>
      <c r="D67" s="18">
        <f>Savings[予算]-Savings[実費]</f>
        <v>0</v>
      </c>
      <c r="E67" s="2"/>
      <c r="F67" s="41" t="s">
        <v>65</v>
      </c>
      <c r="G67" s="39" t="s">
        <v>82</v>
      </c>
      <c r="H67" s="39" t="s">
        <v>84</v>
      </c>
      <c r="I67" s="39" t="s">
        <v>0</v>
      </c>
    </row>
    <row r="68" spans="1:9" ht="14.1" customHeight="1">
      <c r="A68" s="1" t="s">
        <v>64</v>
      </c>
      <c r="B68" s="16"/>
      <c r="C68" s="16"/>
      <c r="D68" s="18">
        <f>Savings[予算]-Savings[実費]</f>
        <v>0</v>
      </c>
      <c r="E68" s="2"/>
      <c r="F68" s="2" t="s">
        <v>47</v>
      </c>
      <c r="G68" s="14"/>
      <c r="H68" s="14"/>
      <c r="I68" s="24">
        <f>Gifts[予算]-Gifts[実費]</f>
        <v>0</v>
      </c>
    </row>
    <row r="69" spans="1:9" ht="14.1" customHeight="1">
      <c r="A69" s="1" t="s">
        <v>59</v>
      </c>
      <c r="B69" s="16"/>
      <c r="C69" s="16"/>
      <c r="D69" s="18">
        <f>Savings[予算]-Savings[実費]</f>
        <v>0</v>
      </c>
      <c r="E69" s="2"/>
      <c r="F69" s="2" t="s">
        <v>48</v>
      </c>
      <c r="G69" s="14"/>
      <c r="H69" s="14"/>
      <c r="I69" s="24">
        <f>Gifts[予算]-Gifts[実費]</f>
        <v>0</v>
      </c>
    </row>
    <row r="70" spans="1:9" ht="14.1" customHeight="1">
      <c r="A70" s="1" t="s">
        <v>14</v>
      </c>
      <c r="B70" s="16"/>
      <c r="C70" s="16"/>
      <c r="D70" s="18">
        <f>Savings[予算]-Savings[実費]</f>
        <v>0</v>
      </c>
      <c r="E70" s="2"/>
      <c r="F70" s="2" t="s">
        <v>69</v>
      </c>
      <c r="G70" s="14"/>
      <c r="H70" s="14"/>
      <c r="I70" s="24">
        <f>Gifts[予算]-Gifts[実費]</f>
        <v>0</v>
      </c>
    </row>
    <row r="71" spans="1:9" ht="14.1" customHeight="1">
      <c r="A71" s="32" t="s">
        <v>75</v>
      </c>
      <c r="B71" s="33">
        <f>SUBTOTAL(109,Savings[予算])</f>
        <v>0</v>
      </c>
      <c r="C71" s="33">
        <f>SUBTOTAL(109,Savings[実費])</f>
        <v>0</v>
      </c>
      <c r="D71" s="33">
        <f>SUBTOTAL(109,Savings[差額])</f>
        <v>0</v>
      </c>
      <c r="E71" s="2"/>
      <c r="F71" s="32" t="s">
        <v>75</v>
      </c>
      <c r="G71" s="33">
        <f>SUBTOTAL(109,Gifts[予算])</f>
        <v>0</v>
      </c>
      <c r="H71" s="33">
        <f>SUBTOTAL(109,Gifts[実費])</f>
        <v>0</v>
      </c>
      <c r="I71" s="33">
        <f>SUBTOTAL(109,Gifts[差額])</f>
        <v>0</v>
      </c>
    </row>
  </sheetData>
  <mergeCells count="16">
    <mergeCell ref="A3:B3"/>
    <mergeCell ref="C3:D3"/>
    <mergeCell ref="F66:I66"/>
    <mergeCell ref="A6:B6"/>
    <mergeCell ref="A40:D40"/>
    <mergeCell ref="A46:D46"/>
    <mergeCell ref="A58:D58"/>
    <mergeCell ref="A65:D65"/>
    <mergeCell ref="F31:I31"/>
    <mergeCell ref="F41:I41"/>
    <mergeCell ref="F48:I48"/>
    <mergeCell ref="F58:I58"/>
    <mergeCell ref="F6:G6"/>
    <mergeCell ref="F12:G12"/>
    <mergeCell ref="A22:D22"/>
    <mergeCell ref="A33:D33"/>
  </mergeCells>
  <phoneticPr fontId="1" type="noConversion"/>
  <conditionalFormatting sqref="G20 D67:D70 I60:I64 I50:I56 I43:I46 I33:I39 I24:I29 D10:D20 D60:D63 D48:D56 D42:D44 D35:D38 D24:D31 I68:I70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paperSize="9" scale="83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>2011-02-25T03:20:00+00:00</IntlLangReviewDate>
    <PrimaryImageGen xmlns="1119c2e5-8fb9-4d5f-baf1-202c530f2c34">true</PrimaryImageGen>
    <TPInstallLocation xmlns="1119c2e5-8fb9-4d5f-baf1-202c530f2c34" xsi:nil="true"/>
    <IntlLangReview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IntlLangReviewer xmlns="1119c2e5-8fb9-4d5f-baf1-202c530f2c34" xsi:nil="true"/>
    <OpenTemplate xmlns="1119c2e5-8fb9-4d5f-baf1-202c530f2c34">true</OpenTemplate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>2011-02-25T03:20:00+00:00</LastModifiedDateTime>
    <LastPublishResultLookup xmlns="1119c2e5-8fb9-4d5f-baf1-202c530f2c34" xsi:nil="true"/>
    <LegacyData xmlns="1119c2e5-8fb9-4d5f-baf1-202c530f2c34" xsi:nil="true"/>
    <TPLaunchHelpLink xmlns="1119c2e5-8fb9-4d5f-baf1-202c530f2c34" xsi:nil="true"/>
    <Milestone xmlns="1119c2e5-8fb9-4d5f-baf1-202c530f2c34" xsi:nil="true"/>
    <BusinessGroup xmlns="1119c2e5-8fb9-4d5f-baf1-202c530f2c34" xsi:nil="true"/>
    <Providers xmlns="1119c2e5-8fb9-4d5f-baf1-202c530f2c34" xsi:nil="true"/>
    <SourceTitle xmlns="1119c2e5-8fb9-4d5f-baf1-202c530f2c34" xsi:nil="true"/>
    <HandoffToMSDN xmlns="1119c2e5-8fb9-4d5f-baf1-202c530f2c34">2011-02-25T03:20:00+00:00</HandoffToMSDN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>false</BlockPublish>
    <BugNumber xmlns="1119c2e5-8fb9-4d5f-baf1-202c530f2c34" xsi:nil="true"/>
    <TPLaunchHelpLinkType xmlns="1119c2e5-8fb9-4d5f-baf1-202c530f2c34">Template</TPLaunchHelpLinkType>
    <PublishStatusLookup xmlns="1119c2e5-8fb9-4d5f-baf1-202c530f2c34">
      <Value>406003</Value>
      <Value>451363</Value>
    </PublishStatusLookup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FAREAST\kaorisat</DisplayName>
        <AccountId>71</AccountId>
        <AccountType/>
      </UserInfo>
    </APAuthor>
    <ClipArtFilename xmlns="1119c2e5-8fb9-4d5f-baf1-202c530f2c34" xsi:nil="true"/>
    <IntlLocPriority xmlns="1119c2e5-8fb9-4d5f-baf1-202c530f2c34" xsi:nil="true"/>
    <ApprovalStatus xmlns="1119c2e5-8fb9-4d5f-baf1-202c530f2c34">ApprovedManual</ApprovalStatus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TP102559895</AssetId>
    <AssetType xmlns="1119c2e5-8fb9-4d5f-baf1-202c530f2c34">TP</AssetType>
    <TPClientViewer xmlns="1119c2e5-8fb9-4d5f-baf1-202c530f2c34" xsi:nil="true"/>
    <TPFriendlyName xmlns="1119c2e5-8fb9-4d5f-baf1-202c530f2c34" xsi:nil="true"/>
    <PlannedPubDate xmlns="1119c2e5-8fb9-4d5f-baf1-202c530f2c34">2011-02-25T03:20:00+00:00</PlannedPubDate>
    <PolicheckWords xmlns="1119c2e5-8fb9-4d5f-baf1-202c530f2c34" xsi:nil="true"/>
    <TPCommandLine xmlns="1119c2e5-8fb9-4d5f-baf1-202c530f2c34" xsi:nil="true"/>
    <CrawlForDependencies xmlns="1119c2e5-8fb9-4d5f-baf1-202c530f2c34">false</CrawlForDependencies>
    <MarketSpecific xmlns="1119c2e5-8fb9-4d5f-baf1-202c530f2c34">false</MarketSpecific>
    <LastHandOff xmlns="1119c2e5-8fb9-4d5f-baf1-202c530f2c34" xsi:nil="true"/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2100-01-01T08:00:00+00:00</AssetExpire>
    <AssetStart xmlns="1119c2e5-8fb9-4d5f-baf1-202c530f2c34">2010-02-25T04:00:00+00:00</AssetStart>
    <TPExecutable xmlns="1119c2e5-8fb9-4d5f-baf1-202c530f2c34" xsi:nil="true"/>
    <FriendlyTitle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false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>false</LocManualTestRequired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132641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B005FB-4B6F-461B-B6AB-DD9E1EB30233}"/>
</file>

<file path=customXml/itemProps2.xml><?xml version="1.0" encoding="utf-8"?>
<ds:datastoreItem xmlns:ds="http://schemas.openxmlformats.org/officeDocument/2006/customXml" ds:itemID="{18FDAF3D-A22C-4B97-9DB1-1E13FA6634CF}"/>
</file>

<file path=customXml/itemProps3.xml><?xml version="1.0" encoding="utf-8"?>
<ds:datastoreItem xmlns:ds="http://schemas.openxmlformats.org/officeDocument/2006/customXml" ds:itemID="{F58FAB6F-4452-422A-BA77-DA42527D4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月間家計簿</vt:lpstr>
      <vt:lpstr>月間家計簿!Print_Area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2011-02-25T02:45:13Z</dcterms:created>
  <dcterms:modified xsi:type="dcterms:W3CDTF">2012-05-25T09:15:42Z</dcterms:modified>
  <cp:version>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Order">
    <vt:r8>12505700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