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210" yWindow="405" windowWidth="15000" windowHeight="9645"/>
  </bookViews>
  <sheets>
    <sheet name="キャッシュフロー計算書" sheetId="1" r:id="rId1"/>
  </sheets>
  <definedNames>
    <definedName name="FiscalYearStartDate">キャッシュフロー計算書!$B$4</definedName>
    <definedName name="_xlnm.Print_Area" localSheetId="0">キャッシュフロー計算書!$A$1:$K$24</definedName>
  </definedNames>
  <calcPr calcId="145621"/>
</workbook>
</file>

<file path=xl/calcChain.xml><?xml version="1.0" encoding="utf-8"?>
<calcChain xmlns="http://schemas.openxmlformats.org/spreadsheetml/2006/main">
  <c r="P3" i="1" l="1"/>
  <c r="O3" i="1"/>
  <c r="N3" i="1"/>
  <c r="M3" i="1"/>
  <c r="L3" i="1"/>
  <c r="K3" i="1"/>
  <c r="J3" i="1"/>
  <c r="I3" i="1"/>
  <c r="H3" i="1"/>
  <c r="G3" i="1"/>
  <c r="F3" i="1"/>
  <c r="E3" i="1"/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E4" i="1"/>
  <c r="F4" i="1" s="1"/>
  <c r="G4" i="1" l="1"/>
  <c r="H4" i="1" s="1"/>
  <c r="I4" i="1" s="1"/>
  <c r="J4" i="1" s="1"/>
  <c r="K4" i="1" s="1"/>
  <c r="L4" i="1" s="1"/>
  <c r="M4" i="1" s="1"/>
  <c r="N4" i="1" s="1"/>
  <c r="O4" i="1" s="1"/>
  <c r="P4" i="1" s="1"/>
  <c r="E46" i="1"/>
  <c r="F46" i="1"/>
  <c r="G46" i="1"/>
  <c r="H46" i="1"/>
  <c r="I46" i="1"/>
  <c r="J46" i="1"/>
  <c r="K46" i="1"/>
  <c r="L46" i="1"/>
  <c r="M46" i="1"/>
  <c r="N46" i="1"/>
  <c r="O46" i="1"/>
  <c r="P46" i="1"/>
  <c r="D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R43" i="1"/>
  <c r="R42" i="1"/>
  <c r="R41" i="1"/>
  <c r="R40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17" i="1"/>
  <c r="R16" i="1"/>
  <c r="D13" i="1"/>
  <c r="R9" i="1"/>
  <c r="R10" i="1"/>
  <c r="R11" i="1"/>
  <c r="R12" i="1" l="1"/>
  <c r="D48" i="1"/>
  <c r="E6" i="1" s="1"/>
  <c r="E13" i="1" s="1"/>
  <c r="E48" i="1" s="1"/>
  <c r="F6" i="1" s="1"/>
  <c r="F13" i="1" s="1"/>
  <c r="F48" i="1" s="1"/>
  <c r="G6" i="1" s="1"/>
  <c r="G13" i="1" s="1"/>
  <c r="G48" i="1" s="1"/>
  <c r="H6" i="1" s="1"/>
  <c r="H13" i="1" s="1"/>
  <c r="H48" i="1" s="1"/>
  <c r="I6" i="1" s="1"/>
  <c r="I13" i="1" s="1"/>
  <c r="I48" i="1" s="1"/>
  <c r="J6" i="1" s="1"/>
  <c r="J13" i="1" s="1"/>
  <c r="J48" i="1" s="1"/>
  <c r="K6" i="1" s="1"/>
  <c r="K13" i="1" s="1"/>
  <c r="K48" i="1" s="1"/>
  <c r="L6" i="1" s="1"/>
  <c r="L13" i="1" s="1"/>
  <c r="L48" i="1" s="1"/>
  <c r="M6" i="1" s="1"/>
  <c r="M13" i="1" s="1"/>
  <c r="M48" i="1" s="1"/>
  <c r="N6" i="1" s="1"/>
  <c r="N13" i="1" s="1"/>
  <c r="N48" i="1" s="1"/>
  <c r="O6" i="1" s="1"/>
  <c r="O13" i="1" s="1"/>
  <c r="O48" i="1" s="1"/>
  <c r="P6" i="1" s="1"/>
  <c r="R46" i="1"/>
  <c r="R45" i="1"/>
  <c r="R37" i="1"/>
  <c r="P13" i="1" l="1"/>
  <c r="P48" i="1" s="1"/>
  <c r="R6" i="1"/>
  <c r="R13" i="1" s="1"/>
  <c r="R48" i="1" s="1"/>
</calcChain>
</file>

<file path=xl/sharedStrings.xml><?xml version="1.0" encoding="utf-8"?>
<sst xmlns="http://schemas.openxmlformats.org/spreadsheetml/2006/main" count="45" uniqueCount="40">
  <si>
    <t>EST</t>
  </si>
  <si>
    <t>現金収入</t>
    <phoneticPr fontId="9"/>
  </si>
  <si>
    <t>合計</t>
    <phoneticPr fontId="9"/>
  </si>
  <si>
    <t>現金売上</t>
    <phoneticPr fontId="9"/>
  </si>
  <si>
    <t>現金支払い</t>
    <phoneticPr fontId="9"/>
  </si>
  <si>
    <t>購入 (商品)</t>
    <phoneticPr fontId="9"/>
  </si>
  <si>
    <t>購入 (内容を記入)</t>
    <phoneticPr fontId="9"/>
  </si>
  <si>
    <t>総賃金 (正確な引き出し)</t>
    <phoneticPr fontId="9"/>
  </si>
  <si>
    <t>給与経費 (税など)</t>
    <phoneticPr fontId="9"/>
  </si>
  <si>
    <t>外部サービス</t>
    <phoneticPr fontId="9"/>
  </si>
  <si>
    <t>必需品 (オフィス、運営)</t>
    <phoneticPr fontId="9"/>
  </si>
  <si>
    <t>修理 、メンテナンス</t>
    <phoneticPr fontId="9"/>
  </si>
  <si>
    <t>広告</t>
    <phoneticPr fontId="9"/>
  </si>
  <si>
    <t>車両、配達、旅費</t>
    <phoneticPr fontId="9"/>
  </si>
  <si>
    <t>会計、法律</t>
    <phoneticPr fontId="9"/>
  </si>
  <si>
    <t>家賃</t>
    <phoneticPr fontId="9"/>
  </si>
  <si>
    <t>電話</t>
    <phoneticPr fontId="9"/>
  </si>
  <si>
    <t>公益事業</t>
    <phoneticPr fontId="9"/>
  </si>
  <si>
    <t>保険料</t>
    <phoneticPr fontId="9"/>
  </si>
  <si>
    <t>税金 (不動産その他)</t>
    <phoneticPr fontId="9"/>
  </si>
  <si>
    <t>利子</t>
    <phoneticPr fontId="9"/>
  </si>
  <si>
    <t>その他の費用 (内容を記入)</t>
    <phoneticPr fontId="9"/>
  </si>
  <si>
    <t>その他 (内容を記入)</t>
    <phoneticPr fontId="9"/>
  </si>
  <si>
    <t>融資元本支払い</t>
    <phoneticPr fontId="9"/>
  </si>
  <si>
    <t>資本財購入 (内容を記入)</t>
    <phoneticPr fontId="9"/>
  </si>
  <si>
    <t>その他の設立費用</t>
    <phoneticPr fontId="9"/>
  </si>
  <si>
    <t>準備金および第三者預託</t>
    <phoneticPr fontId="9"/>
  </si>
  <si>
    <t>所有者の引き出し</t>
    <phoneticPr fontId="9"/>
  </si>
  <si>
    <t>総現金支払い</t>
    <phoneticPr fontId="9"/>
  </si>
  <si>
    <t>(前) 設立</t>
    <phoneticPr fontId="9"/>
  </si>
  <si>
    <t>項目 EST</t>
    <phoneticPr fontId="9"/>
  </si>
  <si>
    <t>手元現金  (月初)</t>
    <phoneticPr fontId="9"/>
  </si>
  <si>
    <t>融資/その他の現金注入</t>
    <phoneticPr fontId="9"/>
  </si>
  <si>
    <t>利用可能現金合計 (精算前)</t>
    <phoneticPr fontId="9"/>
  </si>
  <si>
    <t>現金支払い (非損益)</t>
    <phoneticPr fontId="9"/>
  </si>
  <si>
    <t>現金持ち高 (月末)</t>
    <phoneticPr fontId="9"/>
  </si>
  <si>
    <r>
      <t xml:space="preserve">キャッシュ フロー </t>
    </r>
    <r>
      <rPr>
        <b/>
        <sz val="28"/>
        <color theme="1" tint="0.14999847407452621"/>
        <rFont val="Meiryo UI"/>
        <family val="3"/>
        <charset val="128"/>
      </rPr>
      <t>計算書</t>
    </r>
    <phoneticPr fontId="9"/>
  </si>
  <si>
    <t>会計年度の開始日:</t>
    <phoneticPr fontId="9"/>
  </si>
  <si>
    <t>銀行口座への入金</t>
    <phoneticPr fontId="9"/>
  </si>
  <si>
    <t>雑費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</si>
</sst>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"/>
    <numFmt numFmtId="165" formatCode="dd"/>
    <numFmt numFmtId="166" formatCode="0_);\-0_)"/>
  </numFmts>
  <fonts count="20">
    <font>
      <sz val="10"/>
      <color theme="1" tint="0.14996795556505021"/>
      <name val="Franklin Gothic Medium"/>
      <family val="2"/>
      <scheme val="minor"/>
    </font>
    <font>
      <sz val="10"/>
      <color theme="1" tint="0.149998474074526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8"/>
      <color theme="1" tint="0.14996795556505021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2"/>
      <color theme="3"/>
      <name val="Franklin Gothic Medium"/>
      <family val="2"/>
      <scheme val="major"/>
    </font>
    <font>
      <sz val="11"/>
      <color theme="1" tint="0.14993743705557422"/>
      <name val="Franklin Gothic Medium"/>
      <family val="2"/>
      <scheme val="major"/>
    </font>
    <font>
      <b/>
      <sz val="28"/>
      <color theme="4"/>
      <name val="Meiryo UI"/>
      <family val="3"/>
      <charset val="128"/>
    </font>
    <font>
      <b/>
      <sz val="28"/>
      <color theme="1" tint="0.14999847407452621"/>
      <name val="Meiryo UI"/>
      <family val="3"/>
      <charset val="128"/>
    </font>
    <font>
      <sz val="6"/>
      <name val="Franklin Gothic Medium"/>
      <family val="3"/>
      <charset val="128"/>
      <scheme val="minor"/>
    </font>
    <font>
      <sz val="14"/>
      <color theme="1" tint="0.14975432599871821"/>
      <name val="Meiryo UI"/>
      <family val="3"/>
      <charset val="128"/>
    </font>
    <font>
      <sz val="10"/>
      <color theme="1" tint="0.14999847407452621"/>
      <name val="Meiryo UI"/>
      <family val="3"/>
      <charset val="128"/>
    </font>
    <font>
      <sz val="10"/>
      <color theme="1" tint="0.499984740745262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 tint="0.14975432599871821"/>
      <name val="Meiryo UI"/>
      <family val="3"/>
      <charset val="128"/>
    </font>
    <font>
      <sz val="10"/>
      <color theme="1" tint="0.14996795556505021"/>
      <name val="Meiryo UI"/>
      <family val="3"/>
      <charset val="128"/>
    </font>
    <font>
      <b/>
      <sz val="11"/>
      <color theme="4" tint="-0.249977111117893"/>
      <name val="Meiryo UI"/>
      <family val="3"/>
      <charset val="128"/>
    </font>
    <font>
      <sz val="9"/>
      <color theme="1" tint="0.14999847407452621"/>
      <name val="Meiryo UI"/>
      <family val="3"/>
      <charset val="128"/>
    </font>
    <font>
      <sz val="18"/>
      <color theme="1" tint="0.14996795556505021"/>
      <name val="Meiryo UI"/>
      <family val="3"/>
      <charset val="128"/>
    </font>
    <font>
      <b/>
      <sz val="12"/>
      <color theme="1" tint="0.1499984740745262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1" fillId="3" borderId="10" applyFont="0" applyAlignment="0">
      <alignment vertical="center"/>
    </xf>
    <xf numFmtId="164" fontId="3" fillId="0" borderId="2">
      <alignment horizontal="right" vertical="center" wrapText="1" indent="1"/>
    </xf>
  </cellStyleXfs>
  <cellXfs count="55">
    <xf numFmtId="0" fontId="0" fillId="0" borderId="0" xfId="0">
      <alignment vertical="center"/>
    </xf>
    <xf numFmtId="0" fontId="7" fillId="0" borderId="1" xfId="1" applyFont="1" applyBorder="1"/>
    <xf numFmtId="0" fontId="10" fillId="0" borderId="0" xfId="2" applyFont="1"/>
    <xf numFmtId="14" fontId="11" fillId="0" borderId="0" xfId="0" applyNumberFormat="1" applyFont="1" applyBorder="1" applyAlignment="1">
      <alignment horizontal="left" vertical="center" indent="1"/>
    </xf>
    <xf numFmtId="166" fontId="12" fillId="0" borderId="0" xfId="0" applyNumberFormat="1" applyFont="1" applyAlignment="1">
      <alignment horizontal="left" vertical="center" indent="1"/>
    </xf>
    <xf numFmtId="166" fontId="13" fillId="0" borderId="0" xfId="0" applyNumberFormat="1" applyFont="1" applyAlignment="1">
      <alignment horizontal="left" vertical="center" indent="1"/>
    </xf>
    <xf numFmtId="166" fontId="14" fillId="3" borderId="11" xfId="2" applyNumberFormat="1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indent="1"/>
    </xf>
    <xf numFmtId="0" fontId="15" fillId="0" borderId="1" xfId="0" applyFont="1" applyBorder="1">
      <alignment vertical="center"/>
    </xf>
    <xf numFmtId="0" fontId="16" fillId="0" borderId="1" xfId="0" applyFont="1" applyBorder="1" applyAlignment="1">
      <alignment horizontal="right"/>
    </xf>
    <xf numFmtId="0" fontId="15" fillId="0" borderId="0" xfId="0" applyFont="1">
      <alignment vertical="center"/>
    </xf>
    <xf numFmtId="0" fontId="15" fillId="2" borderId="9" xfId="0" applyFont="1" applyFill="1" applyBorder="1">
      <alignment vertical="center"/>
    </xf>
    <xf numFmtId="3" fontId="17" fillId="0" borderId="2" xfId="0" applyNumberFormat="1" applyFont="1" applyFill="1" applyBorder="1" applyAlignment="1">
      <alignment horizontal="right" wrapText="1" indent="1"/>
    </xf>
    <xf numFmtId="164" fontId="18" fillId="0" borderId="2" xfId="6" applyFont="1">
      <alignment horizontal="right" vertical="center" wrapText="1" indent="1"/>
    </xf>
    <xf numFmtId="164" fontId="19" fillId="2" borderId="7" xfId="0" applyNumberFormat="1" applyFont="1" applyFill="1" applyBorder="1" applyAlignment="1">
      <alignment horizontal="right" vertical="center" wrapText="1" indent="1"/>
    </xf>
    <xf numFmtId="3" fontId="19" fillId="0" borderId="2" xfId="0" applyNumberFormat="1" applyFont="1" applyFill="1" applyBorder="1" applyAlignment="1">
      <alignment horizontal="right" vertical="center" wrapText="1" indent="1"/>
    </xf>
    <xf numFmtId="0" fontId="15" fillId="0" borderId="0" xfId="0" applyFont="1" applyFill="1" applyBorder="1">
      <alignment vertical="center"/>
    </xf>
    <xf numFmtId="3" fontId="11" fillId="0" borderId="3" xfId="0" applyNumberFormat="1" applyFont="1" applyFill="1" applyBorder="1" applyAlignment="1">
      <alignment horizontal="right" wrapText="1" indent="1"/>
    </xf>
    <xf numFmtId="165" fontId="11" fillId="0" borderId="3" xfId="0" applyNumberFormat="1" applyFont="1" applyFill="1" applyBorder="1" applyAlignment="1">
      <alignment horizontal="right" wrapText="1" indent="1"/>
    </xf>
    <xf numFmtId="165" fontId="17" fillId="2" borderId="7" xfId="0" applyNumberFormat="1" applyFont="1" applyFill="1" applyBorder="1" applyAlignment="1">
      <alignment horizontal="right" wrapText="1" indent="1"/>
    </xf>
    <xf numFmtId="3" fontId="11" fillId="0" borderId="0" xfId="0" applyNumberFormat="1" applyFont="1" applyFill="1" applyBorder="1" applyAlignment="1">
      <alignment horizontal="right" wrapText="1" indent="1"/>
    </xf>
    <xf numFmtId="165" fontId="17" fillId="0" borderId="0" xfId="0" applyNumberFormat="1" applyFont="1" applyFill="1" applyBorder="1" applyAlignment="1">
      <alignment horizontal="right" wrapText="1" indent="1"/>
    </xf>
    <xf numFmtId="165" fontId="17" fillId="2" borderId="6" xfId="0" applyNumberFormat="1" applyFont="1" applyFill="1" applyBorder="1" applyAlignment="1">
      <alignment horizontal="right" wrapText="1" indent="1"/>
    </xf>
    <xf numFmtId="3" fontId="17" fillId="0" borderId="0" xfId="0" applyNumberFormat="1" applyFont="1" applyFill="1" applyBorder="1" applyAlignment="1">
      <alignment horizontal="right" wrapText="1" indent="1"/>
    </xf>
    <xf numFmtId="166" fontId="14" fillId="0" borderId="11" xfId="2" applyNumberFormat="1" applyFont="1" applyFill="1" applyBorder="1" applyAlignment="1">
      <alignment horizontal="left" vertical="center"/>
    </xf>
    <xf numFmtId="166" fontId="11" fillId="0" borderId="10" xfId="0" applyNumberFormat="1" applyFont="1" applyFill="1" applyBorder="1" applyAlignment="1">
      <alignment horizontal="right" vertical="center"/>
    </xf>
    <xf numFmtId="166" fontId="11" fillId="2" borderId="7" xfId="0" applyNumberFormat="1" applyFont="1" applyFill="1" applyBorder="1" applyAlignment="1">
      <alignment horizontal="right"/>
    </xf>
    <xf numFmtId="0" fontId="16" fillId="0" borderId="10" xfId="0" applyFont="1" applyFill="1" applyBorder="1">
      <alignment vertical="center"/>
    </xf>
    <xf numFmtId="0" fontId="15" fillId="2" borderId="6" xfId="0" applyFont="1" applyFill="1" applyBorder="1">
      <alignment vertical="center"/>
    </xf>
    <xf numFmtId="0" fontId="14" fillId="0" borderId="0" xfId="2" applyFont="1" applyAlignment="1">
      <alignment vertical="center"/>
    </xf>
    <xf numFmtId="166" fontId="15" fillId="0" borderId="0" xfId="0" applyNumberFormat="1" applyFont="1" applyAlignment="1">
      <alignment horizontal="right" vertical="center"/>
    </xf>
    <xf numFmtId="166" fontId="15" fillId="2" borderId="6" xfId="0" applyNumberFormat="1" applyFont="1" applyFill="1" applyBorder="1">
      <alignment vertical="center"/>
    </xf>
    <xf numFmtId="166" fontId="15" fillId="0" borderId="0" xfId="0" applyNumberFormat="1" applyFont="1">
      <alignment vertical="center"/>
    </xf>
    <xf numFmtId="0" fontId="15" fillId="2" borderId="5" xfId="0" applyFont="1" applyFill="1" applyBorder="1">
      <alignment vertical="center"/>
    </xf>
    <xf numFmtId="0" fontId="15" fillId="2" borderId="4" xfId="0" applyFont="1" applyFill="1" applyBorder="1">
      <alignment vertical="center"/>
    </xf>
    <xf numFmtId="0" fontId="15" fillId="2" borderId="0" xfId="0" applyFont="1" applyFill="1">
      <alignment vertical="center"/>
    </xf>
    <xf numFmtId="166" fontId="11" fillId="3" borderId="10" xfId="5" applyFont="1" applyAlignment="1">
      <alignment vertical="center"/>
    </xf>
    <xf numFmtId="166" fontId="11" fillId="2" borderId="8" xfId="0" applyNumberFormat="1" applyFont="1" applyFill="1" applyBorder="1" applyAlignment="1">
      <alignment vertical="center"/>
    </xf>
    <xf numFmtId="0" fontId="15" fillId="0" borderId="10" xfId="0" applyFont="1" applyBorder="1">
      <alignment vertical="center"/>
    </xf>
    <xf numFmtId="0" fontId="14" fillId="0" borderId="0" xfId="2" applyFont="1" applyAlignment="1">
      <alignment horizontal="left"/>
    </xf>
    <xf numFmtId="166" fontId="15" fillId="0" borderId="0" xfId="0" applyNumberFormat="1" applyFont="1" applyFill="1" applyBorder="1" applyAlignment="1">
      <alignment horizontal="right" vertical="center"/>
    </xf>
    <xf numFmtId="3" fontId="15" fillId="2" borderId="6" xfId="0" applyNumberFormat="1" applyFont="1" applyFill="1" applyBorder="1">
      <alignment vertical="center"/>
    </xf>
    <xf numFmtId="166" fontId="15" fillId="0" borderId="0" xfId="0" applyNumberFormat="1" applyFont="1" applyFill="1" applyBorder="1">
      <alignment vertical="center"/>
    </xf>
    <xf numFmtId="3" fontId="15" fillId="0" borderId="0" xfId="0" applyNumberFormat="1" applyFont="1" applyFill="1" applyBorder="1">
      <alignment vertical="center"/>
    </xf>
    <xf numFmtId="0" fontId="15" fillId="0" borderId="0" xfId="0" applyFont="1" applyFill="1" applyBorder="1" applyAlignment="1">
      <alignment horizontal="left" vertical="center" indent="1"/>
    </xf>
    <xf numFmtId="166" fontId="15" fillId="0" borderId="0" xfId="0" applyNumberFormat="1" applyFont="1" applyFill="1" applyBorder="1" applyAlignment="1">
      <alignment vertical="center"/>
    </xf>
    <xf numFmtId="166" fontId="15" fillId="2" borderId="6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/>
    <xf numFmtId="166" fontId="11" fillId="3" borderId="10" xfId="5" applyFont="1" applyBorder="1" applyAlignment="1">
      <alignment vertical="center"/>
    </xf>
    <xf numFmtId="0" fontId="16" fillId="0" borderId="11" xfId="0" applyFont="1" applyFill="1" applyBorder="1" applyAlignment="1"/>
    <xf numFmtId="0" fontId="15" fillId="0" borderId="0" xfId="0" applyFont="1" applyAlignment="1"/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center" vertical="center"/>
    </xf>
  </cellXfs>
  <cellStyles count="7">
    <cellStyle name="Heading 1" xfId="2" builtinId="16" customBuiltin="1"/>
    <cellStyle name="Heading 2" xfId="3" builtinId="17" customBuiltin="1"/>
    <cellStyle name="Heading 3" xfId="4" builtinId="18" customBuiltin="1"/>
    <cellStyle name="Month" xfId="6"/>
    <cellStyle name="Normal" xfId="0" builtinId="0" customBuiltin="1"/>
    <cellStyle name="Title" xfId="1" builtinId="15" customBuiltin="1"/>
    <cellStyle name="Totals" xfId="5"/>
  </cellStyles>
  <dxfs count="1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Meiryo UI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Meiryo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Meiryo UI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Meiryo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Meiryo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Meiryo UI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Meiryo UI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name val="Meiryo UI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eiryo UI"/>
        <scheme val="none"/>
      </font>
      <numFmt numFmtId="166" formatCode="0_);\-0_)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Meiryo UI"/>
        <scheme val="none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strike val="0"/>
        <outline val="0"/>
        <shadow val="0"/>
        <u val="none"/>
        <vertAlign val="baseline"/>
        <name val="Meiryo UI"/>
        <scheme val="none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Cash Receipts" defaultPivotStyle="PivotStyleLight16">
    <tableStyle name="Cash Receipts" pivot="0" count="7">
      <tableStyleElement type="wholeTable" dxfId="132"/>
      <tableStyleElement type="headerRow" dxfId="131"/>
      <tableStyleElement type="totalRow" dxfId="130"/>
      <tableStyleElement type="firstColumn" dxfId="129"/>
      <tableStyleElement type="lastColumn" dxfId="128"/>
      <tableStyleElement type="firstTotalCell" dxfId="127"/>
      <tableStyleElement type="lastTotalCell" dxfId="1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現金収入" displayName="現金収入" ref="B9:S12" headerRowCount="0" totalsRowCount="1" headerRowDxfId="122" dataDxfId="121" totalsRowDxfId="120">
  <tableColumns count="18">
    <tableColumn id="1" name="Items" totalsRowLabel="合計" headerRowDxfId="119" dataDxfId="118" totalsRowDxfId="117"/>
    <tableColumn id="17" name="Column2" headerRowDxfId="116" dataDxfId="115" totalsRowDxfId="114"/>
    <tableColumn id="2" name="Period 0" totalsRowFunction="sum" dataDxfId="113" totalsRowDxfId="112"/>
    <tableColumn id="3" name="Period 1" totalsRowFunction="sum" dataDxfId="111" totalsRowDxfId="110"/>
    <tableColumn id="4" name="Period 2" totalsRowFunction="sum" dataDxfId="109" totalsRowDxfId="108"/>
    <tableColumn id="5" name="Period 3" totalsRowFunction="sum" dataDxfId="107" totalsRowDxfId="106"/>
    <tableColumn id="6" name="Period 4" totalsRowFunction="sum" dataDxfId="105" totalsRowDxfId="104"/>
    <tableColumn id="7" name="Period 5" totalsRowFunction="sum" dataDxfId="103" totalsRowDxfId="102"/>
    <tableColumn id="8" name="Period 6" totalsRowFunction="sum" dataDxfId="101" totalsRowDxfId="100"/>
    <tableColumn id="9" name="Period 7" totalsRowFunction="sum" dataDxfId="99" totalsRowDxfId="98"/>
    <tableColumn id="10" name="Period 8" totalsRowFunction="sum" dataDxfId="97" totalsRowDxfId="96"/>
    <tableColumn id="11" name="Period 9" totalsRowFunction="sum" dataDxfId="95" totalsRowDxfId="94"/>
    <tableColumn id="12" name="Period 10" totalsRowFunction="sum" dataDxfId="93" totalsRowDxfId="92"/>
    <tableColumn id="13" name="Period 11" totalsRowFunction="sum" dataDxfId="91" totalsRowDxfId="90"/>
    <tableColumn id="14" name="Period 12" totalsRowFunction="sum" dataDxfId="89" totalsRowDxfId="88"/>
    <tableColumn id="18" name="Column3" dataDxfId="87" totalsRowDxfId="86"/>
    <tableColumn id="15" name="Total" totalsRowFunction="sum" dataDxfId="85" totalsRowDxfId="84">
      <calculatedColumnFormula>SUM(現金収入[[#This Row],[Period 0]:[Period 12]])</calculatedColumnFormula>
    </tableColumn>
    <tableColumn id="16" name="Column1" dataDxfId="83" totalsRowDxfId="82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受取現金" altTextSummary="会計年度の最初の月から始まる 12 か月分の現金収入と、計算で求めた総合計です。"/>
    </ext>
  </extLst>
</table>
</file>

<file path=xl/tables/table2.xml><?xml version="1.0" encoding="utf-8"?>
<table xmlns="http://schemas.openxmlformats.org/spreadsheetml/2006/main" id="2" name="支払現金" displayName="支払現金" ref="B16:S37" headerRowCount="0" totalsRowCount="1" headerRowDxfId="81" dataDxfId="80" totalsRowDxfId="79">
  <tableColumns count="18">
    <tableColumn id="1" name="Items" totalsRowLabel="合計" headerRowDxfId="78" dataDxfId="77" totalsRowDxfId="76"/>
    <tableColumn id="17" name="Column2" headerRowDxfId="75" dataDxfId="74" totalsRowDxfId="73"/>
    <tableColumn id="2" name="Period 0" totalsRowFunction="sum" dataDxfId="72" totalsRowDxfId="71"/>
    <tableColumn id="3" name="Period 1" totalsRowFunction="sum" dataDxfId="70" totalsRowDxfId="69"/>
    <tableColumn id="4" name="Period 2" totalsRowFunction="sum" dataDxfId="68" totalsRowDxfId="67"/>
    <tableColumn id="5" name="Period 3" totalsRowFunction="sum" dataDxfId="66" totalsRowDxfId="65"/>
    <tableColumn id="6" name="Period 4" totalsRowFunction="sum" dataDxfId="64" totalsRowDxfId="63"/>
    <tableColumn id="7" name="Period 5" totalsRowFunction="sum" dataDxfId="62" totalsRowDxfId="61"/>
    <tableColumn id="8" name="Period 6" totalsRowFunction="sum" dataDxfId="60" totalsRowDxfId="59"/>
    <tableColumn id="9" name="Period 7" totalsRowFunction="sum" dataDxfId="58" totalsRowDxfId="57"/>
    <tableColumn id="10" name="Period 8" totalsRowFunction="sum" dataDxfId="56" totalsRowDxfId="55"/>
    <tableColumn id="11" name="Period 9" totalsRowFunction="sum" dataDxfId="54" totalsRowDxfId="53"/>
    <tableColumn id="12" name="Period 10" totalsRowFunction="sum" dataDxfId="52" totalsRowDxfId="51"/>
    <tableColumn id="13" name="Period 11" totalsRowFunction="sum" dataDxfId="50" totalsRowDxfId="49"/>
    <tableColumn id="14" name="Period 12" totalsRowFunction="sum" dataDxfId="48" totalsRowDxfId="47"/>
    <tableColumn id="18" name="Column3" dataDxfId="46" totalsRowDxfId="45"/>
    <tableColumn id="15" name="Total" totalsRowFunction="sum" dataDxfId="44" totalsRowDxfId="43">
      <calculatedColumnFormula>SUM(支払現金[[#This Row],[Period 0]:[Period 12]])</calculatedColumnFormula>
    </tableColumn>
    <tableColumn id="16" name="Column1" dataDxfId="42" totalsRowDxfId="41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支払現金" altTextSummary="会計年度の最初の月に開始された 12 か月の支払現金と、計算された総合計です。"/>
    </ext>
  </extLst>
</table>
</file>

<file path=xl/tables/table3.xml><?xml version="1.0" encoding="utf-8"?>
<table xmlns="http://schemas.openxmlformats.org/spreadsheetml/2006/main" id="3" name="支払現金2" displayName="支払現金2" ref="B40:S45" headerRowCount="0" totalsRowCount="1" headerRowDxfId="40" dataDxfId="39" totalsRowDxfId="38">
  <tableColumns count="18">
    <tableColumn id="1" name="Items" totalsRowLabel="合計" headerRowDxfId="37" dataDxfId="36" totalsRowDxfId="35"/>
    <tableColumn id="17" name="Column2" headerRowDxfId="34" dataDxfId="33" totalsRowDxfId="32"/>
    <tableColumn id="2" name="Period 0" totalsRowFunction="sum" dataDxfId="31" totalsRowDxfId="30"/>
    <tableColumn id="3" name="Period 1" totalsRowFunction="sum" dataDxfId="29" totalsRowDxfId="28"/>
    <tableColumn id="4" name="Period 2" totalsRowFunction="sum" dataDxfId="27" totalsRowDxfId="26"/>
    <tableColumn id="5" name="Period 3" totalsRowFunction="sum" dataDxfId="25" totalsRowDxfId="24"/>
    <tableColumn id="6" name="Period 4" totalsRowFunction="sum" dataDxfId="23" totalsRowDxfId="22"/>
    <tableColumn id="7" name="Period 5" totalsRowFunction="sum" dataDxfId="21" totalsRowDxfId="20"/>
    <tableColumn id="8" name="Period 6" totalsRowFunction="sum" dataDxfId="19" totalsRowDxfId="18"/>
    <tableColumn id="9" name="Period 7" totalsRowFunction="sum" dataDxfId="17" totalsRowDxfId="16"/>
    <tableColumn id="10" name="Period 8" totalsRowFunction="sum" dataDxfId="15" totalsRowDxfId="14"/>
    <tableColumn id="11" name="Period 9" totalsRowFunction="sum" dataDxfId="13" totalsRowDxfId="12"/>
    <tableColumn id="12" name="Period 10" totalsRowFunction="sum" dataDxfId="11" totalsRowDxfId="10"/>
    <tableColumn id="13" name="Period 11" totalsRowFunction="sum" dataDxfId="9" totalsRowDxfId="8"/>
    <tableColumn id="14" name="Period 12" totalsRowFunction="sum" dataDxfId="7" totalsRowDxfId="6"/>
    <tableColumn id="18" name="Column3" dataDxfId="5" totalsRowDxfId="4"/>
    <tableColumn id="15" name="Total" totalsRowFunction="sum" dataDxfId="3" totalsRowDxfId="2">
      <calculatedColumnFormula>SUM(支払現金2[[#This Row],[Period 0]:[Period 12]])</calculatedColumnFormula>
    </tableColumn>
    <tableColumn id="16" name="Column1" dataDxfId="1" totalsRowDxfId="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支払現金 (損益以外)" altTextSummary="会計年度の最初の月に開始された 12 か月の受取現金 (損益以外) と、計算された総合計です。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sh Flow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48"/>
  <sheetViews>
    <sheetView showGridLines="0" tabSelected="1" zoomScaleNormal="100" workbookViewId="0">
      <pane ySplit="4" topLeftCell="A14" activePane="bottomLeft" state="frozen"/>
      <selection pane="bottomLeft"/>
    </sheetView>
  </sheetViews>
  <sheetFormatPr defaultRowHeight="17.25" customHeight="1"/>
  <cols>
    <col min="1" max="1" width="2.25" style="10" customWidth="1"/>
    <col min="2" max="2" width="32.625" style="10" customWidth="1"/>
    <col min="3" max="3" width="2.875" style="10" customWidth="1"/>
    <col min="4" max="4" width="9.375" style="10" customWidth="1"/>
    <col min="5" max="16" width="9.625" style="10" customWidth="1"/>
    <col min="17" max="17" width="2.875" style="10" customWidth="1"/>
    <col min="18" max="18" width="10.25" style="10" bestFit="1" customWidth="1"/>
    <col min="19" max="16384" width="9" style="10"/>
  </cols>
  <sheetData>
    <row r="1" spans="2:19" ht="42" customHeight="1" thickBot="1">
      <c r="B1" s="1" t="s">
        <v>36</v>
      </c>
      <c r="C1" s="8"/>
      <c r="D1" s="8"/>
      <c r="E1" s="9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ht="22.5" customHeight="1" thickTop="1">
      <c r="Q2" s="11"/>
    </row>
    <row r="3" spans="2:19" ht="25.5" customHeight="1">
      <c r="B3" s="2" t="s">
        <v>37</v>
      </c>
      <c r="D3" s="12" t="s">
        <v>29</v>
      </c>
      <c r="E3" s="13" t="str">
        <f>UPPER(TEXT(FiscalYearStartDate,"m月"))</f>
        <v>1月</v>
      </c>
      <c r="F3" s="13" t="str">
        <f>UPPER(TEXT(EOMONTH(FiscalYearStartDate,1),"m月"))</f>
        <v>2月</v>
      </c>
      <c r="G3" s="13" t="str">
        <f>UPPER(TEXT(EOMONTH(FiscalYearStartDate,2),"m月"))</f>
        <v>3月</v>
      </c>
      <c r="H3" s="13" t="str">
        <f>UPPER(TEXT(EOMONTH(FiscalYearStartDate,3),"m月"))</f>
        <v>4月</v>
      </c>
      <c r="I3" s="13" t="str">
        <f>UPPER(TEXT(EOMONTH(FiscalYearStartDate,4),"m月"))</f>
        <v>5月</v>
      </c>
      <c r="J3" s="13" t="str">
        <f>UPPER(TEXT(EOMONTH(FiscalYearStartDate,5),"m月"))</f>
        <v>6月</v>
      </c>
      <c r="K3" s="13" t="str">
        <f>UPPER(TEXT(EOMONTH(FiscalYearStartDate,6),"m月"))</f>
        <v>7月</v>
      </c>
      <c r="L3" s="13" t="str">
        <f>UPPER(TEXT(EOMONTH(FiscalYearStartDate,7),"m月"))</f>
        <v>8月</v>
      </c>
      <c r="M3" s="13" t="str">
        <f>UPPER(TEXT(EOMONTH(FiscalYearStartDate,8),"m月"))</f>
        <v>9月</v>
      </c>
      <c r="N3" s="13" t="str">
        <f>UPPER(TEXT(EOMONTH(FiscalYearStartDate,9),"m月"))</f>
        <v>10月</v>
      </c>
      <c r="O3" s="13" t="str">
        <f>UPPER(TEXT(EOMONTH(FiscalYearStartDate,10),"m月"))</f>
        <v>11月</v>
      </c>
      <c r="P3" s="13" t="str">
        <f>UPPER(TEXT(EOMONTH(FiscalYearStartDate,11),"m月"))</f>
        <v>12月</v>
      </c>
      <c r="Q3" s="14"/>
      <c r="R3" s="15" t="s">
        <v>2</v>
      </c>
      <c r="S3" s="16"/>
    </row>
    <row r="4" spans="2:19" ht="12.75" customHeight="1" thickBot="1">
      <c r="B4" s="3">
        <v>40913</v>
      </c>
      <c r="D4" s="17" t="s">
        <v>0</v>
      </c>
      <c r="E4" s="18">
        <f>FiscalYearStartDate</f>
        <v>40913</v>
      </c>
      <c r="F4" s="18">
        <f t="shared" ref="F4" si="0">EOMONTH(E4,0)+DAY(FiscalYearStartDate)</f>
        <v>40944</v>
      </c>
      <c r="G4" s="18">
        <f t="shared" ref="G4" si="1">EOMONTH(F4,0)+DAY(FiscalYearStartDate)</f>
        <v>40973</v>
      </c>
      <c r="H4" s="18">
        <f t="shared" ref="H4" si="2">EOMONTH(G4,0)+DAY(FiscalYearStartDate)</f>
        <v>41004</v>
      </c>
      <c r="I4" s="18">
        <f t="shared" ref="I4" si="3">EOMONTH(H4,0)+DAY(FiscalYearStartDate)</f>
        <v>41034</v>
      </c>
      <c r="J4" s="18">
        <f t="shared" ref="J4" si="4">EOMONTH(I4,0)+DAY(FiscalYearStartDate)</f>
        <v>41065</v>
      </c>
      <c r="K4" s="18">
        <f t="shared" ref="K4" si="5">EOMONTH(J4,0)+DAY(FiscalYearStartDate)</f>
        <v>41095</v>
      </c>
      <c r="L4" s="18">
        <f t="shared" ref="L4" si="6">EOMONTH(K4,0)+DAY(FiscalYearStartDate)</f>
        <v>41126</v>
      </c>
      <c r="M4" s="18">
        <f t="shared" ref="M4" si="7">EOMONTH(L4,0)+DAY(FiscalYearStartDate)</f>
        <v>41157</v>
      </c>
      <c r="N4" s="18">
        <f t="shared" ref="N4" si="8">EOMONTH(M4,0)+DAY(FiscalYearStartDate)</f>
        <v>41187</v>
      </c>
      <c r="O4" s="18">
        <f t="shared" ref="O4" si="9">EOMONTH(N4,0)+DAY(FiscalYearStartDate)</f>
        <v>41218</v>
      </c>
      <c r="P4" s="18">
        <f t="shared" ref="P4" si="10">EOMONTH(O4,0)+DAY(FiscalYearStartDate)</f>
        <v>41248</v>
      </c>
      <c r="Q4" s="19"/>
      <c r="R4" s="12" t="s">
        <v>30</v>
      </c>
      <c r="S4" s="16"/>
    </row>
    <row r="5" spans="2:19" ht="17.25" customHeight="1" thickTop="1">
      <c r="B5" s="3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3"/>
      <c r="S5" s="16"/>
    </row>
    <row r="6" spans="2:19" ht="17.25" customHeight="1" thickBot="1">
      <c r="B6" s="24" t="s">
        <v>31</v>
      </c>
      <c r="D6" s="25">
        <v>10000</v>
      </c>
      <c r="E6" s="25">
        <f>D48</f>
        <v>10000</v>
      </c>
      <c r="F6" s="25">
        <f t="shared" ref="F6:P6" si="11">E48</f>
        <v>-12500</v>
      </c>
      <c r="G6" s="25">
        <f t="shared" si="11"/>
        <v>4500</v>
      </c>
      <c r="H6" s="25">
        <f t="shared" si="11"/>
        <v>-100</v>
      </c>
      <c r="I6" s="25">
        <f t="shared" si="11"/>
        <v>22400</v>
      </c>
      <c r="J6" s="25">
        <f t="shared" si="11"/>
        <v>26900</v>
      </c>
      <c r="K6" s="25">
        <f t="shared" si="11"/>
        <v>26900</v>
      </c>
      <c r="L6" s="25">
        <f t="shared" si="11"/>
        <v>26900</v>
      </c>
      <c r="M6" s="25">
        <f t="shared" si="11"/>
        <v>26900</v>
      </c>
      <c r="N6" s="25">
        <f t="shared" si="11"/>
        <v>26900</v>
      </c>
      <c r="O6" s="25">
        <f t="shared" si="11"/>
        <v>26900</v>
      </c>
      <c r="P6" s="25">
        <f t="shared" si="11"/>
        <v>26900</v>
      </c>
      <c r="Q6" s="26"/>
      <c r="R6" s="25">
        <f>P6</f>
        <v>26900</v>
      </c>
      <c r="S6" s="27"/>
    </row>
    <row r="7" spans="2:19" ht="17.25" customHeight="1">
      <c r="Q7" s="28"/>
    </row>
    <row r="8" spans="2:19" ht="17.25" customHeight="1">
      <c r="B8" s="29" t="s">
        <v>1</v>
      </c>
      <c r="Q8" s="28"/>
    </row>
    <row r="9" spans="2:19" ht="17.25" customHeight="1">
      <c r="B9" s="4" t="s">
        <v>3</v>
      </c>
      <c r="C9" s="28"/>
      <c r="D9" s="30"/>
      <c r="E9" s="30">
        <v>12500</v>
      </c>
      <c r="F9" s="30">
        <v>12000</v>
      </c>
      <c r="G9" s="30">
        <v>13000</v>
      </c>
      <c r="H9" s="30">
        <v>10000</v>
      </c>
      <c r="I9" s="30"/>
      <c r="J9" s="30"/>
      <c r="K9" s="30"/>
      <c r="L9" s="30"/>
      <c r="M9" s="30"/>
      <c r="N9" s="30"/>
      <c r="O9" s="30"/>
      <c r="P9" s="30"/>
      <c r="Q9" s="31"/>
      <c r="R9" s="32">
        <f>SUM(現金収入[[#This Row],[Period 0]:[Period 12]])</f>
        <v>47500</v>
      </c>
    </row>
    <row r="10" spans="2:19" ht="17.25" customHeight="1">
      <c r="B10" s="4" t="s">
        <v>38</v>
      </c>
      <c r="C10" s="28"/>
      <c r="D10" s="30"/>
      <c r="E10" s="30"/>
      <c r="F10" s="30"/>
      <c r="G10" s="30"/>
      <c r="H10" s="30">
        <v>7500</v>
      </c>
      <c r="I10" s="30">
        <v>4500</v>
      </c>
      <c r="J10" s="30"/>
      <c r="K10" s="30"/>
      <c r="L10" s="30"/>
      <c r="M10" s="30"/>
      <c r="N10" s="30"/>
      <c r="O10" s="30"/>
      <c r="P10" s="30"/>
      <c r="Q10" s="31"/>
      <c r="R10" s="32">
        <f>SUM(現金収入[[#This Row],[Period 0]:[Period 12]])</f>
        <v>12000</v>
      </c>
    </row>
    <row r="11" spans="2:19" ht="17.25" customHeight="1">
      <c r="B11" s="4" t="s">
        <v>32</v>
      </c>
      <c r="C11" s="33"/>
      <c r="D11" s="30"/>
      <c r="E11" s="30">
        <v>5000</v>
      </c>
      <c r="F11" s="30">
        <v>5000</v>
      </c>
      <c r="G11" s="30">
        <v>5000</v>
      </c>
      <c r="H11" s="30">
        <v>5000</v>
      </c>
      <c r="I11" s="30"/>
      <c r="J11" s="30"/>
      <c r="K11" s="30"/>
      <c r="L11" s="30"/>
      <c r="M11" s="30"/>
      <c r="N11" s="30"/>
      <c r="O11" s="30"/>
      <c r="P11" s="30"/>
      <c r="Q11" s="31"/>
      <c r="R11" s="32">
        <f>SUM(現金収入[[#This Row],[Period 0]:[Period 12]])</f>
        <v>20000</v>
      </c>
    </row>
    <row r="12" spans="2:19" ht="17.25" customHeight="1" thickBot="1">
      <c r="B12" s="5" t="s">
        <v>2</v>
      </c>
      <c r="C12" s="34"/>
      <c r="D12" s="32">
        <f>SUBTOTAL(109,現金収入[Period 0])</f>
        <v>0</v>
      </c>
      <c r="E12" s="32">
        <f>SUBTOTAL(109,現金収入[Period 1])</f>
        <v>17500</v>
      </c>
      <c r="F12" s="32">
        <f>SUBTOTAL(109,現金収入[Period 2])</f>
        <v>17000</v>
      </c>
      <c r="G12" s="32">
        <f>SUBTOTAL(109,現金収入[Period 3])</f>
        <v>18000</v>
      </c>
      <c r="H12" s="32">
        <f>SUBTOTAL(109,現金収入[Period 4])</f>
        <v>22500</v>
      </c>
      <c r="I12" s="32">
        <f>SUBTOTAL(109,現金収入[Period 5])</f>
        <v>4500</v>
      </c>
      <c r="J12" s="32">
        <f>SUBTOTAL(109,現金収入[Period 6])</f>
        <v>0</v>
      </c>
      <c r="K12" s="32">
        <f>SUBTOTAL(109,現金収入[Period 7])</f>
        <v>0</v>
      </c>
      <c r="L12" s="32">
        <f>SUBTOTAL(109,現金収入[Period 8])</f>
        <v>0</v>
      </c>
      <c r="M12" s="32">
        <f>SUBTOTAL(109,現金収入[Period 9])</f>
        <v>0</v>
      </c>
      <c r="N12" s="32">
        <f>SUBTOTAL(109,現金収入[Period 10])</f>
        <v>0</v>
      </c>
      <c r="O12" s="32">
        <f>SUBTOTAL(109,現金収入[Period 11])</f>
        <v>0</v>
      </c>
      <c r="P12" s="32">
        <f>SUBTOTAL(109,現金収入[Period 12])</f>
        <v>0</v>
      </c>
      <c r="Q12" s="31"/>
      <c r="R12" s="32">
        <f>SUBTOTAL(109,現金収入[Total])</f>
        <v>79500</v>
      </c>
    </row>
    <row r="13" spans="2:19" ht="17.25" customHeight="1" thickTop="1" thickBot="1">
      <c r="B13" s="6" t="s">
        <v>33</v>
      </c>
      <c r="C13" s="35"/>
      <c r="D13" s="36">
        <f>D6+SUM(現金収入[Period 0])</f>
        <v>10000</v>
      </c>
      <c r="E13" s="36">
        <f>E6+SUM(現金収入[Period 1])</f>
        <v>27500</v>
      </c>
      <c r="F13" s="36">
        <f>F6+SUM(現金収入[Period 2])</f>
        <v>4500</v>
      </c>
      <c r="G13" s="36">
        <f>G6+SUM(現金収入[Period 3])</f>
        <v>22500</v>
      </c>
      <c r="H13" s="36">
        <f>H6+SUM(現金収入[Period 4])</f>
        <v>22400</v>
      </c>
      <c r="I13" s="36">
        <f>I6+SUM(現金収入[Period 5])</f>
        <v>26900</v>
      </c>
      <c r="J13" s="36">
        <f>J6+SUM(現金収入[Period 6])</f>
        <v>26900</v>
      </c>
      <c r="K13" s="36">
        <f>K6+SUM(現金収入[Period 7])</f>
        <v>26900</v>
      </c>
      <c r="L13" s="36">
        <f>L6+SUM(現金収入[Period 8])</f>
        <v>26900</v>
      </c>
      <c r="M13" s="36">
        <f>M6+SUM(現金収入[Period 9])</f>
        <v>26900</v>
      </c>
      <c r="N13" s="36">
        <f>N6+SUM(現金収入[Period 10])</f>
        <v>26900</v>
      </c>
      <c r="O13" s="36">
        <f>O6+SUM(現金収入[Period 11])</f>
        <v>26900</v>
      </c>
      <c r="P13" s="36">
        <f>P6+SUM(現金収入[Period 12])</f>
        <v>26900</v>
      </c>
      <c r="Q13" s="37"/>
      <c r="R13" s="36">
        <f>R6+SUM(現金収入[Total])</f>
        <v>106400</v>
      </c>
      <c r="S13" s="38"/>
    </row>
    <row r="14" spans="2:19" ht="17.25" customHeight="1"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</row>
    <row r="15" spans="2:19" ht="17.25" customHeight="1">
      <c r="B15" s="39" t="s">
        <v>4</v>
      </c>
      <c r="C15" s="28"/>
      <c r="Q15" s="28"/>
    </row>
    <row r="16" spans="2:19" ht="17.25" customHeight="1">
      <c r="B16" s="7" t="s">
        <v>5</v>
      </c>
      <c r="C16" s="28"/>
      <c r="D16" s="40"/>
      <c r="E16" s="40">
        <v>40000</v>
      </c>
      <c r="F16" s="40"/>
      <c r="G16" s="40">
        <v>22600</v>
      </c>
      <c r="H16" s="40"/>
      <c r="I16" s="40"/>
      <c r="J16" s="40"/>
      <c r="K16" s="40"/>
      <c r="L16" s="40"/>
      <c r="M16" s="40"/>
      <c r="N16" s="40"/>
      <c r="O16" s="40"/>
      <c r="P16" s="40"/>
      <c r="Q16" s="41"/>
      <c r="R16" s="42">
        <f>SUM(支払現金[[#This Row],[Period 0]:[Period 12]])</f>
        <v>62600</v>
      </c>
      <c r="S16" s="43"/>
    </row>
    <row r="17" spans="2:19" ht="17.25" customHeight="1">
      <c r="B17" s="7" t="s">
        <v>6</v>
      </c>
      <c r="C17" s="28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  <c r="R17" s="42">
        <f>SUM(支払現金[[#This Row],[Period 0]:[Period 12]])</f>
        <v>0</v>
      </c>
      <c r="S17" s="43"/>
    </row>
    <row r="18" spans="2:19" ht="17.25" customHeight="1">
      <c r="B18" s="7" t="s">
        <v>6</v>
      </c>
      <c r="C18" s="28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42">
        <f>SUM(支払現金[[#This Row],[Period 0]:[Period 12]])</f>
        <v>0</v>
      </c>
      <c r="S18" s="43"/>
    </row>
    <row r="19" spans="2:19" ht="17.25" customHeight="1">
      <c r="B19" s="7" t="s">
        <v>7</v>
      </c>
      <c r="C19" s="28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2">
        <f>SUM(支払現金[[#This Row],[Period 0]:[Period 12]])</f>
        <v>0</v>
      </c>
      <c r="S19" s="43"/>
    </row>
    <row r="20" spans="2:19" ht="17.25" customHeight="1">
      <c r="B20" s="7" t="s">
        <v>8</v>
      </c>
      <c r="C20" s="28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2">
        <f>SUM(支払現金[[#This Row],[Period 0]:[Period 12]])</f>
        <v>0</v>
      </c>
      <c r="S20" s="43"/>
    </row>
    <row r="21" spans="2:19" ht="17.25" customHeight="1">
      <c r="B21" s="7" t="s">
        <v>9</v>
      </c>
      <c r="C21" s="28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42">
        <f>SUM(支払現金[[#This Row],[Period 0]:[Period 12]])</f>
        <v>0</v>
      </c>
      <c r="S21" s="43"/>
    </row>
    <row r="22" spans="2:19" ht="17.25" customHeight="1">
      <c r="B22" s="7" t="s">
        <v>10</v>
      </c>
      <c r="C22" s="28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2">
        <f>SUM(支払現金[[#This Row],[Period 0]:[Period 12]])</f>
        <v>0</v>
      </c>
      <c r="S22" s="43"/>
    </row>
    <row r="23" spans="2:19" ht="17.25" customHeight="1">
      <c r="B23" s="7" t="s">
        <v>11</v>
      </c>
      <c r="C23" s="28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42">
        <f>SUM(支払現金[[#This Row],[Period 0]:[Period 12]])</f>
        <v>0</v>
      </c>
      <c r="S23" s="43"/>
    </row>
    <row r="24" spans="2:19" ht="17.25" customHeight="1">
      <c r="B24" s="7" t="s">
        <v>12</v>
      </c>
      <c r="C24" s="28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42">
        <f>SUM(支払現金[[#This Row],[Period 0]:[Period 12]])</f>
        <v>0</v>
      </c>
      <c r="S24" s="43"/>
    </row>
    <row r="25" spans="2:19" ht="17.25" customHeight="1">
      <c r="B25" s="7" t="s">
        <v>13</v>
      </c>
      <c r="C25" s="28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42">
        <f>SUM(支払現金[[#This Row],[Period 0]:[Period 12]])</f>
        <v>0</v>
      </c>
      <c r="S25" s="43"/>
    </row>
    <row r="26" spans="2:19" ht="17.25" customHeight="1">
      <c r="B26" s="7" t="s">
        <v>14</v>
      </c>
      <c r="C26" s="28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42">
        <f>SUM(支払現金[[#This Row],[Period 0]:[Period 12]])</f>
        <v>0</v>
      </c>
      <c r="S26" s="43"/>
    </row>
    <row r="27" spans="2:19" ht="17.25" customHeight="1">
      <c r="B27" s="7" t="s">
        <v>15</v>
      </c>
      <c r="C27" s="28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42">
        <f>SUM(支払現金[[#This Row],[Period 0]:[Period 12]])</f>
        <v>0</v>
      </c>
      <c r="S27" s="43"/>
    </row>
    <row r="28" spans="2:19" ht="17.25" customHeight="1">
      <c r="B28" s="7" t="s">
        <v>16</v>
      </c>
      <c r="C28" s="28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2">
        <f>SUM(支払現金[[#This Row],[Period 0]:[Period 12]])</f>
        <v>0</v>
      </c>
      <c r="S28" s="43"/>
    </row>
    <row r="29" spans="2:19" ht="17.25" customHeight="1">
      <c r="B29" s="7" t="s">
        <v>17</v>
      </c>
      <c r="C29" s="28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  <c r="R29" s="42">
        <f>SUM(支払現金[[#This Row],[Period 0]:[Period 12]])</f>
        <v>0</v>
      </c>
      <c r="S29" s="43"/>
    </row>
    <row r="30" spans="2:19" ht="17.25" customHeight="1">
      <c r="B30" s="7" t="s">
        <v>18</v>
      </c>
      <c r="C30" s="28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  <c r="R30" s="42">
        <f>SUM(支払現金[[#This Row],[Period 0]:[Period 12]])</f>
        <v>0</v>
      </c>
      <c r="S30" s="43"/>
    </row>
    <row r="31" spans="2:19" ht="17.25" customHeight="1">
      <c r="B31" s="7" t="s">
        <v>19</v>
      </c>
      <c r="C31" s="28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42">
        <f>SUM(支払現金[[#This Row],[Period 0]:[Period 12]])</f>
        <v>0</v>
      </c>
      <c r="S31" s="43"/>
    </row>
    <row r="32" spans="2:19" ht="17.25" customHeight="1">
      <c r="B32" s="7" t="s">
        <v>20</v>
      </c>
      <c r="C32" s="28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  <c r="R32" s="42">
        <f>SUM(支払現金[[#This Row],[Period 0]:[Period 12]])</f>
        <v>0</v>
      </c>
      <c r="S32" s="43"/>
    </row>
    <row r="33" spans="2:19" ht="17.25" customHeight="1">
      <c r="B33" s="7" t="s">
        <v>21</v>
      </c>
      <c r="C33" s="28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42">
        <f>SUM(支払現金[[#This Row],[Period 0]:[Period 12]])</f>
        <v>0</v>
      </c>
      <c r="S33" s="43"/>
    </row>
    <row r="34" spans="2:19" ht="17.25" customHeight="1">
      <c r="B34" s="7" t="s">
        <v>22</v>
      </c>
      <c r="C34" s="28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42">
        <f>SUM(支払現金[[#This Row],[Period 0]:[Period 12]])</f>
        <v>0</v>
      </c>
      <c r="S34" s="43"/>
    </row>
    <row r="35" spans="2:19" ht="17.25" customHeight="1">
      <c r="B35" s="7" t="s">
        <v>22</v>
      </c>
      <c r="C35" s="28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42">
        <f>SUM(支払現金[[#This Row],[Period 0]:[Period 12]])</f>
        <v>0</v>
      </c>
      <c r="S35" s="43"/>
    </row>
    <row r="36" spans="2:19" ht="17.25" customHeight="1">
      <c r="B36" s="7" t="s">
        <v>39</v>
      </c>
      <c r="C36" s="28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42">
        <f>SUM(支払現金[[#This Row],[Period 0]:[Period 12]])</f>
        <v>0</v>
      </c>
      <c r="S36" s="43"/>
    </row>
    <row r="37" spans="2:19" ht="17.25" customHeight="1">
      <c r="B37" s="44" t="s">
        <v>2</v>
      </c>
      <c r="C37" s="28"/>
      <c r="D37" s="45">
        <f>SUBTOTAL(109,支払現金[Period 0])</f>
        <v>0</v>
      </c>
      <c r="E37" s="45">
        <f>SUBTOTAL(109,支払現金[Period 1])</f>
        <v>40000</v>
      </c>
      <c r="F37" s="45">
        <f>SUBTOTAL(109,支払現金[Period 2])</f>
        <v>0</v>
      </c>
      <c r="G37" s="45">
        <f>SUBTOTAL(109,支払現金[Period 3])</f>
        <v>22600</v>
      </c>
      <c r="H37" s="45">
        <f>SUBTOTAL(109,支払現金[Period 4])</f>
        <v>0</v>
      </c>
      <c r="I37" s="45">
        <f>SUBTOTAL(109,支払現金[Period 5])</f>
        <v>0</v>
      </c>
      <c r="J37" s="45">
        <f>SUBTOTAL(109,支払現金[Period 6])</f>
        <v>0</v>
      </c>
      <c r="K37" s="45">
        <f>SUBTOTAL(109,支払現金[Period 7])</f>
        <v>0</v>
      </c>
      <c r="L37" s="45">
        <f>SUBTOTAL(109,支払現金[Period 8])</f>
        <v>0</v>
      </c>
      <c r="M37" s="45">
        <f>SUBTOTAL(109,支払現金[Period 9])</f>
        <v>0</v>
      </c>
      <c r="N37" s="45">
        <f>SUBTOTAL(109,支払現金[Period 10])</f>
        <v>0</v>
      </c>
      <c r="O37" s="45">
        <f>SUBTOTAL(109,支払現金[Period 11])</f>
        <v>0</v>
      </c>
      <c r="P37" s="45">
        <f>SUBTOTAL(109,支払現金[Period 12])</f>
        <v>0</v>
      </c>
      <c r="Q37" s="46"/>
      <c r="R37" s="45">
        <f>SUBTOTAL(109,支払現金[Total])</f>
        <v>62600</v>
      </c>
      <c r="S37" s="47"/>
    </row>
    <row r="38" spans="2:19" ht="17.25" customHeight="1"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</row>
    <row r="39" spans="2:19" s="48" customFormat="1" ht="17.25" customHeight="1">
      <c r="B39" s="39" t="s">
        <v>34</v>
      </c>
      <c r="C39" s="35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28"/>
      <c r="R39" s="10"/>
      <c r="S39" s="10"/>
    </row>
    <row r="40" spans="2:19" ht="17.25" customHeight="1">
      <c r="B40" s="7" t="s">
        <v>23</v>
      </c>
      <c r="C40" s="28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31"/>
      <c r="R40" s="42">
        <f>SUM(支払現金2[[#This Row],[Period 0]:[Period 12]])</f>
        <v>0</v>
      </c>
      <c r="S40" s="43"/>
    </row>
    <row r="41" spans="2:19" ht="17.25" customHeight="1">
      <c r="B41" s="7" t="s">
        <v>24</v>
      </c>
      <c r="C41" s="28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31"/>
      <c r="R41" s="42">
        <f>SUM(支払現金2[[#This Row],[Period 0]:[Period 12]])</f>
        <v>0</v>
      </c>
      <c r="S41" s="43"/>
    </row>
    <row r="42" spans="2:19" ht="17.25" customHeight="1">
      <c r="B42" s="7" t="s">
        <v>25</v>
      </c>
      <c r="C42" s="28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1"/>
      <c r="R42" s="42">
        <f>SUM(支払現金2[[#This Row],[Period 0]:[Period 12]])</f>
        <v>0</v>
      </c>
      <c r="S42" s="43"/>
    </row>
    <row r="43" spans="2:19" ht="17.25" customHeight="1">
      <c r="B43" s="7" t="s">
        <v>26</v>
      </c>
      <c r="C43" s="28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31"/>
      <c r="R43" s="42">
        <f>SUM(支払現金2[[#This Row],[Period 0]:[Period 12]])</f>
        <v>0</v>
      </c>
      <c r="S43" s="43"/>
    </row>
    <row r="44" spans="2:19" ht="17.25" customHeight="1">
      <c r="B44" s="7" t="s">
        <v>27</v>
      </c>
      <c r="C44" s="28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31"/>
      <c r="R44" s="42">
        <f>SUM(支払現金2[[#This Row],[Period 0]:[Period 12]])</f>
        <v>0</v>
      </c>
      <c r="S44" s="43"/>
    </row>
    <row r="45" spans="2:19" ht="17.25" customHeight="1">
      <c r="B45" s="44" t="s">
        <v>2</v>
      </c>
      <c r="C45" s="28"/>
      <c r="D45" s="45">
        <f>SUBTOTAL(109,支払現金2[Period 0])</f>
        <v>0</v>
      </c>
      <c r="E45" s="45">
        <f>SUBTOTAL(109,支払現金2[Period 1])</f>
        <v>0</v>
      </c>
      <c r="F45" s="45">
        <f>SUBTOTAL(109,支払現金2[Period 2])</f>
        <v>0</v>
      </c>
      <c r="G45" s="45">
        <f>SUBTOTAL(109,支払現金2[Period 3])</f>
        <v>0</v>
      </c>
      <c r="H45" s="45">
        <f>SUBTOTAL(109,支払現金2[Period 4])</f>
        <v>0</v>
      </c>
      <c r="I45" s="45">
        <f>SUBTOTAL(109,支払現金2[Period 5])</f>
        <v>0</v>
      </c>
      <c r="J45" s="45">
        <f>SUBTOTAL(109,支払現金2[Period 6])</f>
        <v>0</v>
      </c>
      <c r="K45" s="45">
        <f>SUBTOTAL(109,支払現金2[Period 7])</f>
        <v>0</v>
      </c>
      <c r="L45" s="45">
        <f>SUBTOTAL(109,支払現金2[Period 8])</f>
        <v>0</v>
      </c>
      <c r="M45" s="45">
        <f>SUBTOTAL(109,支払現金2[Period 9])</f>
        <v>0</v>
      </c>
      <c r="N45" s="45">
        <f>SUBTOTAL(109,支払現金2[Period 10])</f>
        <v>0</v>
      </c>
      <c r="O45" s="45">
        <f>SUBTOTAL(109,支払現金2[Period 11])</f>
        <v>0</v>
      </c>
      <c r="P45" s="45">
        <f>SUBTOTAL(109,支払現金2[Period 12])</f>
        <v>0</v>
      </c>
      <c r="Q45" s="46"/>
      <c r="R45" s="45">
        <f>SUBTOTAL(109,支払現金2[Total])</f>
        <v>0</v>
      </c>
      <c r="S45" s="49"/>
    </row>
    <row r="46" spans="2:19" ht="17.25" customHeight="1" thickBot="1">
      <c r="B46" s="6" t="s">
        <v>28</v>
      </c>
      <c r="C46" s="35"/>
      <c r="D46" s="36">
        <f>SUM(支払現金[Period 0],支払現金2[Period 0])</f>
        <v>0</v>
      </c>
      <c r="E46" s="36">
        <f>SUM(支払現金[Period 1],支払現金2[Period 1])</f>
        <v>40000</v>
      </c>
      <c r="F46" s="36">
        <f>SUM(支払現金[Period 2],支払現金2[Period 2])</f>
        <v>0</v>
      </c>
      <c r="G46" s="36">
        <f>SUM(支払現金[Period 3],支払現金2[Period 3])</f>
        <v>22600</v>
      </c>
      <c r="H46" s="36">
        <f>SUM(支払現金[Period 4],支払現金2[Period 4])</f>
        <v>0</v>
      </c>
      <c r="I46" s="36">
        <f>SUM(支払現金[Period 5],支払現金2[Period 5])</f>
        <v>0</v>
      </c>
      <c r="J46" s="36">
        <f>SUM(支払現金[Period 6],支払現金2[Period 6])</f>
        <v>0</v>
      </c>
      <c r="K46" s="36">
        <f>SUM(支払現金[Period 7],支払現金2[Period 7])</f>
        <v>0</v>
      </c>
      <c r="L46" s="36">
        <f>SUM(支払現金[Period 8],支払現金2[Period 8])</f>
        <v>0</v>
      </c>
      <c r="M46" s="36">
        <f>SUM(支払現金[Period 9],支払現金2[Period 9])</f>
        <v>0</v>
      </c>
      <c r="N46" s="36">
        <f>SUM(支払現金[Period 10],支払現金2[Period 10])</f>
        <v>0</v>
      </c>
      <c r="O46" s="36">
        <f>SUM(支払現金[Period 11],支払現金2[Period 11])</f>
        <v>0</v>
      </c>
      <c r="P46" s="50">
        <f>SUM(支払現金[Period 12],支払現金2[Period 12])</f>
        <v>0</v>
      </c>
      <c r="Q46" s="35"/>
      <c r="R46" s="36">
        <f>SUM(支払現金[Total],支払現金2[Total])</f>
        <v>62600</v>
      </c>
      <c r="S46" s="51"/>
    </row>
    <row r="47" spans="2:19" s="52" customFormat="1" ht="17.25" customHeight="1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  <row r="48" spans="2:19" ht="17.25" customHeight="1" thickBot="1">
      <c r="B48" s="6" t="s">
        <v>35</v>
      </c>
      <c r="C48" s="35"/>
      <c r="D48" s="36">
        <f t="shared" ref="D48:P48" si="12">D13-D46</f>
        <v>10000</v>
      </c>
      <c r="E48" s="36">
        <f t="shared" si="12"/>
        <v>-12500</v>
      </c>
      <c r="F48" s="36">
        <f t="shared" si="12"/>
        <v>4500</v>
      </c>
      <c r="G48" s="36">
        <f t="shared" si="12"/>
        <v>-100</v>
      </c>
      <c r="H48" s="36">
        <f t="shared" si="12"/>
        <v>22400</v>
      </c>
      <c r="I48" s="36">
        <f t="shared" si="12"/>
        <v>26900</v>
      </c>
      <c r="J48" s="36">
        <f t="shared" si="12"/>
        <v>26900</v>
      </c>
      <c r="K48" s="36">
        <f t="shared" si="12"/>
        <v>26900</v>
      </c>
      <c r="L48" s="36">
        <f t="shared" si="12"/>
        <v>26900</v>
      </c>
      <c r="M48" s="36">
        <f t="shared" si="12"/>
        <v>26900</v>
      </c>
      <c r="N48" s="36">
        <f t="shared" si="12"/>
        <v>26900</v>
      </c>
      <c r="O48" s="36">
        <f t="shared" si="12"/>
        <v>26900</v>
      </c>
      <c r="P48" s="50">
        <f t="shared" si="12"/>
        <v>26900</v>
      </c>
      <c r="Q48" s="35"/>
      <c r="R48" s="36">
        <f>R13-R46</f>
        <v>43800</v>
      </c>
      <c r="S48" s="51"/>
    </row>
  </sheetData>
  <mergeCells count="3">
    <mergeCell ref="B14:S14"/>
    <mergeCell ref="B38:S38"/>
    <mergeCell ref="B47:S47"/>
  </mergeCells>
  <phoneticPr fontId="9"/>
  <conditionalFormatting sqref="E6:P6">
    <cfRule type="expression" dxfId="125" priority="3">
      <formula>E6&lt;0</formula>
    </cfRule>
  </conditionalFormatting>
  <conditionalFormatting sqref="E48:P48">
    <cfRule type="expression" dxfId="124" priority="2">
      <formula>E48&lt;0</formula>
    </cfRule>
  </conditionalFormatting>
  <conditionalFormatting sqref="E13:P13">
    <cfRule type="expression" dxfId="123" priority="1">
      <formula>E13&lt;0</formula>
    </cfRule>
  </conditionalFormatting>
  <printOptions horizontalCentered="1" verticalCentered="1"/>
  <pageMargins left="0.5" right="0.5" top="0.5" bottom="0.5" header="0.3" footer="0.3"/>
  <pageSetup scale="84" orientation="landscape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2A825BFE-E693-4238-8389-5BCCFE76FDD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E6:R6</xm:sqref>
        </x14:conditionalFormatting>
        <x14:conditionalFormatting xmlns:xm="http://schemas.microsoft.com/office/excel/2006/main">
          <x14:cfRule type="iconSet" priority="10" id="{3C1E0335-68B6-4E32-9520-0CC0127E0E62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D13:R13</xm:sqref>
        </x14:conditionalFormatting>
        <x14:conditionalFormatting xmlns:xm="http://schemas.microsoft.com/office/excel/2006/main">
          <x14:cfRule type="iconSet" priority="11" id="{46DB4F99-6858-4D3F-B689-77C99193522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D48:P48 R48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キャッシュフロー計算書!D48:P48</xm:f>
              <xm:sqref>S48</xm:sqref>
            </x14:sparkline>
            <x14:sparkline>
              <xm:f>キャッシュフロー計算書!D13:P13</xm:f>
              <xm:sqref>S13</xm:sqref>
            </x14:sparkline>
            <x14:sparkline>
              <xm:f>キャッシュフロー計算書!D45:P45</xm:f>
              <xm:sqref>S45</xm:sqref>
            </x14:sparkline>
            <x14:sparkline>
              <xm:f>キャッシュフロー計算書!D46:P46</xm:f>
              <xm:sqref>S46</xm:sqref>
            </x14:sparkline>
            <x14:sparkline>
              <xm:f>キャッシュフロー計算書!D37:P37</xm:f>
              <xm:sqref>S37</xm:sqref>
            </x14:sparkline>
            <x14:sparkline>
              <xm:f>キャッシュフロー計算書!D6:P6</xm:f>
              <xm:sqref>S6</xm:sqref>
            </x14:sparkline>
            <x14:sparkline>
              <xm:f>キャッシュフロー計算書!D12:P12</xm:f>
              <xm:sqref>S12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1119c2e5-8fb9-4d5f-baf1-202c530f2c34" xsi:nil="true"/>
    <AssetExpire xmlns="1119c2e5-8fb9-4d5f-baf1-202c530f2c34">2029-01-01T08:00:00+00:00</AssetExpire>
    <CampaignTagsTaxHTField0 xmlns="1119c2e5-8fb9-4d5f-baf1-202c530f2c34">
      <Terms xmlns="http://schemas.microsoft.com/office/infopath/2007/PartnerControls"/>
    </CampaignTagsTaxHTField0>
    <IntlLangReviewDate xmlns="1119c2e5-8fb9-4d5f-baf1-202c530f2c34" xsi:nil="true"/>
    <TPFriendlyName xmlns="1119c2e5-8fb9-4d5f-baf1-202c530f2c34" xsi:nil="true"/>
    <IntlLangReview xmlns="1119c2e5-8fb9-4d5f-baf1-202c530f2c34">false</IntlLangReview>
    <LocLastLocAttemptVersionLookup xmlns="1119c2e5-8fb9-4d5f-baf1-202c530f2c34">848662</LocLastLocAttemptVersionLookup>
    <PolicheckWords xmlns="1119c2e5-8fb9-4d5f-baf1-202c530f2c34" xsi:nil="true"/>
    <SubmitterId xmlns="1119c2e5-8fb9-4d5f-baf1-202c530f2c34" xsi:nil="true"/>
    <AcquiredFrom xmlns="1119c2e5-8fb9-4d5f-baf1-202c530f2c34">Internal MS</AcquiredFrom>
    <EditorialStatus xmlns="1119c2e5-8fb9-4d5f-baf1-202c530f2c34">Complete</EditorialStatus>
    <Markets xmlns="1119c2e5-8fb9-4d5f-baf1-202c530f2c34"/>
    <OriginAsset xmlns="1119c2e5-8fb9-4d5f-baf1-202c530f2c34" xsi:nil="true"/>
    <AssetStart xmlns="1119c2e5-8fb9-4d5f-baf1-202c530f2c34">2012-07-27T02:37:00+00:00</AssetStart>
    <FriendlyTitle xmlns="1119c2e5-8fb9-4d5f-baf1-202c530f2c34" xsi:nil="true"/>
    <MarketSpecific xmlns="1119c2e5-8fb9-4d5f-baf1-202c530f2c34">false</MarketSpecific>
    <TPNamespace xmlns="1119c2e5-8fb9-4d5f-baf1-202c530f2c34" xsi:nil="true"/>
    <PublishStatusLookup xmlns="1119c2e5-8fb9-4d5f-baf1-202c530f2c34">
      <Value>606988</Value>
    </PublishStatusLookup>
    <APAuthor xmlns="1119c2e5-8fb9-4d5f-baf1-202c530f2c34">
      <UserInfo>
        <DisplayName>REDMOND\v-sa</DisplayName>
        <AccountId>2467</AccountId>
        <AccountType/>
      </UserInfo>
    </APAuthor>
    <TPCommandLine xmlns="1119c2e5-8fb9-4d5f-baf1-202c530f2c34" xsi:nil="true"/>
    <IntlLangReviewer xmlns="1119c2e5-8fb9-4d5f-baf1-202c530f2c34" xsi:nil="true"/>
    <OpenTemplate xmlns="1119c2e5-8fb9-4d5f-baf1-202c530f2c34">true</OpenTemplate>
    <CSXSubmissionDate xmlns="1119c2e5-8fb9-4d5f-baf1-202c530f2c34" xsi:nil="true"/>
    <TaxCatchAll xmlns="1119c2e5-8fb9-4d5f-baf1-202c530f2c34"/>
    <Manager xmlns="1119c2e5-8fb9-4d5f-baf1-202c530f2c34" xsi:nil="true"/>
    <NumericId xmlns="1119c2e5-8fb9-4d5f-baf1-202c530f2c34" xsi:nil="true"/>
    <ParentAssetId xmlns="1119c2e5-8fb9-4d5f-baf1-202c530f2c34" xsi:nil="true"/>
    <OriginalSourceMarket xmlns="1119c2e5-8fb9-4d5f-baf1-202c530f2c34">english</OriginalSourceMarket>
    <ApprovalStatus xmlns="1119c2e5-8fb9-4d5f-baf1-202c530f2c34">InProgress</ApprovalStatus>
    <TPComponent xmlns="1119c2e5-8fb9-4d5f-baf1-202c530f2c34" xsi:nil="true"/>
    <EditorialTags xmlns="1119c2e5-8fb9-4d5f-baf1-202c530f2c34" xsi:nil="true"/>
    <TPExecutable xmlns="1119c2e5-8fb9-4d5f-baf1-202c530f2c34" xsi:nil="true"/>
    <TPLaunchHelpLink xmlns="1119c2e5-8fb9-4d5f-baf1-202c530f2c34" xsi:nil="true"/>
    <LocComments xmlns="1119c2e5-8fb9-4d5f-baf1-202c530f2c34" xsi:nil="true"/>
    <LocRecommendedHandoff xmlns="1119c2e5-8fb9-4d5f-baf1-202c530f2c34" xsi:nil="true"/>
    <SourceTitle xmlns="1119c2e5-8fb9-4d5f-baf1-202c530f2c34" xsi:nil="true"/>
    <CSXUpdate xmlns="1119c2e5-8fb9-4d5f-baf1-202c530f2c34">false</CSXUpdate>
    <IntlLocPriority xmlns="1119c2e5-8fb9-4d5f-baf1-202c530f2c34" xsi:nil="true"/>
    <UAProjectedTotalWords xmlns="1119c2e5-8fb9-4d5f-baf1-202c530f2c34" xsi:nil="true"/>
    <AssetType xmlns="1119c2e5-8fb9-4d5f-baf1-202c530f2c34">TP</AssetType>
    <MachineTranslated xmlns="1119c2e5-8fb9-4d5f-baf1-202c530f2c34">false</MachineTranslated>
    <OutputCachingOn xmlns="1119c2e5-8fb9-4d5f-baf1-202c530f2c34">false</OutputCachingOn>
    <TemplateStatus xmlns="1119c2e5-8fb9-4d5f-baf1-202c530f2c34">Complete</TemplateStatus>
    <IsSearchable xmlns="1119c2e5-8fb9-4d5f-baf1-202c530f2c34">true</IsSearchable>
    <ContentItem xmlns="1119c2e5-8fb9-4d5f-baf1-202c530f2c34" xsi:nil="true"/>
    <HandoffToMSDN xmlns="1119c2e5-8fb9-4d5f-baf1-202c530f2c34" xsi:nil="true"/>
    <ShowIn xmlns="1119c2e5-8fb9-4d5f-baf1-202c530f2c34">Show everywhere</ShowIn>
    <ThumbnailAssetId xmlns="1119c2e5-8fb9-4d5f-baf1-202c530f2c34" xsi:nil="true"/>
    <UALocComments xmlns="1119c2e5-8fb9-4d5f-baf1-202c530f2c34" xsi:nil="true"/>
    <UALocRecommendation xmlns="1119c2e5-8fb9-4d5f-baf1-202c530f2c34">Localize</UALocRecommendation>
    <LastModifiedDateTime xmlns="1119c2e5-8fb9-4d5f-baf1-202c530f2c34" xsi:nil="true"/>
    <LegacyData xmlns="1119c2e5-8fb9-4d5f-baf1-202c530f2c34" xsi:nil="true"/>
    <LocManualTestRequired xmlns="1119c2e5-8fb9-4d5f-baf1-202c530f2c34">false</LocManualTestRequired>
    <LocMarketGroupTiers2 xmlns="1119c2e5-8fb9-4d5f-baf1-202c530f2c34" xsi:nil="true"/>
    <ClipArtFilename xmlns="1119c2e5-8fb9-4d5f-baf1-202c530f2c34" xsi:nil="true"/>
    <TPApplication xmlns="1119c2e5-8fb9-4d5f-baf1-202c530f2c34" xsi:nil="true"/>
    <CSXHash xmlns="1119c2e5-8fb9-4d5f-baf1-202c530f2c34" xsi:nil="true"/>
    <DirectSourceMarket xmlns="1119c2e5-8fb9-4d5f-baf1-202c530f2c34">english</DirectSourceMarket>
    <PrimaryImageGen xmlns="1119c2e5-8fb9-4d5f-baf1-202c530f2c34">true</PrimaryImageGen>
    <PlannedPubDate xmlns="1119c2e5-8fb9-4d5f-baf1-202c530f2c34" xsi:nil="true"/>
    <CSXSubmissionMarket xmlns="1119c2e5-8fb9-4d5f-baf1-202c530f2c34" xsi:nil="true"/>
    <Downloads xmlns="1119c2e5-8fb9-4d5f-baf1-202c530f2c34">0</Downloads>
    <ArtSampleDocs xmlns="1119c2e5-8fb9-4d5f-baf1-202c530f2c34" xsi:nil="true"/>
    <TrustLevel xmlns="1119c2e5-8fb9-4d5f-baf1-202c530f2c34">1 Microsoft Managed Content</TrustLevel>
    <BlockPublish xmlns="1119c2e5-8fb9-4d5f-baf1-202c530f2c34">false</BlockPublish>
    <TPLaunchHelpLinkType xmlns="1119c2e5-8fb9-4d5f-baf1-202c530f2c34">Template</TPLaunchHelpLinkType>
    <LocalizationTagsTaxHTField0 xmlns="1119c2e5-8fb9-4d5f-baf1-202c530f2c34">
      <Terms xmlns="http://schemas.microsoft.com/office/infopath/2007/PartnerControls"/>
    </LocalizationTagsTaxHTField0>
    <BusinessGroup xmlns="1119c2e5-8fb9-4d5f-baf1-202c530f2c34" xsi:nil="true"/>
    <Providers xmlns="1119c2e5-8fb9-4d5f-baf1-202c530f2c34" xsi:nil="true"/>
    <TemplateTemplateType xmlns="1119c2e5-8fb9-4d5f-baf1-202c530f2c34">Excel 2007 Default</TemplateTemplateType>
    <TimesCloned xmlns="1119c2e5-8fb9-4d5f-baf1-202c530f2c34" xsi:nil="true"/>
    <TPAppVersion xmlns="1119c2e5-8fb9-4d5f-baf1-202c530f2c34" xsi:nil="true"/>
    <VoteCount xmlns="1119c2e5-8fb9-4d5f-baf1-202c530f2c34" xsi:nil="true"/>
    <AverageRating xmlns="1119c2e5-8fb9-4d5f-baf1-202c530f2c34" xsi:nil="true"/>
    <FeatureTagsTaxHTField0 xmlns="1119c2e5-8fb9-4d5f-baf1-202c530f2c34">
      <Terms xmlns="http://schemas.microsoft.com/office/infopath/2007/PartnerControls"/>
    </FeatureTagsTaxHTField0>
    <Provider xmlns="1119c2e5-8fb9-4d5f-baf1-202c530f2c34" xsi:nil="true"/>
    <UACurrentWords xmlns="1119c2e5-8fb9-4d5f-baf1-202c530f2c34" xsi:nil="true"/>
    <AssetId xmlns="1119c2e5-8fb9-4d5f-baf1-202c530f2c34">TP103107636</AssetId>
    <TPClientViewer xmlns="1119c2e5-8fb9-4d5f-baf1-202c530f2c34" xsi:nil="true"/>
    <DSATActionTaken xmlns="1119c2e5-8fb9-4d5f-baf1-202c530f2c34" xsi:nil="true"/>
    <APEditor xmlns="1119c2e5-8fb9-4d5f-baf1-202c530f2c34">
      <UserInfo>
        <DisplayName/>
        <AccountId xsi:nil="true"/>
        <AccountType/>
      </UserInfo>
    </APEditor>
    <TPInstallLocation xmlns="1119c2e5-8fb9-4d5f-baf1-202c530f2c34" xsi:nil="true"/>
    <OOCacheId xmlns="1119c2e5-8fb9-4d5f-baf1-202c530f2c34" xsi:nil="true"/>
    <IsDeleted xmlns="1119c2e5-8fb9-4d5f-baf1-202c530f2c34">false</IsDeleted>
    <PublishTargets xmlns="1119c2e5-8fb9-4d5f-baf1-202c530f2c34">OfficeOnlineVNext</PublishTargets>
    <ApprovalLog xmlns="1119c2e5-8fb9-4d5f-baf1-202c530f2c34" xsi:nil="true"/>
    <BugNumber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LastHandOff xmlns="1119c2e5-8fb9-4d5f-baf1-202c530f2c34" xsi:nil="true"/>
    <Milestone xmlns="1119c2e5-8fb9-4d5f-baf1-202c530f2c34" xsi:nil="true"/>
    <OriginalRelease xmlns="1119c2e5-8fb9-4d5f-baf1-202c530f2c34">15</OriginalRelease>
    <RecommendationsModifier xmlns="1119c2e5-8fb9-4d5f-baf1-202c530f2c34" xsi:nil="true"/>
    <ScenarioTagsTaxHTField0 xmlns="1119c2e5-8fb9-4d5f-baf1-202c530f2c34">
      <Terms xmlns="http://schemas.microsoft.com/office/infopath/2007/PartnerControls"/>
    </ScenarioTagsTaxHTField0>
    <UANotes xmlns="1119c2e5-8fb9-4d5f-baf1-202c530f2c3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3E0B03-3C0B-4CFD-B845-625A9F95FDA1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customXml/itemProps2.xml><?xml version="1.0" encoding="utf-8"?>
<ds:datastoreItem xmlns:ds="http://schemas.openxmlformats.org/officeDocument/2006/customXml" ds:itemID="{484A6592-B3DF-4E49-A978-FDD19C943EF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6E85C8-D58C-4C4E-B04E-E9016912E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キャッシュフロー計算書</vt:lpstr>
      <vt:lpstr>FiscalYearStartDate</vt:lpstr>
      <vt:lpstr>キャッシュフロー計算書!Print_Area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2012-07-26T18:07:35Z</dcterms:created>
  <dcterms:modified xsi:type="dcterms:W3CDTF">2012-12-14T00:27:25Z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