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1\"/>
    </mc:Choice>
  </mc:AlternateContent>
  <xr:revisionPtr revIDLastSave="0" documentId="13_ncr:20001_{86B59BED-7493-4EBF-8E59-2144BA93647D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財務報表" sheetId="3" r:id="rId1"/>
    <sheet name="財務資料輸入" sheetId="1" r:id="rId2"/>
    <sheet name="關鍵指標設定" sheetId="4" r:id="rId3"/>
    <sheet name="計算" sheetId="2" state="hidden" r:id="rId4"/>
  </sheets>
  <definedNames>
    <definedName name="_xlnm.Print_Area" localSheetId="0">財務報表!$A$1:$M$40</definedName>
    <definedName name="年份">計算!$I$6</definedName>
    <definedName name="年度清單">OFFSET(財務資料輸入!$B$5:$I$5,0,1,1,COUNTA(財務資料輸入!$B$5:$I$5)-1)</definedName>
    <definedName name="所選年度">財務報表!$K$2</definedName>
    <definedName name="指標清單">OFFSET(財務資料輸入!$B$6:$B$30,0,0,COUNTA(財務資料輸入!$B$6:$B$30))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5" i="4"/>
  <c r="E15" i="3"/>
  <c r="D15" i="3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 l="1"/>
  <c r="H7" i="3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<sst xmlns="http://schemas.openxmlformats.org/spreadsheetml/2006/main" count="43" uniqueCount="37">
  <si>
    <t>年度財務報告</t>
  </si>
  <si>
    <t>公司名稱</t>
  </si>
  <si>
    <t>關鍵指標</t>
  </si>
  <si>
    <t>所有指標</t>
  </si>
  <si>
    <t>指標</t>
  </si>
  <si>
    <t>點選以變更報告關鍵指標</t>
  </si>
  <si>
    <t>請勿修改下列資訊。點選以輸入財務資料</t>
  </si>
  <si>
    <t>變化幅度</t>
  </si>
  <si>
    <t>於儲存格 L2 選取報告年度</t>
  </si>
  <si>
    <t>若要編輯資料，請選取 [財務資料輸入] 工作表</t>
  </si>
  <si>
    <t>輸入您的財務資料</t>
  </si>
  <si>
    <t xml:space="preserve"> 您可以定義最多 25 項關鍵指標，最長涵蓋 7 年</t>
  </si>
  <si>
    <t>點選以檢視財務報告</t>
  </si>
  <si>
    <t>指標名稱</t>
  </si>
  <si>
    <t>收入</t>
  </si>
  <si>
    <t>營運費用</t>
  </si>
  <si>
    <t>營運利潤</t>
  </si>
  <si>
    <t>折舊</t>
  </si>
  <si>
    <t>利息</t>
  </si>
  <si>
    <t>淨收益</t>
  </si>
  <si>
    <t>稅金</t>
  </si>
  <si>
    <t>稅後淨利</t>
  </si>
  <si>
    <t>指標 1</t>
  </si>
  <si>
    <t>指標 2</t>
  </si>
  <si>
    <t>指標 3</t>
  </si>
  <si>
    <t>指標 4</t>
  </si>
  <si>
    <t>指標 5</t>
  </si>
  <si>
    <t>指標 6</t>
  </si>
  <si>
    <t>在此定義關鍵指標</t>
  </si>
  <si>
    <t xml:space="preserve"> 選取最多 5 項關鍵指標以顯示於報告最上方</t>
  </si>
  <si>
    <t xml:space="preserve">  點選以檢視財務報告</t>
  </si>
  <si>
    <t>此工作表用於財務報告計算，應保持隱藏。</t>
  </si>
  <si>
    <t>本年度</t>
  </si>
  <si>
    <t>前一年</t>
  </si>
  <si>
    <t>位置</t>
  </si>
  <si>
    <t>所有指標 (最多支援 25 項指標)</t>
  </si>
  <si>
    <t>職位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</si>
</sst>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7" formatCode="_ &quot;₹&quot;\ * #,##0_ ;_ &quot;₹&quot;\ * \-#,##0_ ;_ &quot;₹&quot;\ * &quot;-&quot;_ ;_ @_ "/>
    <numFmt numFmtId="178" formatCode="_ * #,##0_ ;_ * \-#,##0_ ;_ * &quot;-&quot;_ ;_ @_ "/>
    <numFmt numFmtId="179" formatCode="_ &quot;₹&quot;\ * #,##0.00_ ;_ &quot;₹&quot;\ * \-#,##0.00_ ;_ &quot;₹&quot;\ * &quot;-&quot;??_ ;_ @_ "/>
    <numFmt numFmtId="180" formatCode="_ * #,##0.00_ ;_ * \-#,##0.00_ ;_ * &quot;-&quot;??_ ;_ @_ "/>
    <numFmt numFmtId="182" formatCode="&quot;NT$&quot;#,##0"/>
    <numFmt numFmtId="183" formatCode="&quot;NT$&quot;#,##0.00"/>
  </numFmts>
  <fonts count="29" x14ac:knownFonts="1">
    <font>
      <sz val="11"/>
      <color theme="1" tint="0.34998626667073579"/>
      <name val="Microsoft JhengHei UI"/>
      <family val="2"/>
      <charset val="136"/>
    </font>
    <font>
      <sz val="9"/>
      <name val="細明體"/>
      <family val="3"/>
      <charset val="136"/>
      <scheme val="major"/>
    </font>
    <font>
      <sz val="24"/>
      <color theme="4" tint="-0.499984740745262"/>
      <name val="Microsoft JhengHei UI"/>
      <family val="2"/>
      <charset val="136"/>
    </font>
    <font>
      <sz val="11"/>
      <color theme="1" tint="0.34998626667073579"/>
      <name val="Microsoft JhengHei UI"/>
      <family val="2"/>
      <charset val="136"/>
    </font>
    <font>
      <sz val="20"/>
      <color theme="1" tint="0.34998626667073579"/>
      <name val="Microsoft JhengHei UI"/>
      <family val="2"/>
      <charset val="136"/>
    </font>
    <font>
      <b/>
      <sz val="11"/>
      <color theme="0"/>
      <name val="Microsoft JhengHei UI"/>
      <family val="2"/>
      <charset val="136"/>
    </font>
    <font>
      <sz val="18"/>
      <color theme="1" tint="0.34998626667073579"/>
      <name val="Microsoft JhengHei UI"/>
      <family val="2"/>
      <charset val="136"/>
    </font>
    <font>
      <sz val="14"/>
      <color theme="1" tint="0.34998626667073579"/>
      <name val="Microsoft JhengHei UI"/>
      <family val="2"/>
      <charset val="136"/>
    </font>
    <font>
      <i/>
      <sz val="11"/>
      <color theme="4" tint="-0.499984740745262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sz val="12"/>
      <color theme="1" tint="0.34998626667073579"/>
      <name val="Microsoft JhengHei UI"/>
      <family val="2"/>
      <charset val="136"/>
    </font>
    <font>
      <sz val="11"/>
      <color theme="4" tint="-0.249977111117893"/>
      <name val="Microsoft JhengHei UI"/>
      <family val="2"/>
      <charset val="136"/>
    </font>
    <font>
      <sz val="14"/>
      <color theme="3" tint="0.34998626667073579"/>
      <name val="Microsoft JhengHei UI"/>
      <family val="2"/>
      <charset val="136"/>
    </font>
    <font>
      <sz val="11"/>
      <color theme="1" tint="0.499984740745262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12"/>
      <color rgb="FF9C57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  <font>
      <i/>
      <u/>
      <sz val="11"/>
      <color theme="4" tint="-0.499984740745262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sz val="12"/>
      <color rgb="FFFA7D00"/>
      <name val="Microsoft JhengHei UI"/>
      <family val="2"/>
      <charset val="136"/>
    </font>
    <font>
      <i/>
      <sz val="12"/>
      <color rgb="FF7F7F7F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b/>
      <sz val="12"/>
      <color rgb="FF3F3F3F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sz val="12"/>
      <color theme="0"/>
      <name val="Microsoft JhengHei UI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 applyFill="0" applyBorder="0">
      <alignment vertical="center" wrapText="1"/>
    </xf>
    <xf numFmtId="9" fontId="14" fillId="0" borderId="0" applyFill="0" applyBorder="0" applyAlignment="0" applyProtection="0"/>
    <xf numFmtId="0" fontId="2" fillId="0" borderId="0" applyNumberFormat="0" applyFill="0" applyBorder="0" applyAlignment="0" applyProtection="0"/>
    <xf numFmtId="0" fontId="7" fillId="0" borderId="22" applyNumberFormat="0" applyFill="0" applyProtection="0">
      <alignment vertical="center"/>
    </xf>
    <xf numFmtId="0" fontId="6" fillId="0" borderId="0" applyNumberFormat="0" applyFill="0" applyBorder="0" applyAlignment="0" applyProtection="0"/>
    <xf numFmtId="0" fontId="5" fillId="3" borderId="0">
      <alignment horizontal="center" vertical="center"/>
    </xf>
    <xf numFmtId="182" fontId="4" fillId="0" borderId="5">
      <alignment horizontal="center" vertical="center"/>
    </xf>
    <xf numFmtId="9" fontId="10" fillId="0" borderId="0">
      <alignment horizontal="left" vertical="center" indent="1"/>
    </xf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80" fontId="3" fillId="0" borderId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177" fontId="3" fillId="0" borderId="0" applyFill="0" applyBorder="0" applyAlignment="0" applyProtection="0"/>
    <xf numFmtId="0" fontId="3" fillId="2" borderId="21" applyNumberFormat="0" applyAlignment="0" applyProtection="0"/>
    <xf numFmtId="0" fontId="9" fillId="0" borderId="23" applyNumberFormat="0" applyFill="0" applyAlignment="0" applyProtection="0"/>
    <xf numFmtId="0" fontId="26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7" borderId="43" applyNumberFormat="0" applyAlignment="0" applyProtection="0">
      <alignment vertical="center"/>
    </xf>
    <xf numFmtId="0" fontId="23" fillId="8" borderId="44" applyNumberFormat="0" applyAlignment="0" applyProtection="0">
      <alignment vertical="center"/>
    </xf>
    <xf numFmtId="0" fontId="19" fillId="8" borderId="43" applyNumberFormat="0" applyAlignment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24" fillId="9" borderId="4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 wrapText="1"/>
    </xf>
    <xf numFmtId="0" fontId="2" fillId="0" borderId="0" xfId="2" applyFont="1" applyAlignment="1" applyProtection="1">
      <alignment horizontal="left"/>
      <protection locked="0"/>
    </xf>
    <xf numFmtId="0" fontId="3" fillId="0" borderId="0" xfId="0" applyFont="1" applyProtection="1">
      <alignment vertical="center" wrapText="1"/>
      <protection locked="0"/>
    </xf>
    <xf numFmtId="0" fontId="3" fillId="0" borderId="0" xfId="0" applyFont="1">
      <alignment vertical="center" wrapText="1"/>
    </xf>
    <xf numFmtId="0" fontId="4" fillId="0" borderId="22" xfId="3" applyNumberFormat="1" applyFont="1" applyFill="1" applyAlignment="1" applyProtection="1">
      <alignment horizontal="center" vertical="center"/>
      <protection locked="0"/>
    </xf>
    <xf numFmtId="0" fontId="5" fillId="3" borderId="20" xfId="0" applyFont="1" applyFill="1" applyBorder="1" applyAlignment="1">
      <alignment horizontal="left" vertical="center" wrapText="1" indent="1"/>
    </xf>
    <xf numFmtId="0" fontId="6" fillId="0" borderId="0" xfId="4" applyFont="1" applyAlignment="1" applyProtection="1">
      <alignment vertical="top"/>
      <protection locked="0"/>
    </xf>
    <xf numFmtId="0" fontId="6" fillId="0" borderId="7" xfId="4" applyFont="1" applyBorder="1" applyAlignment="1" applyProtection="1">
      <alignment vertical="top"/>
      <protection locked="0"/>
    </xf>
    <xf numFmtId="0" fontId="7" fillId="0" borderId="22" xfId="3" applyFont="1" applyProtection="1">
      <alignment vertical="center"/>
      <protection locked="0"/>
    </xf>
    <xf numFmtId="0" fontId="8" fillId="0" borderId="22" xfId="9" applyFont="1" applyBorder="1" applyAlignment="1" applyProtection="1">
      <alignment horizontal="left" vertical="center"/>
      <protection locked="0"/>
    </xf>
    <xf numFmtId="0" fontId="7" fillId="0" borderId="14" xfId="3" applyFont="1" applyBorder="1" applyProtection="1">
      <alignment vertical="center"/>
      <protection locked="0"/>
    </xf>
    <xf numFmtId="0" fontId="7" fillId="0" borderId="0" xfId="3" applyFont="1" applyBorder="1" applyProtection="1">
      <alignment vertical="center"/>
      <protection locked="0"/>
    </xf>
    <xf numFmtId="0" fontId="7" fillId="0" borderId="41" xfId="3" applyFont="1" applyBorder="1" applyAlignment="1" applyProtection="1">
      <alignment horizontal="center" vertical="center"/>
      <protection locked="0"/>
    </xf>
    <xf numFmtId="0" fontId="3" fillId="0" borderId="0" xfId="0" applyFont="1" applyBorder="1">
      <alignment vertical="center" wrapText="1"/>
    </xf>
    <xf numFmtId="0" fontId="5" fillId="3" borderId="24" xfId="5" applyFont="1" applyBorder="1" applyAlignment="1" applyProtection="1">
      <alignment horizontal="center" vertical="center" wrapText="1"/>
    </xf>
    <xf numFmtId="0" fontId="9" fillId="0" borderId="0" xfId="0" applyFont="1" applyAlignment="1" applyProtection="1">
      <protection locked="0"/>
    </xf>
    <xf numFmtId="0" fontId="5" fillId="3" borderId="25" xfId="5" applyFont="1" applyBorder="1" applyAlignment="1" applyProtection="1">
      <alignment horizontal="center" vertical="center" wrapText="1"/>
    </xf>
    <xf numFmtId="0" fontId="5" fillId="3" borderId="26" xfId="5" applyFont="1" applyBorder="1" applyAlignment="1" applyProtection="1">
      <alignment horizontal="center" vertical="center" wrapText="1"/>
    </xf>
    <xf numFmtId="0" fontId="5" fillId="3" borderId="27" xfId="5" applyFont="1" applyBorder="1" applyAlignment="1" applyProtection="1">
      <alignment horizontal="center" vertical="center" wrapText="1"/>
    </xf>
    <xf numFmtId="0" fontId="9" fillId="0" borderId="0" xfId="0" applyFont="1" applyAlignment="1"/>
    <xf numFmtId="182" fontId="4" fillId="0" borderId="17" xfId="6" applyFont="1" applyBorder="1" applyAlignment="1" applyProtection="1">
      <alignment horizontal="center" vertical="center"/>
    </xf>
    <xf numFmtId="182" fontId="4" fillId="0" borderId="17" xfId="6" applyFont="1" applyBorder="1" applyProtection="1">
      <alignment horizontal="center" vertical="center"/>
    </xf>
    <xf numFmtId="0" fontId="3" fillId="0" borderId="0" xfId="0" applyFont="1" applyBorder="1" applyProtection="1">
      <alignment vertical="center" wrapText="1"/>
      <protection locked="0"/>
    </xf>
    <xf numFmtId="182" fontId="4" fillId="0" borderId="18" xfId="6" applyFont="1" applyBorder="1" applyAlignment="1" applyProtection="1">
      <alignment horizontal="center" vertical="center"/>
    </xf>
    <xf numFmtId="182" fontId="4" fillId="0" borderId="5" xfId="6" applyFont="1" applyBorder="1" applyAlignment="1" applyProtection="1">
      <alignment horizontal="center" vertical="center"/>
    </xf>
    <xf numFmtId="182" fontId="4" fillId="0" borderId="19" xfId="6" applyFont="1" applyBorder="1" applyAlignment="1" applyProtection="1">
      <alignment horizontal="center" vertical="center"/>
    </xf>
    <xf numFmtId="9" fontId="10" fillId="0" borderId="15" xfId="1" applyNumberFormat="1" applyFont="1" applyBorder="1" applyAlignment="1" applyProtection="1">
      <alignment horizontal="left" vertical="center" indent="2"/>
    </xf>
    <xf numFmtId="9" fontId="10" fillId="0" borderId="15" xfId="7" applyFont="1" applyBorder="1" applyAlignment="1" applyProtection="1">
      <alignment horizontal="left" vertical="center" indent="2"/>
    </xf>
    <xf numFmtId="9" fontId="10" fillId="0" borderId="8" xfId="7" applyFont="1" applyBorder="1" applyAlignment="1" applyProtection="1">
      <alignment horizontal="left" vertical="center" indent="2"/>
    </xf>
    <xf numFmtId="9" fontId="10" fillId="0" borderId="10" xfId="7" applyFont="1" applyBorder="1" applyAlignment="1" applyProtection="1">
      <alignment horizontal="left" vertical="center" indent="2"/>
    </xf>
    <xf numFmtId="9" fontId="10" fillId="0" borderId="9" xfId="7" applyFont="1" applyBorder="1" applyAlignment="1" applyProtection="1">
      <alignment horizontal="left" vertical="center" indent="2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 applyProtection="1">
      <protection locked="0"/>
    </xf>
    <xf numFmtId="0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16" xfId="0" applyFont="1" applyBorder="1" applyProtection="1">
      <alignment vertical="center" wrapText="1"/>
      <protection locked="0"/>
    </xf>
    <xf numFmtId="0" fontId="3" fillId="0" borderId="3" xfId="0" applyFont="1" applyBorder="1" applyProtection="1">
      <alignment vertical="center" wrapText="1"/>
      <protection locked="0"/>
    </xf>
    <xf numFmtId="0" fontId="3" fillId="0" borderId="7" xfId="0" applyFont="1" applyBorder="1" applyProtection="1">
      <alignment vertical="center" wrapText="1"/>
      <protection locked="0"/>
    </xf>
    <xf numFmtId="0" fontId="3" fillId="0" borderId="4" xfId="0" applyFont="1" applyBorder="1" applyProtection="1">
      <alignment vertical="center" wrapText="1"/>
      <protection locked="0"/>
    </xf>
    <xf numFmtId="0" fontId="7" fillId="0" borderId="22" xfId="3" applyFont="1" applyFill="1" applyProtection="1">
      <alignment vertical="center"/>
      <protection locked="0"/>
    </xf>
    <xf numFmtId="0" fontId="3" fillId="0" borderId="42" xfId="0" applyFont="1" applyBorder="1">
      <alignment vertical="center" wrapText="1"/>
    </xf>
    <xf numFmtId="0" fontId="5" fillId="3" borderId="37" xfId="0" applyFont="1" applyFill="1" applyBorder="1" applyAlignment="1">
      <alignment horizontal="left" vertical="center" indent="1"/>
    </xf>
    <xf numFmtId="0" fontId="5" fillId="3" borderId="12" xfId="0" applyFont="1" applyFill="1" applyBorder="1" applyAlignment="1">
      <alignment horizontal="right" vertical="center"/>
    </xf>
    <xf numFmtId="0" fontId="5" fillId="3" borderId="37" xfId="0" applyFont="1" applyFill="1" applyBorder="1" applyAlignment="1">
      <alignment horizontal="right" vertical="center" indent="2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indent="1"/>
    </xf>
    <xf numFmtId="0" fontId="3" fillId="0" borderId="35" xfId="0" applyFont="1" applyFill="1" applyBorder="1" applyAlignment="1">
      <alignment horizontal="left" vertical="center" indent="1"/>
    </xf>
    <xf numFmtId="9" fontId="3" fillId="0" borderId="35" xfId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9" fontId="3" fillId="0" borderId="11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 indent="1"/>
    </xf>
    <xf numFmtId="9" fontId="3" fillId="0" borderId="36" xfId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22" xfId="3" applyFont="1">
      <alignment vertical="center"/>
    </xf>
    <xf numFmtId="0" fontId="7" fillId="0" borderId="22" xfId="3" applyFont="1" applyAlignment="1">
      <alignment horizontal="center"/>
    </xf>
    <xf numFmtId="9" fontId="3" fillId="0" borderId="0" xfId="1" applyFont="1"/>
    <xf numFmtId="0" fontId="2" fillId="0" borderId="0" xfId="2" applyFont="1"/>
    <xf numFmtId="0" fontId="12" fillId="0" borderId="0" xfId="8" applyFont="1" applyAlignment="1">
      <alignment horizontal="left"/>
    </xf>
    <xf numFmtId="0" fontId="8" fillId="0" borderId="0" xfId="9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vertical="center"/>
      <protection locked="0"/>
    </xf>
    <xf numFmtId="0" fontId="12" fillId="0" borderId="0" xfId="8" applyFont="1" applyAlignment="1">
      <alignment vertical="center"/>
    </xf>
    <xf numFmtId="0" fontId="8" fillId="0" borderId="38" xfId="9" applyFont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left" vertical="center" indent="1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right" vertical="center" indent="1"/>
      <protection locked="0"/>
    </xf>
    <xf numFmtId="0" fontId="3" fillId="0" borderId="34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183" fontId="3" fillId="0" borderId="35" xfId="0" applyNumberFormat="1" applyFont="1" applyFill="1" applyBorder="1" applyAlignment="1">
      <alignment vertical="center"/>
    </xf>
    <xf numFmtId="183" fontId="3" fillId="0" borderId="34" xfId="0" applyNumberFormat="1" applyFont="1" applyFill="1" applyBorder="1" applyAlignment="1">
      <alignment horizontal="right" vertical="center" indent="2"/>
    </xf>
    <xf numFmtId="183" fontId="3" fillId="0" borderId="11" xfId="0" applyNumberFormat="1" applyFont="1" applyFill="1" applyBorder="1" applyAlignment="1">
      <alignment vertical="center"/>
    </xf>
    <xf numFmtId="183" fontId="3" fillId="0" borderId="40" xfId="0" applyNumberFormat="1" applyFont="1" applyFill="1" applyBorder="1" applyAlignment="1">
      <alignment horizontal="right" vertical="center" indent="2"/>
    </xf>
    <xf numFmtId="183" fontId="3" fillId="0" borderId="36" xfId="0" applyNumberFormat="1" applyFont="1" applyFill="1" applyBorder="1" applyAlignment="1">
      <alignment vertical="center"/>
    </xf>
    <xf numFmtId="183" fontId="3" fillId="0" borderId="39" xfId="0" applyNumberFormat="1" applyFont="1" applyFill="1" applyBorder="1" applyAlignment="1">
      <alignment horizontal="right" vertical="center" indent="2"/>
    </xf>
    <xf numFmtId="183" fontId="3" fillId="0" borderId="34" xfId="0" applyNumberFormat="1" applyFont="1" applyBorder="1" applyAlignment="1" applyProtection="1">
      <alignment horizontal="right" vertical="center"/>
      <protection locked="0"/>
    </xf>
    <xf numFmtId="183" fontId="3" fillId="0" borderId="34" xfId="0" applyNumberFormat="1" applyFont="1" applyBorder="1" applyAlignment="1" applyProtection="1">
      <alignment horizontal="right" vertical="center" indent="1"/>
      <protection locked="0"/>
    </xf>
    <xf numFmtId="183" fontId="3" fillId="0" borderId="0" xfId="0" applyNumberFormat="1" applyFont="1" applyBorder="1" applyAlignment="1" applyProtection="1">
      <alignment horizontal="right" vertical="center"/>
      <protection locked="0"/>
    </xf>
    <xf numFmtId="183" fontId="3" fillId="0" borderId="0" xfId="0" applyNumberFormat="1" applyFont="1" applyBorder="1" applyAlignment="1" applyProtection="1">
      <alignment horizontal="right" vertical="center" indent="1"/>
      <protection locked="0"/>
    </xf>
    <xf numFmtId="183" fontId="3" fillId="0" borderId="13" xfId="0" applyNumberFormat="1" applyFont="1" applyBorder="1" applyAlignment="1" applyProtection="1">
      <alignment horizontal="right" vertical="center"/>
      <protection locked="0"/>
    </xf>
    <xf numFmtId="183" fontId="3" fillId="0" borderId="13" xfId="0" applyNumberFormat="1" applyFont="1" applyBorder="1" applyAlignment="1" applyProtection="1">
      <alignment horizontal="right" vertical="center" indent="1"/>
      <protection locked="0"/>
    </xf>
  </cellXfs>
  <cellStyles count="52">
    <cellStyle name="20% - 輔色1" xfId="29" builtinId="30" customBuiltin="1"/>
    <cellStyle name="20% - 輔色2" xfId="33" builtinId="34" customBuiltin="1"/>
    <cellStyle name="20% - 輔色3" xfId="37" builtinId="38" customBuiltin="1"/>
    <cellStyle name="20% - 輔色4" xfId="41" builtinId="42" customBuiltin="1"/>
    <cellStyle name="20% - 輔色5" xfId="45" builtinId="46" customBuiltin="1"/>
    <cellStyle name="20% - 輔色6" xfId="49" builtinId="50" customBuiltin="1"/>
    <cellStyle name="40% - 輔色1" xfId="30" builtinId="31" customBuiltin="1"/>
    <cellStyle name="40% - 輔色2" xfId="34" builtinId="35" customBuiltin="1"/>
    <cellStyle name="40% - 輔色3" xfId="38" builtinId="39" customBuiltin="1"/>
    <cellStyle name="40% - 輔色4" xfId="42" builtinId="43" customBuiltin="1"/>
    <cellStyle name="40% - 輔色5" xfId="46" builtinId="47" customBuiltin="1"/>
    <cellStyle name="40% - 輔色6" xfId="50" builtinId="51" customBuiltin="1"/>
    <cellStyle name="60% - 輔色1" xfId="31" builtinId="32" customBuiltin="1"/>
    <cellStyle name="60% - 輔色2" xfId="35" builtinId="36" customBuiltin="1"/>
    <cellStyle name="60% - 輔色3" xfId="39" builtinId="40" customBuiltin="1"/>
    <cellStyle name="60% - 輔色4" xfId="43" builtinId="44" customBuiltin="1"/>
    <cellStyle name="60% - 輔色5" xfId="47" builtinId="48" customBuiltin="1"/>
    <cellStyle name="60% - 輔色6" xfId="51" builtinId="52" customBuiltin="1"/>
    <cellStyle name="一般" xfId="0" builtinId="0" customBuiltin="1"/>
    <cellStyle name="千分位" xfId="11" builtinId="3" customBuiltin="1"/>
    <cellStyle name="千分位[0]" xfId="12" builtinId="6" customBuiltin="1"/>
    <cellStyle name="已瀏覽過的超連結" xfId="10" builtinId="9" customBuiltin="1"/>
    <cellStyle name="中等" xfId="20" builtinId="28" customBuiltin="1"/>
    <cellStyle name="合計" xfId="16" builtinId="25" customBuiltin="1"/>
    <cellStyle name="好" xfId="18" builtinId="26" customBuiltin="1"/>
    <cellStyle name="百分比" xfId="1" builtinId="5" customBuiltin="1"/>
    <cellStyle name="計算方式" xfId="23" builtinId="22" customBuiltin="1"/>
    <cellStyle name="貨幣" xfId="13" builtinId="4" customBuiltin="1"/>
    <cellStyle name="貨幣 [0]" xfId="14" builtinId="7" customBuiltin="1"/>
    <cellStyle name="連結的儲存格" xfId="24" builtinId="24" customBuiltin="1"/>
    <cellStyle name="備註" xfId="15" builtinId="10" customBuiltin="1"/>
    <cellStyle name="超連結" xfId="9" builtinId="8" customBuiltin="1"/>
    <cellStyle name="說明文字" xfId="27" builtinId="53" customBuiltin="1"/>
    <cellStyle name="輔色1" xfId="28" builtinId="29" customBuiltin="1"/>
    <cellStyle name="輔色2" xfId="32" builtinId="33" customBuiltin="1"/>
    <cellStyle name="輔色3" xfId="36" builtinId="37" customBuiltin="1"/>
    <cellStyle name="輔色4" xfId="40" builtinId="41" customBuiltin="1"/>
    <cellStyle name="輔色5" xfId="44" builtinId="45" customBuiltin="1"/>
    <cellStyle name="輔色6" xfId="48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8" builtinId="18" customBuiltin="1"/>
    <cellStyle name="標題 4" xfId="17" builtinId="19" customBuiltin="1"/>
    <cellStyle name="輸入" xfId="21" builtinId="20" customBuiltin="1"/>
    <cellStyle name="輸出" xfId="22" builtinId="21" customBuiltin="1"/>
    <cellStyle name="檢查儲存格" xfId="25" builtinId="23" customBuiltin="1"/>
    <cellStyle name="壞" xfId="19" builtinId="27" customBuiltin="1"/>
    <cellStyle name="關鍵指標百分比" xfId="7" xr:uid="{00000000-0005-0000-0000-00000A000000}"/>
    <cellStyle name="關鍵指標值" xfId="6" xr:uid="{00000000-0005-0000-0000-00000B000000}"/>
    <cellStyle name="關鍵指標標題" xfId="5" xr:uid="{00000000-0005-0000-0000-000009000000}"/>
    <cellStyle name="警告文字" xfId="26" builtinId="11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N40"/>
  <sheetViews>
    <sheetView showGridLines="0" tabSelected="1" zoomScaleNormal="100" workbookViewId="0"/>
  </sheetViews>
  <sheetFormatPr defaultRowHeight="30" customHeight="1" x14ac:dyDescent="0.25"/>
  <cols>
    <col min="1" max="1" width="1.44140625" style="3" customWidth="1"/>
    <col min="2" max="2" width="26.5546875" style="3" customWidth="1"/>
    <col min="3" max="3" width="2.77734375" style="3" customWidth="1"/>
    <col min="4" max="4" width="26.5546875" style="3" customWidth="1"/>
    <col min="5" max="5" width="2.77734375" style="3" customWidth="1"/>
    <col min="6" max="6" width="26.5546875" style="3" customWidth="1"/>
    <col min="7" max="7" width="2.77734375" style="3" customWidth="1"/>
    <col min="8" max="8" width="26.5546875" style="3" customWidth="1"/>
    <col min="9" max="9" width="2.77734375" style="3" customWidth="1"/>
    <col min="10" max="10" width="12.44140625" style="3" customWidth="1"/>
    <col min="11" max="11" width="1.88671875" style="3" customWidth="1"/>
    <col min="12" max="12" width="12.44140625" style="3" customWidth="1"/>
    <col min="13" max="13" width="1.77734375" style="3" customWidth="1"/>
    <col min="14" max="14" width="17.88671875" style="3" customWidth="1"/>
    <col min="15" max="15" width="10.109375" style="3" customWidth="1"/>
    <col min="16" max="16384" width="8.88671875" style="3"/>
  </cols>
  <sheetData>
    <row r="1" spans="2:14" ht="8.25" customHeight="1" thickBo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2"/>
    </row>
    <row r="2" spans="2:14" ht="38.25" customHeight="1" thickBot="1" x14ac:dyDescent="0.3">
      <c r="B2" s="1"/>
      <c r="C2" s="1"/>
      <c r="D2" s="1"/>
      <c r="E2" s="1"/>
      <c r="F2" s="1"/>
      <c r="G2" s="1"/>
      <c r="H2" s="1"/>
      <c r="I2" s="1"/>
      <c r="J2" s="1"/>
      <c r="K2" s="4">
        <v>2018</v>
      </c>
      <c r="L2" s="4"/>
      <c r="N2" s="5" t="s">
        <v>8</v>
      </c>
    </row>
    <row r="3" spans="2:14" ht="63.75" customHeight="1" thickBot="1" x14ac:dyDescent="0.3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N3" s="5" t="s">
        <v>9</v>
      </c>
    </row>
    <row r="4" spans="2:14" ht="6.75" customHeight="1" thickBot="1" x14ac:dyDescent="0.3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4" ht="24" customHeight="1" thickBot="1" x14ac:dyDescent="0.3">
      <c r="B5" s="8" t="s">
        <v>2</v>
      </c>
      <c r="C5" s="8"/>
      <c r="D5" s="9" t="s">
        <v>5</v>
      </c>
      <c r="E5" s="9"/>
      <c r="F5" s="9"/>
      <c r="G5" s="9"/>
      <c r="H5" s="9"/>
      <c r="I5" s="9"/>
      <c r="J5" s="9"/>
      <c r="K5" s="9"/>
      <c r="L5" s="9"/>
    </row>
    <row r="6" spans="2:14" s="13" customFormat="1" ht="18.75" customHeight="1" thickBot="1" x14ac:dyDescent="0.3">
      <c r="B6" s="10"/>
      <c r="C6" s="10"/>
      <c r="D6" s="11"/>
      <c r="E6" s="10"/>
      <c r="F6" s="10"/>
      <c r="G6" s="10"/>
      <c r="H6" s="10"/>
      <c r="I6" s="10"/>
      <c r="J6" s="12"/>
      <c r="K6" s="12"/>
      <c r="L6" s="12"/>
    </row>
    <row r="7" spans="2:14" ht="22.5" customHeight="1" x14ac:dyDescent="0.25">
      <c r="B7" s="14" t="str">
        <f>計算!B8</f>
        <v>收入</v>
      </c>
      <c r="C7" s="15"/>
      <c r="D7" s="14" t="str">
        <f>計算!B9</f>
        <v>淨收益</v>
      </c>
      <c r="E7" s="15"/>
      <c r="F7" s="14" t="str">
        <f>計算!B10</f>
        <v>利息</v>
      </c>
      <c r="G7" s="15"/>
      <c r="H7" s="14" t="str">
        <f>計算!B11</f>
        <v>折舊</v>
      </c>
      <c r="I7" s="15"/>
      <c r="J7" s="16" t="str">
        <f>計算!B12</f>
        <v>營運利潤</v>
      </c>
      <c r="K7" s="17"/>
      <c r="L7" s="18"/>
      <c r="M7" s="19"/>
    </row>
    <row r="8" spans="2:14" ht="42" customHeight="1" x14ac:dyDescent="0.25">
      <c r="B8" s="20">
        <f ca="1">IFERROR(計算!G8,"")</f>
        <v>180026.63</v>
      </c>
      <c r="C8" s="2"/>
      <c r="D8" s="20">
        <f ca="1">IFERROR(計算!G9,"")</f>
        <v>66272.100000000006</v>
      </c>
      <c r="E8" s="2"/>
      <c r="F8" s="20">
        <f ca="1">IFERROR(計算!G10,"")</f>
        <v>3338.3</v>
      </c>
      <c r="G8" s="2"/>
      <c r="H8" s="21">
        <f ca="1">IFERROR(計算!G11,"")</f>
        <v>5068.42</v>
      </c>
      <c r="I8" s="22"/>
      <c r="J8" s="23">
        <f ca="1">IFERROR(計算!G12,"")</f>
        <v>77317.83</v>
      </c>
      <c r="K8" s="24"/>
      <c r="L8" s="25"/>
    </row>
    <row r="9" spans="2:14" s="32" customFormat="1" ht="18.75" customHeight="1" x14ac:dyDescent="0.25">
      <c r="B9" s="26">
        <f ca="1">計算!H8</f>
        <v>9.0775909245357722E-2</v>
      </c>
      <c r="C9" s="2"/>
      <c r="D9" s="27">
        <f ca="1">計算!H9</f>
        <v>7.7882732612067906E-2</v>
      </c>
      <c r="E9" s="2"/>
      <c r="F9" s="27">
        <f ca="1">計算!H10</f>
        <v>6.0272571644545136E-2</v>
      </c>
      <c r="G9" s="2"/>
      <c r="H9" s="27">
        <f ca="1">計算!H11</f>
        <v>8.8194725035877219E-3</v>
      </c>
      <c r="I9" s="2"/>
      <c r="J9" s="28">
        <f ca="1">計算!H12</f>
        <v>7.3293999655530406E-3</v>
      </c>
      <c r="K9" s="29"/>
      <c r="L9" s="30"/>
      <c r="M9" s="31"/>
    </row>
    <row r="10" spans="2:14" ht="18.75" customHeight="1" x14ac:dyDescent="0.25">
      <c r="B10" s="33"/>
      <c r="C10" s="34"/>
      <c r="D10" s="33"/>
      <c r="E10" s="2"/>
      <c r="F10" s="33"/>
      <c r="G10" s="35"/>
      <c r="H10" s="36"/>
      <c r="I10" s="37"/>
      <c r="J10" s="38"/>
      <c r="K10" s="39"/>
      <c r="L10" s="40"/>
      <c r="M10" s="41"/>
    </row>
    <row r="11" spans="2:14" ht="18.75" customHeight="1" thickBot="1" x14ac:dyDescent="0.3">
      <c r="B11" s="42"/>
      <c r="C11" s="2"/>
      <c r="D11" s="42"/>
      <c r="E11" s="2"/>
      <c r="F11" s="42"/>
      <c r="G11" s="2"/>
      <c r="H11" s="42"/>
      <c r="I11" s="2"/>
      <c r="J11" s="43"/>
      <c r="K11" s="44"/>
      <c r="L11" s="45"/>
    </row>
    <row r="12" spans="2:14" ht="18.75" customHeight="1" thickBot="1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4" ht="24" customHeight="1" thickBot="1" x14ac:dyDescent="0.3">
      <c r="B13" s="46" t="s">
        <v>3</v>
      </c>
      <c r="C13" s="46"/>
      <c r="D13" s="9" t="s">
        <v>6</v>
      </c>
      <c r="E13" s="9"/>
      <c r="F13" s="9"/>
      <c r="G13" s="9"/>
      <c r="H13" s="9"/>
      <c r="I13" s="9"/>
      <c r="J13" s="9"/>
      <c r="K13" s="9"/>
      <c r="L13" s="9"/>
    </row>
    <row r="14" spans="2:14" ht="18.75" customHeight="1" x14ac:dyDescent="0.2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2:14" ht="18.75" customHeight="1" x14ac:dyDescent="0.25">
      <c r="B15" s="48" t="s">
        <v>4</v>
      </c>
      <c r="C15" s="48"/>
      <c r="D15" s="49" t="str">
        <f>"報表年份 ("&amp;所選年度&amp;")"</f>
        <v>報表年份 (2018)</v>
      </c>
      <c r="E15" s="50" t="str">
        <f>"去年 ("&amp;所選年度-1&amp;")"</f>
        <v>去年 (2017)</v>
      </c>
      <c r="F15" s="50"/>
      <c r="G15" s="50"/>
      <c r="H15" s="51" t="s">
        <v>7</v>
      </c>
      <c r="I15" s="52" t="str">
        <f ca="1">CONCATENATE(年份," 年趨勢")</f>
        <v>5 年趨勢</v>
      </c>
      <c r="J15" s="52"/>
      <c r="K15" s="52"/>
      <c r="L15" s="52"/>
    </row>
    <row r="16" spans="2:14" ht="30" customHeight="1" x14ac:dyDescent="0.25">
      <c r="B16" s="53" t="str">
        <f>計算!B15</f>
        <v>收入</v>
      </c>
      <c r="C16" s="53"/>
      <c r="D16" s="87">
        <f ca="1">IF($B16="","",計算!G15)</f>
        <v>180026.63</v>
      </c>
      <c r="E16" s="88">
        <f ca="1">IF($B16="","",計算!F15)</f>
        <v>165044.56</v>
      </c>
      <c r="F16" s="88"/>
      <c r="G16" s="88"/>
      <c r="H16" s="54">
        <f t="shared" ref="H16:H40" ca="1" si="0">IFERROR(D16/E16-1,"")</f>
        <v>9.0775909245357722E-2</v>
      </c>
      <c r="I16" s="55"/>
      <c r="J16" s="55"/>
      <c r="K16" s="55"/>
      <c r="L16" s="55"/>
    </row>
    <row r="17" spans="2:12" ht="30" customHeight="1" x14ac:dyDescent="0.25">
      <c r="B17" s="56" t="str">
        <f>計算!B16</f>
        <v>營運費用</v>
      </c>
      <c r="C17" s="56"/>
      <c r="D17" s="89">
        <f ca="1">IF($B17="","",計算!G16)</f>
        <v>80883.33</v>
      </c>
      <c r="E17" s="90">
        <f ca="1">IF($B17="","",計算!F16)</f>
        <v>81674.37</v>
      </c>
      <c r="F17" s="90"/>
      <c r="G17" s="90"/>
      <c r="H17" s="57">
        <f t="shared" ca="1" si="0"/>
        <v>-9.6852905017815738E-3</v>
      </c>
      <c r="I17" s="58"/>
      <c r="J17" s="58"/>
      <c r="K17" s="58"/>
      <c r="L17" s="58"/>
    </row>
    <row r="18" spans="2:12" ht="30" customHeight="1" x14ac:dyDescent="0.25">
      <c r="B18" s="56" t="str">
        <f>計算!B17</f>
        <v>營運利潤</v>
      </c>
      <c r="C18" s="56"/>
      <c r="D18" s="89">
        <f ca="1">IF($B18="","",計算!G17)</f>
        <v>77317.83</v>
      </c>
      <c r="E18" s="90">
        <f ca="1">IF($B18="","",計算!F17)</f>
        <v>76755.259999999995</v>
      </c>
      <c r="F18" s="90"/>
      <c r="G18" s="90"/>
      <c r="H18" s="57">
        <f t="shared" ca="1" si="0"/>
        <v>7.3293999655530406E-3</v>
      </c>
      <c r="I18" s="58"/>
      <c r="J18" s="58"/>
      <c r="K18" s="58"/>
      <c r="L18" s="58"/>
    </row>
    <row r="19" spans="2:12" ht="30" customHeight="1" x14ac:dyDescent="0.25">
      <c r="B19" s="56" t="str">
        <f>計算!B18</f>
        <v>折舊</v>
      </c>
      <c r="C19" s="56"/>
      <c r="D19" s="89">
        <f ca="1">IF($B19="","",計算!G18)</f>
        <v>5068.42</v>
      </c>
      <c r="E19" s="90">
        <f ca="1">IF($B19="","",計算!F18)</f>
        <v>5024.1099999999997</v>
      </c>
      <c r="F19" s="90"/>
      <c r="G19" s="90"/>
      <c r="H19" s="57">
        <f t="shared" ca="1" si="0"/>
        <v>8.8194725035877219E-3</v>
      </c>
      <c r="I19" s="58"/>
      <c r="J19" s="58"/>
      <c r="K19" s="58"/>
      <c r="L19" s="58"/>
    </row>
    <row r="20" spans="2:12" ht="30" customHeight="1" x14ac:dyDescent="0.25">
      <c r="B20" s="56" t="str">
        <f>計算!B19</f>
        <v>利息</v>
      </c>
      <c r="C20" s="56"/>
      <c r="D20" s="89">
        <f ca="1">IF($B20="","",計算!G19)</f>
        <v>3338.3</v>
      </c>
      <c r="E20" s="90">
        <f ca="1">IF($B20="","",計算!F19)</f>
        <v>3148.53</v>
      </c>
      <c r="F20" s="90"/>
      <c r="G20" s="90"/>
      <c r="H20" s="57">
        <f t="shared" ca="1" si="0"/>
        <v>6.0272571644545136E-2</v>
      </c>
      <c r="I20" s="58"/>
      <c r="J20" s="58"/>
      <c r="K20" s="58"/>
      <c r="L20" s="58"/>
    </row>
    <row r="21" spans="2:12" ht="30" customHeight="1" x14ac:dyDescent="0.25">
      <c r="B21" s="56" t="str">
        <f>計算!B20</f>
        <v>淨收益</v>
      </c>
      <c r="C21" s="56"/>
      <c r="D21" s="89">
        <f ca="1">IF($B21="","",計算!G20)</f>
        <v>66272.100000000006</v>
      </c>
      <c r="E21" s="90">
        <f ca="1">IF($B21="","",計算!F20)</f>
        <v>61483.59</v>
      </c>
      <c r="F21" s="90"/>
      <c r="G21" s="90"/>
      <c r="H21" s="57">
        <f t="shared" ca="1" si="0"/>
        <v>7.7882732612067906E-2</v>
      </c>
      <c r="I21" s="58"/>
      <c r="J21" s="58"/>
      <c r="K21" s="58"/>
      <c r="L21" s="58"/>
    </row>
    <row r="22" spans="2:12" ht="30" customHeight="1" x14ac:dyDescent="0.25">
      <c r="B22" s="56" t="str">
        <f>計算!B21</f>
        <v>稅金</v>
      </c>
      <c r="C22" s="56"/>
      <c r="D22" s="89">
        <f ca="1">IF($B22="","",計算!G21)</f>
        <v>29424.53</v>
      </c>
      <c r="E22" s="90">
        <f ca="1">IF($B22="","",計算!F21)</f>
        <v>28335.67</v>
      </c>
      <c r="F22" s="90"/>
      <c r="G22" s="90"/>
      <c r="H22" s="57">
        <f t="shared" ca="1" si="0"/>
        <v>3.8427183828722011E-2</v>
      </c>
      <c r="I22" s="58"/>
      <c r="J22" s="58"/>
      <c r="K22" s="58"/>
      <c r="L22" s="58"/>
    </row>
    <row r="23" spans="2:12" ht="30" customHeight="1" x14ac:dyDescent="0.25">
      <c r="B23" s="56" t="str">
        <f>計算!B22</f>
        <v>稅後淨利</v>
      </c>
      <c r="C23" s="56"/>
      <c r="D23" s="89">
        <f ca="1">IF($B23="","",計算!G22)</f>
        <v>42438.2</v>
      </c>
      <c r="E23" s="90">
        <f ca="1">IF($B23="","",計算!F22)</f>
        <v>40607.730000000003</v>
      </c>
      <c r="F23" s="90"/>
      <c r="G23" s="90"/>
      <c r="H23" s="57">
        <f t="shared" ca="1" si="0"/>
        <v>4.5076885607740147E-2</v>
      </c>
      <c r="I23" s="58"/>
      <c r="J23" s="58"/>
      <c r="K23" s="58"/>
      <c r="L23" s="58"/>
    </row>
    <row r="24" spans="2:12" ht="30" customHeight="1" x14ac:dyDescent="0.25">
      <c r="B24" s="56" t="str">
        <f>計算!B23</f>
        <v>指標 1</v>
      </c>
      <c r="C24" s="56"/>
      <c r="D24" s="89">
        <f ca="1">IF($B24="","",計算!G23)</f>
        <v>16.78</v>
      </c>
      <c r="E24" s="90">
        <f ca="1">IF($B24="","",計算!F23)</f>
        <v>15.57</v>
      </c>
      <c r="F24" s="90"/>
      <c r="G24" s="90"/>
      <c r="H24" s="57">
        <f t="shared" ca="1" si="0"/>
        <v>7.7713551701991124E-2</v>
      </c>
      <c r="I24" s="58"/>
      <c r="J24" s="58"/>
      <c r="K24" s="58"/>
      <c r="L24" s="58"/>
    </row>
    <row r="25" spans="2:12" ht="30" customHeight="1" x14ac:dyDescent="0.25">
      <c r="B25" s="56" t="str">
        <f>計算!B24</f>
        <v>指標 2</v>
      </c>
      <c r="C25" s="56"/>
      <c r="D25" s="89">
        <f ca="1">IF($B25="","",計算!G24)</f>
        <v>21.84</v>
      </c>
      <c r="E25" s="90">
        <f ca="1">IF($B25="","",計算!F24)</f>
        <v>20.48</v>
      </c>
      <c r="F25" s="90"/>
      <c r="G25" s="90"/>
      <c r="H25" s="57">
        <f t="shared" ca="1" si="0"/>
        <v>6.640625E-2</v>
      </c>
      <c r="I25" s="58"/>
      <c r="J25" s="58"/>
      <c r="K25" s="58"/>
      <c r="L25" s="58"/>
    </row>
    <row r="26" spans="2:12" ht="30" customHeight="1" x14ac:dyDescent="0.25">
      <c r="B26" s="56" t="str">
        <f>計算!B25</f>
        <v>指標 3</v>
      </c>
      <c r="C26" s="56"/>
      <c r="D26" s="89">
        <f ca="1">IF($B26="","",計算!G25)</f>
        <v>26.39</v>
      </c>
      <c r="E26" s="90">
        <f ca="1">IF($B26="","",計算!F25)</f>
        <v>24.67</v>
      </c>
      <c r="F26" s="90"/>
      <c r="G26" s="90"/>
      <c r="H26" s="57">
        <f t="shared" ca="1" si="0"/>
        <v>6.9720308066477443E-2</v>
      </c>
      <c r="I26" s="58"/>
      <c r="J26" s="58"/>
      <c r="K26" s="58"/>
      <c r="L26" s="58"/>
    </row>
    <row r="27" spans="2:12" ht="30" customHeight="1" x14ac:dyDescent="0.25">
      <c r="B27" s="56" t="str">
        <f>計算!B26</f>
        <v>指標 4</v>
      </c>
      <c r="C27" s="56"/>
      <c r="D27" s="89">
        <f ca="1">IF($B27="","",計算!G26)</f>
        <v>14.59</v>
      </c>
      <c r="E27" s="90">
        <f ca="1">IF($B27="","",計算!F26)</f>
        <v>13.76</v>
      </c>
      <c r="F27" s="90"/>
      <c r="G27" s="90"/>
      <c r="H27" s="57">
        <f t="shared" ca="1" si="0"/>
        <v>6.0319767441860517E-2</v>
      </c>
      <c r="I27" s="58"/>
      <c r="J27" s="58"/>
      <c r="K27" s="58"/>
      <c r="L27" s="58"/>
    </row>
    <row r="28" spans="2:12" ht="30" customHeight="1" x14ac:dyDescent="0.25">
      <c r="B28" s="56" t="str">
        <f>計算!B27</f>
        <v>指標 5</v>
      </c>
      <c r="C28" s="56"/>
      <c r="D28" s="89">
        <f ca="1">IF($B28="","",計算!G27)</f>
        <v>1</v>
      </c>
      <c r="E28" s="90">
        <f ca="1">IF($B28="","",計算!F27)</f>
        <v>0.91</v>
      </c>
      <c r="F28" s="90"/>
      <c r="G28" s="90"/>
      <c r="H28" s="57">
        <f t="shared" ca="1" si="0"/>
        <v>9.8901098901098772E-2</v>
      </c>
      <c r="I28" s="58"/>
      <c r="J28" s="58"/>
      <c r="K28" s="58"/>
      <c r="L28" s="58"/>
    </row>
    <row r="29" spans="2:12" ht="30" customHeight="1" x14ac:dyDescent="0.25">
      <c r="B29" s="56" t="str">
        <f>計算!B28</f>
        <v>指標 6</v>
      </c>
      <c r="C29" s="56"/>
      <c r="D29" s="89">
        <f ca="1">IF($B29="","",計算!G28)</f>
        <v>0.3</v>
      </c>
      <c r="E29" s="90">
        <f ca="1">IF($B29="","",計算!F28)</f>
        <v>0.28999999999999998</v>
      </c>
      <c r="F29" s="90"/>
      <c r="G29" s="90"/>
      <c r="H29" s="57">
        <f t="shared" ca="1" si="0"/>
        <v>3.4482758620689724E-2</v>
      </c>
      <c r="I29" s="58"/>
      <c r="J29" s="58"/>
      <c r="K29" s="58"/>
      <c r="L29" s="58"/>
    </row>
    <row r="30" spans="2:12" ht="30" customHeight="1" x14ac:dyDescent="0.25">
      <c r="B30" s="56" t="str">
        <f>計算!B29</f>
        <v/>
      </c>
      <c r="C30" s="56"/>
      <c r="D30" s="89" t="str">
        <f>IF($B30="","",計算!G29)</f>
        <v/>
      </c>
      <c r="E30" s="90" t="str">
        <f>IF($B30="","",計算!F29)</f>
        <v/>
      </c>
      <c r="F30" s="90"/>
      <c r="G30" s="90"/>
      <c r="H30" s="57" t="str">
        <f t="shared" si="0"/>
        <v/>
      </c>
      <c r="I30" s="58"/>
      <c r="J30" s="58"/>
      <c r="K30" s="58"/>
      <c r="L30" s="58"/>
    </row>
    <row r="31" spans="2:12" ht="30" customHeight="1" x14ac:dyDescent="0.25">
      <c r="B31" s="56" t="str">
        <f>計算!B30</f>
        <v/>
      </c>
      <c r="C31" s="56"/>
      <c r="D31" s="89" t="str">
        <f>IF($B31="","",計算!G30)</f>
        <v/>
      </c>
      <c r="E31" s="90" t="str">
        <f>IF($B31="","",計算!F30)</f>
        <v/>
      </c>
      <c r="F31" s="90"/>
      <c r="G31" s="90"/>
      <c r="H31" s="57" t="str">
        <f t="shared" si="0"/>
        <v/>
      </c>
      <c r="I31" s="58"/>
      <c r="J31" s="58"/>
      <c r="K31" s="58"/>
      <c r="L31" s="58"/>
    </row>
    <row r="32" spans="2:12" ht="30" customHeight="1" x14ac:dyDescent="0.25">
      <c r="B32" s="56" t="str">
        <f>計算!B31</f>
        <v/>
      </c>
      <c r="C32" s="56"/>
      <c r="D32" s="89" t="str">
        <f>IF($B32="","",計算!G31)</f>
        <v/>
      </c>
      <c r="E32" s="90" t="str">
        <f>IF($B32="","",計算!F31)</f>
        <v/>
      </c>
      <c r="F32" s="90"/>
      <c r="G32" s="90"/>
      <c r="H32" s="57" t="str">
        <f t="shared" si="0"/>
        <v/>
      </c>
      <c r="I32" s="58"/>
      <c r="J32" s="58"/>
      <c r="K32" s="58"/>
      <c r="L32" s="58"/>
    </row>
    <row r="33" spans="2:12" ht="30" customHeight="1" x14ac:dyDescent="0.25">
      <c r="B33" s="56" t="str">
        <f>計算!B32</f>
        <v/>
      </c>
      <c r="C33" s="56"/>
      <c r="D33" s="89" t="str">
        <f>IF($B33="","",計算!G32)</f>
        <v/>
      </c>
      <c r="E33" s="90" t="str">
        <f>IF($B33="","",計算!F32)</f>
        <v/>
      </c>
      <c r="F33" s="90"/>
      <c r="G33" s="90"/>
      <c r="H33" s="57" t="str">
        <f t="shared" si="0"/>
        <v/>
      </c>
      <c r="I33" s="58"/>
      <c r="J33" s="58"/>
      <c r="K33" s="58"/>
      <c r="L33" s="58"/>
    </row>
    <row r="34" spans="2:12" ht="30" customHeight="1" x14ac:dyDescent="0.25">
      <c r="B34" s="56" t="str">
        <f>計算!B33</f>
        <v/>
      </c>
      <c r="C34" s="56"/>
      <c r="D34" s="89" t="str">
        <f>IF($B34="","",計算!G33)</f>
        <v/>
      </c>
      <c r="E34" s="90" t="str">
        <f>IF($B34="","",計算!F33)</f>
        <v/>
      </c>
      <c r="F34" s="90"/>
      <c r="G34" s="90"/>
      <c r="H34" s="57" t="str">
        <f t="shared" si="0"/>
        <v/>
      </c>
      <c r="I34" s="58"/>
      <c r="J34" s="58"/>
      <c r="K34" s="58"/>
      <c r="L34" s="58"/>
    </row>
    <row r="35" spans="2:12" ht="30" customHeight="1" x14ac:dyDescent="0.25">
      <c r="B35" s="56" t="str">
        <f>計算!B34</f>
        <v/>
      </c>
      <c r="C35" s="56"/>
      <c r="D35" s="89" t="str">
        <f>IF($B35="","",計算!G34)</f>
        <v/>
      </c>
      <c r="E35" s="90" t="str">
        <f>IF($B35="","",計算!F34)</f>
        <v/>
      </c>
      <c r="F35" s="90"/>
      <c r="G35" s="90"/>
      <c r="H35" s="57" t="str">
        <f t="shared" si="0"/>
        <v/>
      </c>
      <c r="I35" s="58"/>
      <c r="J35" s="58"/>
      <c r="K35" s="58"/>
      <c r="L35" s="58"/>
    </row>
    <row r="36" spans="2:12" ht="30" customHeight="1" x14ac:dyDescent="0.25">
      <c r="B36" s="56" t="str">
        <f>計算!B35</f>
        <v/>
      </c>
      <c r="C36" s="56"/>
      <c r="D36" s="89" t="str">
        <f>IF($B36="","",計算!G35)</f>
        <v/>
      </c>
      <c r="E36" s="90" t="str">
        <f>IF($B36="","",計算!F35)</f>
        <v/>
      </c>
      <c r="F36" s="90"/>
      <c r="G36" s="90"/>
      <c r="H36" s="57" t="str">
        <f t="shared" si="0"/>
        <v/>
      </c>
      <c r="I36" s="58"/>
      <c r="J36" s="58"/>
      <c r="K36" s="58"/>
      <c r="L36" s="58"/>
    </row>
    <row r="37" spans="2:12" ht="30" customHeight="1" x14ac:dyDescent="0.25">
      <c r="B37" s="56" t="str">
        <f>計算!B36</f>
        <v/>
      </c>
      <c r="C37" s="56"/>
      <c r="D37" s="89" t="str">
        <f>IF($B37="","",計算!G36)</f>
        <v/>
      </c>
      <c r="E37" s="90" t="str">
        <f>IF($B37="","",計算!F36)</f>
        <v/>
      </c>
      <c r="F37" s="90"/>
      <c r="G37" s="90"/>
      <c r="H37" s="57" t="str">
        <f t="shared" si="0"/>
        <v/>
      </c>
      <c r="I37" s="58"/>
      <c r="J37" s="58"/>
      <c r="K37" s="58"/>
      <c r="L37" s="58"/>
    </row>
    <row r="38" spans="2:12" ht="30" customHeight="1" x14ac:dyDescent="0.25">
      <c r="B38" s="56" t="str">
        <f>計算!B37</f>
        <v/>
      </c>
      <c r="C38" s="56"/>
      <c r="D38" s="89" t="str">
        <f>IF($B38="","",計算!G37)</f>
        <v/>
      </c>
      <c r="E38" s="90" t="str">
        <f>IF($B38="","",計算!F37)</f>
        <v/>
      </c>
      <c r="F38" s="90"/>
      <c r="G38" s="90"/>
      <c r="H38" s="57" t="str">
        <f t="shared" si="0"/>
        <v/>
      </c>
      <c r="I38" s="58"/>
      <c r="J38" s="58"/>
      <c r="K38" s="58"/>
      <c r="L38" s="58"/>
    </row>
    <row r="39" spans="2:12" ht="30" customHeight="1" x14ac:dyDescent="0.25">
      <c r="B39" s="56" t="str">
        <f>計算!B38</f>
        <v/>
      </c>
      <c r="C39" s="56"/>
      <c r="D39" s="89" t="str">
        <f>IF($B39="","",計算!G38)</f>
        <v/>
      </c>
      <c r="E39" s="90" t="str">
        <f>IF($B39="","",計算!F38)</f>
        <v/>
      </c>
      <c r="F39" s="90"/>
      <c r="G39" s="90"/>
      <c r="H39" s="57" t="str">
        <f t="shared" si="0"/>
        <v/>
      </c>
      <c r="I39" s="58"/>
      <c r="J39" s="58"/>
      <c r="K39" s="58"/>
      <c r="L39" s="58"/>
    </row>
    <row r="40" spans="2:12" ht="30" customHeight="1" x14ac:dyDescent="0.25">
      <c r="B40" s="59" t="str">
        <f>計算!B39</f>
        <v/>
      </c>
      <c r="C40" s="59"/>
      <c r="D40" s="91" t="str">
        <f>IF($B40="","",計算!G39)</f>
        <v/>
      </c>
      <c r="E40" s="92" t="str">
        <f>IF($B40="","",計算!F39)</f>
        <v/>
      </c>
      <c r="F40" s="92"/>
      <c r="G40" s="92"/>
      <c r="H40" s="60" t="str">
        <f t="shared" si="0"/>
        <v/>
      </c>
      <c r="I40" s="61"/>
      <c r="J40" s="61"/>
      <c r="K40" s="61"/>
      <c r="L40" s="61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phoneticPr fontId="1" type="noConversion"/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從清單中選取 [年份]。選取 [取消]，按 ALT+向下鍵來查看選項，然後按向下鍵和 ENTER 來選取" prompt="在此儲存格中選取 [年份]。按 ALT+向下鍵來查看選項，然後按向下鍵和 ENTER 來選取" sqref="K2:L2" xr:uid="{00000000-0002-0000-0000-000000000000}">
      <formula1>年度清單</formula1>
    </dataValidation>
    <dataValidation allowBlank="1" showInputMessage="1" showErrorMessage="1" prompt="此活頁簿中建立年度財務報表。在此工作表的儲存格 K2 選取年份、選取 D5 可瀏覽至 [關鍵指標] 工作表，選取 D13 可瀏覽至 [財務資料] 工作表" sqref="A1" xr:uid="{00000000-0002-0000-0000-000001000000}"/>
    <dataValidation allowBlank="1" showInputMessage="1" showErrorMessage="1" prompt="這個儲存格是此工作表的標題。在下方儲存格中輸入公司名稱並在右側儲存格選取報表年份。儲存格 N2 和 N3 是提示" sqref="B1:J2" xr:uid="{00000000-0002-0000-0000-000002000000}"/>
    <dataValidation allowBlank="1" showInputMessage="1" showErrorMessage="1" prompt="在此儲存格中輸入公司名稱" sqref="B3:L4" xr:uid="{00000000-0002-0000-0000-000003000000}"/>
    <dataValidation allowBlank="1" showInputMessage="1" showErrorMessage="1" prompt="選取右側儲存格可瀏覽至 [關鍵指標設定] 工作表" sqref="B5:C5" xr:uid="{00000000-0002-0000-0000-000004000000}"/>
    <dataValidation allowBlank="1" showInputMessage="1" showErrorMessage="1" prompt="[關鍵指標設定] 工作表的瀏覽連結" sqref="D5:L5" xr:uid="{00000000-0002-0000-0000-000005000000}"/>
    <dataValidation allowBlank="1" showInputMessage="1" showErrorMessage="1" prompt="下方儲存格會自動更新營收、成長百分比以及走勢圖" sqref="B7" xr:uid="{00000000-0002-0000-0000-000006000000}"/>
    <dataValidation allowBlank="1" showInputMessage="1" showErrorMessage="1" prompt="此儲存格會自動更新總營收，而下方儲存格會自動更新成長百分比" sqref="B8" xr:uid="{00000000-0002-0000-0000-000007000000}"/>
    <dataValidation allowBlank="1" showInputMessage="1" showErrorMessage="1" prompt="此儲存格會自動更新成長百分比，而下方儲存格會自動更新走勢圖" sqref="B9 D9 F9 H9 J9:L9" xr:uid="{00000000-0002-0000-0000-000008000000}"/>
    <dataValidation allowBlank="1" showInputMessage="1" showErrorMessage="1" prompt="下方儲存格會自動更新淨利、成長百分比以及走勢圖" sqref="D7" xr:uid="{00000000-0002-0000-0000-000009000000}"/>
    <dataValidation allowBlank="1" showInputMessage="1" showErrorMessage="1" prompt="此儲存格會自動更新淨利，而下方儲存格會自動更新成長百分比" sqref="D8" xr:uid="{00000000-0002-0000-0000-00000A000000}"/>
    <dataValidation allowBlank="1" showInputMessage="1" showErrorMessage="1" prompt="下方儲存格會自動更新利息、成長百分比以及走勢圖" sqref="F7" xr:uid="{00000000-0002-0000-0000-00000B000000}"/>
    <dataValidation allowBlank="1" showInputMessage="1" showErrorMessage="1" prompt="此儲存格會自動更新利息，而下方儲存格會自動更新成長百分比" sqref="F8" xr:uid="{00000000-0002-0000-0000-00000C000000}"/>
    <dataValidation allowBlank="1" showInputMessage="1" showErrorMessage="1" prompt="下方儲存格會自動更新折舊金額、成長百分比以及走勢圖" sqref="H7" xr:uid="{00000000-0002-0000-0000-00000D000000}"/>
    <dataValidation allowBlank="1" showInputMessage="1" showErrorMessage="1" prompt="此儲存格會自動更新折舊金額，而下方儲存格會自動更新成長百分比" sqref="H8" xr:uid="{00000000-0002-0000-0000-00000E000000}"/>
    <dataValidation allowBlank="1" showInputMessage="1" showErrorMessage="1" prompt="下方儲存格會自動更新營利、成長百分比以及走勢圖" sqref="J7:L7" xr:uid="{00000000-0002-0000-0000-00000F000000}"/>
    <dataValidation allowBlank="1" showInputMessage="1" showErrorMessage="1" prompt="此儲存格會自動更新營利，而下方儲存格會自動更新成長百分比" sqref="J8:L8" xr:uid="{00000000-0002-0000-0000-000010000000}"/>
    <dataValidation allowBlank="1" showInputMessage="1" showErrorMessage="1" prompt="從儲存格 B15 開始的表格中的所有指標資料會自動更新" sqref="B13:C13" xr:uid="{00000000-0002-0000-0000-000011000000}"/>
    <dataValidation allowBlank="1" showInputMessage="1" showErrorMessage="1" prompt="此標題下方的欄會自動更新指標" sqref="B15" xr:uid="{00000000-0002-0000-0000-000012000000}"/>
    <dataValidation allowBlank="1" showInputMessage="1" showErrorMessage="1" prompt="此標題下方的欄會自動更新報表年度數據" sqref="D15" xr:uid="{00000000-0002-0000-0000-000013000000}"/>
    <dataValidation allowBlank="1" showInputMessage="1" showErrorMessage="1" prompt="此標題下方的欄會自動更新去年的數據" sqref="E15" xr:uid="{00000000-0002-0000-0000-000014000000}"/>
    <dataValidation allowBlank="1" showInputMessage="1" showErrorMessage="1" prompt="此標題下方的欄會自動更新百分比變更和圖示" sqref="H15" xr:uid="{00000000-0002-0000-0000-000015000000}"/>
    <dataValidation allowBlank="1" showInputMessage="1" showErrorMessage="1" prompt="此標題下方的欄會自動更新 5 年的趨勢線" sqref="I15:L15" xr:uid="{00000000-0002-0000-0000-000016000000}"/>
    <dataValidation allowBlank="1" showInputMessage="1" showErrorMessage="1" prompt="[財務資料輸入] 工作表的瀏覽連結" sqref="D13:L13" xr:uid="{00000000-0002-0000-0000-000017000000}"/>
  </dataValidations>
  <hyperlinks>
    <hyperlink ref="D5" location="'關鍵指標設定'!C5" tooltip="選取可瀏覽至 [關鍵指標設定] 工作表" display="Tap to change report Key Metrics" xr:uid="{00000000-0004-0000-0000-000000000000}"/>
    <hyperlink ref="D13:H13" location="'財務資料輸入'!B6" tooltip="選取可瀏覽至 [財務資料輸入] 工作表" display="Do not modify the information below. Tap to enter Financial Data" xr:uid="{00000000-0004-0000-0000-000001000000}"/>
    <hyperlink ref="D5:L5" location="'關鍵指標設定'!A1" tooltip="選取可瀏覽至 [關鍵指標設定] 工作表" display="Tap to change report Key Metrics" xr:uid="{00000000-0004-0000-0000-000002000000}"/>
    <hyperlink ref="D13:L13" location="'財務資料輸入'!A1" tooltip="選取可瀏覽至 [財務資料輸入] 工作表" display="Do not modify the information below. Tap to enter Financial Data" xr:uid="{00000000-0004-0000-0000-000003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計算!C8:G8</xm:f>
              <xm:sqref>B10</xm:sqref>
            </x14:sparkline>
            <x14:sparkline>
              <xm:f>計算!C9:G9</xm:f>
              <xm:sqref>D10</xm:sqref>
            </x14:sparkline>
            <x14:sparkline>
              <xm:f>計算!C10:G10</xm:f>
              <xm:sqref>F10</xm:sqref>
            </x14:sparkline>
            <x14:sparkline>
              <xm:f>計算!C11:G11</xm:f>
              <xm:sqref>H10</xm:sqref>
            </x14:sparkline>
            <x14:sparkline>
              <xm:f>計算!C12:G12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計算!C15:G15</xm:f>
              <xm:sqref>I16</xm:sqref>
            </x14:sparkline>
            <x14:sparkline>
              <xm:f>計算!C16:G16</xm:f>
              <xm:sqref>I17</xm:sqref>
            </x14:sparkline>
            <x14:sparkline>
              <xm:f>計算!C17:G17</xm:f>
              <xm:sqref>I18</xm:sqref>
            </x14:sparkline>
            <x14:sparkline>
              <xm:f>計算!C18:G18</xm:f>
              <xm:sqref>I19</xm:sqref>
            </x14:sparkline>
            <x14:sparkline>
              <xm:f>計算!C19:G19</xm:f>
              <xm:sqref>I20</xm:sqref>
            </x14:sparkline>
            <x14:sparkline>
              <xm:f>計算!C20:G20</xm:f>
              <xm:sqref>I21</xm:sqref>
            </x14:sparkline>
            <x14:sparkline>
              <xm:f>計算!C21:G21</xm:f>
              <xm:sqref>I22</xm:sqref>
            </x14:sparkline>
            <x14:sparkline>
              <xm:f>計算!C22:G22</xm:f>
              <xm:sqref>I23</xm:sqref>
            </x14:sparkline>
            <x14:sparkline>
              <xm:f>計算!C23:G23</xm:f>
              <xm:sqref>I24</xm:sqref>
            </x14:sparkline>
            <x14:sparkline>
              <xm:f>計算!C24:G24</xm:f>
              <xm:sqref>I25</xm:sqref>
            </x14:sparkline>
            <x14:sparkline>
              <xm:f>計算!C25:G25</xm:f>
              <xm:sqref>I26</xm:sqref>
            </x14:sparkline>
            <x14:sparkline>
              <xm:f>計算!C26:G26</xm:f>
              <xm:sqref>I27</xm:sqref>
            </x14:sparkline>
            <x14:sparkline>
              <xm:f>計算!C27:G27</xm:f>
              <xm:sqref>I28</xm:sqref>
            </x14:sparkline>
            <x14:sparkline>
              <xm:f>計算!C28:G28</xm:f>
              <xm:sqref>I29</xm:sqref>
            </x14:sparkline>
            <x14:sparkline>
              <xm:f>計算!C29:G29</xm:f>
              <xm:sqref>I30</xm:sqref>
            </x14:sparkline>
            <x14:sparkline>
              <xm:f>計算!C30:G30</xm:f>
              <xm:sqref>I31</xm:sqref>
            </x14:sparkline>
            <x14:sparkline>
              <xm:f>計算!C31:G31</xm:f>
              <xm:sqref>I32</xm:sqref>
            </x14:sparkline>
            <x14:sparkline>
              <xm:f>計算!C32:G32</xm:f>
              <xm:sqref>I33</xm:sqref>
            </x14:sparkline>
            <x14:sparkline>
              <xm:f>計算!C33:G33</xm:f>
              <xm:sqref>I34</xm:sqref>
            </x14:sparkline>
            <x14:sparkline>
              <xm:f>計算!C34:G34</xm:f>
              <xm:sqref>I35</xm:sqref>
            </x14:sparkline>
            <x14:sparkline>
              <xm:f>計算!C35:G35</xm:f>
              <xm:sqref>I36</xm:sqref>
            </x14:sparkline>
            <x14:sparkline>
              <xm:f>計算!C36:G36</xm:f>
              <xm:sqref>I37</xm:sqref>
            </x14:sparkline>
            <x14:sparkline>
              <xm:f>計算!C37:G37</xm:f>
              <xm:sqref>I38</xm:sqref>
            </x14:sparkline>
            <x14:sparkline>
              <xm:f>計算!C38:G38</xm:f>
              <xm:sqref>I39</xm:sqref>
            </x14:sparkline>
            <x14:sparkline>
              <xm:f>計算!C39:G39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25"/>
  <cols>
    <col min="1" max="1" width="1.44140625" style="3" customWidth="1"/>
    <col min="2" max="2" width="21.5546875" style="3" customWidth="1"/>
    <col min="3" max="9" width="17.44140625" style="3" customWidth="1"/>
    <col min="10" max="10" width="1.77734375" style="3" customWidth="1"/>
    <col min="11" max="16384" width="8.88671875" style="3"/>
  </cols>
  <sheetData>
    <row r="1" spans="2:9" ht="8.25" customHeight="1" x14ac:dyDescent="0.25">
      <c r="B1" s="69" t="s">
        <v>10</v>
      </c>
      <c r="C1" s="69"/>
      <c r="D1" s="69"/>
      <c r="E1" s="69"/>
      <c r="F1" s="69"/>
      <c r="G1" s="69"/>
      <c r="H1" s="69"/>
      <c r="I1" s="69"/>
    </row>
    <row r="2" spans="2:9" ht="38.25" customHeight="1" x14ac:dyDescent="0.25">
      <c r="B2" s="69"/>
      <c r="C2" s="69"/>
      <c r="D2" s="69"/>
      <c r="E2" s="69"/>
      <c r="F2" s="69"/>
      <c r="G2" s="69"/>
      <c r="H2" s="69"/>
      <c r="I2" s="69"/>
    </row>
    <row r="3" spans="2:9" ht="18.75" x14ac:dyDescent="0.25">
      <c r="B3" s="80" t="s">
        <v>11</v>
      </c>
      <c r="C3" s="80"/>
      <c r="D3" s="80"/>
      <c r="E3" s="80"/>
      <c r="F3" s="80"/>
      <c r="G3" s="80"/>
      <c r="H3" s="80"/>
      <c r="I3" s="80"/>
    </row>
    <row r="4" spans="2:9" ht="25.5" customHeight="1" x14ac:dyDescent="0.25">
      <c r="B4" s="81" t="s">
        <v>12</v>
      </c>
      <c r="C4" s="81"/>
    </row>
    <row r="5" spans="2:9" ht="25.5" customHeight="1" x14ac:dyDescent="0.25">
      <c r="B5" s="82" t="s">
        <v>13</v>
      </c>
      <c r="C5" s="83">
        <f ca="1">YEAR(TODAY())-6</f>
        <v>2013</v>
      </c>
      <c r="D5" s="83">
        <f ca="1">YEAR(TODAY())-5</f>
        <v>2014</v>
      </c>
      <c r="E5" s="83">
        <f ca="1">YEAR(TODAY())-4</f>
        <v>2015</v>
      </c>
      <c r="F5" s="83">
        <f ca="1">YEAR(TODAY())-3</f>
        <v>2016</v>
      </c>
      <c r="G5" s="83">
        <f ca="1">YEAR(TODAY())-2</f>
        <v>2017</v>
      </c>
      <c r="H5" s="83">
        <f ca="1">YEAR(TODAY())-1</f>
        <v>2018</v>
      </c>
      <c r="I5" s="84">
        <f ca="1">YEAR(TODAY())</f>
        <v>2019</v>
      </c>
    </row>
    <row r="6" spans="2:9" s="31" customFormat="1" ht="30" customHeight="1" x14ac:dyDescent="0.25">
      <c r="B6" s="85" t="s">
        <v>14</v>
      </c>
      <c r="C6" s="93">
        <v>125000</v>
      </c>
      <c r="D6" s="93">
        <v>134137.45000000001</v>
      </c>
      <c r="E6" s="93">
        <v>142728.38</v>
      </c>
      <c r="F6" s="93">
        <v>150687.46</v>
      </c>
      <c r="G6" s="93">
        <v>165044.56</v>
      </c>
      <c r="H6" s="93">
        <v>180026.63</v>
      </c>
      <c r="I6" s="94">
        <v>180583.88</v>
      </c>
    </row>
    <row r="7" spans="2:9" s="31" customFormat="1" ht="30" customHeight="1" x14ac:dyDescent="0.25">
      <c r="B7" s="86" t="s">
        <v>15</v>
      </c>
      <c r="C7" s="95">
        <v>65000</v>
      </c>
      <c r="D7" s="95">
        <v>70962.31</v>
      </c>
      <c r="E7" s="95">
        <v>75924.86</v>
      </c>
      <c r="F7" s="95">
        <v>78901.27</v>
      </c>
      <c r="G7" s="95">
        <v>81674.37</v>
      </c>
      <c r="H7" s="95">
        <v>80883.33</v>
      </c>
      <c r="I7" s="96">
        <v>94419.45</v>
      </c>
    </row>
    <row r="8" spans="2:9" s="31" customFormat="1" ht="30" customHeight="1" x14ac:dyDescent="0.25">
      <c r="B8" s="86" t="s">
        <v>16</v>
      </c>
      <c r="C8" s="95">
        <v>60000</v>
      </c>
      <c r="D8" s="95">
        <v>64207.3</v>
      </c>
      <c r="E8" s="95">
        <v>68857.69</v>
      </c>
      <c r="F8" s="95">
        <v>75643.25</v>
      </c>
      <c r="G8" s="95">
        <v>76755.259999999995</v>
      </c>
      <c r="H8" s="95">
        <v>77317.83</v>
      </c>
      <c r="I8" s="96">
        <v>73425.990000000005</v>
      </c>
    </row>
    <row r="9" spans="2:9" s="31" customFormat="1" ht="30" customHeight="1" x14ac:dyDescent="0.25">
      <c r="B9" s="86" t="s">
        <v>17</v>
      </c>
      <c r="C9" s="95">
        <v>4500</v>
      </c>
      <c r="D9" s="95">
        <v>4517.7700000000004</v>
      </c>
      <c r="E9" s="95">
        <v>4656.92</v>
      </c>
      <c r="F9" s="95">
        <v>4974.21</v>
      </c>
      <c r="G9" s="95">
        <v>5024.1099999999997</v>
      </c>
      <c r="H9" s="95">
        <v>5068.42</v>
      </c>
      <c r="I9" s="96">
        <v>5546.88</v>
      </c>
    </row>
    <row r="10" spans="2:9" s="31" customFormat="1" ht="30" customHeight="1" x14ac:dyDescent="0.25">
      <c r="B10" s="86" t="s">
        <v>18</v>
      </c>
      <c r="C10" s="95">
        <v>2500</v>
      </c>
      <c r="D10" s="95">
        <v>2745.82</v>
      </c>
      <c r="E10" s="95">
        <v>2893.11</v>
      </c>
      <c r="F10" s="95">
        <v>3136.12</v>
      </c>
      <c r="G10" s="95">
        <v>3148.53</v>
      </c>
      <c r="H10" s="95">
        <v>3338.3</v>
      </c>
      <c r="I10" s="96">
        <v>3789.47</v>
      </c>
    </row>
    <row r="11" spans="2:9" s="31" customFormat="1" ht="30" customHeight="1" x14ac:dyDescent="0.25">
      <c r="B11" s="86" t="s">
        <v>19</v>
      </c>
      <c r="C11" s="95">
        <v>54000</v>
      </c>
      <c r="D11" s="95">
        <v>54761.074999999997</v>
      </c>
      <c r="E11" s="95">
        <v>55860.81</v>
      </c>
      <c r="F11" s="95">
        <v>59747.95</v>
      </c>
      <c r="G11" s="95">
        <v>61483.59</v>
      </c>
      <c r="H11" s="95">
        <v>66272.100000000006</v>
      </c>
      <c r="I11" s="96">
        <v>67474.850000000006</v>
      </c>
    </row>
    <row r="12" spans="2:9" s="31" customFormat="1" ht="30" customHeight="1" x14ac:dyDescent="0.25">
      <c r="B12" s="86" t="s">
        <v>20</v>
      </c>
      <c r="C12" s="95">
        <v>22000</v>
      </c>
      <c r="D12" s="95">
        <v>23920.54</v>
      </c>
      <c r="E12" s="95">
        <v>25576.74</v>
      </c>
      <c r="F12" s="95">
        <v>27498.86</v>
      </c>
      <c r="G12" s="95">
        <v>28335.67</v>
      </c>
      <c r="H12" s="95">
        <v>29424.53</v>
      </c>
      <c r="I12" s="96">
        <v>31408.25</v>
      </c>
    </row>
    <row r="13" spans="2:9" s="31" customFormat="1" ht="30" customHeight="1" x14ac:dyDescent="0.25">
      <c r="B13" s="86" t="s">
        <v>21</v>
      </c>
      <c r="C13" s="95">
        <v>32000</v>
      </c>
      <c r="D13" s="95">
        <v>34943.49</v>
      </c>
      <c r="E13" s="95">
        <v>38418.53</v>
      </c>
      <c r="F13" s="95">
        <v>39895.050000000003</v>
      </c>
      <c r="G13" s="95">
        <v>40607.730000000003</v>
      </c>
      <c r="H13" s="95">
        <v>42438.2</v>
      </c>
      <c r="I13" s="96">
        <v>50247.68</v>
      </c>
    </row>
    <row r="14" spans="2:9" s="31" customFormat="1" ht="30" customHeight="1" x14ac:dyDescent="0.25">
      <c r="B14" s="86" t="s">
        <v>22</v>
      </c>
      <c r="C14" s="95">
        <v>12.8</v>
      </c>
      <c r="D14" s="95">
        <v>12.81</v>
      </c>
      <c r="E14" s="95">
        <v>13.78</v>
      </c>
      <c r="F14" s="95">
        <v>14.29</v>
      </c>
      <c r="G14" s="95">
        <v>15.57</v>
      </c>
      <c r="H14" s="95">
        <v>16.78</v>
      </c>
      <c r="I14" s="96">
        <v>19.96</v>
      </c>
    </row>
    <row r="15" spans="2:9" s="31" customFormat="1" ht="30" customHeight="1" x14ac:dyDescent="0.25">
      <c r="B15" s="86" t="s">
        <v>23</v>
      </c>
      <c r="C15" s="95">
        <v>18.2</v>
      </c>
      <c r="D15" s="95">
        <v>18.59</v>
      </c>
      <c r="E15" s="95">
        <v>19.22</v>
      </c>
      <c r="F15" s="95">
        <v>20.170000000000002</v>
      </c>
      <c r="G15" s="95">
        <v>20.48</v>
      </c>
      <c r="H15" s="95">
        <v>21.84</v>
      </c>
      <c r="I15" s="96">
        <v>26.01</v>
      </c>
    </row>
    <row r="16" spans="2:9" s="31" customFormat="1" ht="30" customHeight="1" x14ac:dyDescent="0.25">
      <c r="B16" s="86" t="s">
        <v>24</v>
      </c>
      <c r="C16" s="95">
        <v>19.100000000000001</v>
      </c>
      <c r="D16" s="95">
        <v>20.55</v>
      </c>
      <c r="E16" s="95">
        <v>21.87</v>
      </c>
      <c r="F16" s="95">
        <v>23.19</v>
      </c>
      <c r="G16" s="95">
        <v>24.67</v>
      </c>
      <c r="H16" s="95">
        <v>26.39</v>
      </c>
      <c r="I16" s="96">
        <v>31.08</v>
      </c>
    </row>
    <row r="17" spans="2:9" s="31" customFormat="1" ht="30" customHeight="1" x14ac:dyDescent="0.25">
      <c r="B17" s="86" t="s">
        <v>25</v>
      </c>
      <c r="C17" s="95">
        <v>12.1</v>
      </c>
      <c r="D17" s="95">
        <v>12.21</v>
      </c>
      <c r="E17" s="95">
        <v>12.59</v>
      </c>
      <c r="F17" s="95">
        <v>13.7</v>
      </c>
      <c r="G17" s="95">
        <v>13.76</v>
      </c>
      <c r="H17" s="95">
        <v>14.59</v>
      </c>
      <c r="I17" s="96">
        <v>14.92</v>
      </c>
    </row>
    <row r="18" spans="2:9" s="31" customFormat="1" ht="30" customHeight="1" x14ac:dyDescent="0.25">
      <c r="B18" s="86" t="s">
        <v>26</v>
      </c>
      <c r="C18" s="95">
        <v>0.75</v>
      </c>
      <c r="D18" s="95">
        <v>0.79</v>
      </c>
      <c r="E18" s="95">
        <v>0.85</v>
      </c>
      <c r="F18" s="95">
        <v>0.89</v>
      </c>
      <c r="G18" s="95">
        <v>0.91</v>
      </c>
      <c r="H18" s="95">
        <v>1</v>
      </c>
      <c r="I18" s="96">
        <v>1.03</v>
      </c>
    </row>
    <row r="19" spans="2:9" s="31" customFormat="1" ht="30" customHeight="1" x14ac:dyDescent="0.25">
      <c r="B19" s="86" t="s">
        <v>27</v>
      </c>
      <c r="C19" s="95">
        <v>0.23</v>
      </c>
      <c r="D19" s="95">
        <v>0.25</v>
      </c>
      <c r="E19" s="95">
        <v>0.27</v>
      </c>
      <c r="F19" s="95">
        <v>0.28000000000000003</v>
      </c>
      <c r="G19" s="95">
        <v>0.28999999999999998</v>
      </c>
      <c r="H19" s="95">
        <v>0.3</v>
      </c>
      <c r="I19" s="96">
        <v>0.34</v>
      </c>
    </row>
    <row r="20" spans="2:9" s="31" customFormat="1" ht="30" customHeight="1" x14ac:dyDescent="0.25">
      <c r="B20" s="86"/>
      <c r="C20" s="95"/>
      <c r="D20" s="95"/>
      <c r="E20" s="95"/>
      <c r="F20" s="95"/>
      <c r="G20" s="95"/>
      <c r="H20" s="95"/>
      <c r="I20" s="96"/>
    </row>
    <row r="21" spans="2:9" ht="30" customHeight="1" x14ac:dyDescent="0.25">
      <c r="B21" s="86"/>
      <c r="C21" s="95"/>
      <c r="D21" s="95"/>
      <c r="E21" s="95"/>
      <c r="F21" s="95"/>
      <c r="G21" s="95"/>
      <c r="H21" s="95"/>
      <c r="I21" s="96"/>
    </row>
    <row r="22" spans="2:9" ht="30" customHeight="1" x14ac:dyDescent="0.25">
      <c r="B22" s="86"/>
      <c r="C22" s="95"/>
      <c r="D22" s="95"/>
      <c r="E22" s="95"/>
      <c r="F22" s="95"/>
      <c r="G22" s="95"/>
      <c r="H22" s="95"/>
      <c r="I22" s="96"/>
    </row>
    <row r="23" spans="2:9" ht="30" customHeight="1" x14ac:dyDescent="0.25">
      <c r="B23" s="86"/>
      <c r="C23" s="95"/>
      <c r="D23" s="95"/>
      <c r="E23" s="95"/>
      <c r="F23" s="95"/>
      <c r="G23" s="95"/>
      <c r="H23" s="95"/>
      <c r="I23" s="96"/>
    </row>
    <row r="24" spans="2:9" ht="30" customHeight="1" x14ac:dyDescent="0.25">
      <c r="B24" s="86"/>
      <c r="C24" s="95"/>
      <c r="D24" s="95"/>
      <c r="E24" s="95"/>
      <c r="F24" s="95"/>
      <c r="G24" s="95"/>
      <c r="H24" s="95"/>
      <c r="I24" s="96"/>
    </row>
    <row r="25" spans="2:9" ht="30" customHeight="1" x14ac:dyDescent="0.25">
      <c r="B25" s="86"/>
      <c r="C25" s="95"/>
      <c r="D25" s="95"/>
      <c r="E25" s="95"/>
      <c r="F25" s="95"/>
      <c r="G25" s="95"/>
      <c r="H25" s="95"/>
      <c r="I25" s="96"/>
    </row>
    <row r="26" spans="2:9" ht="30" customHeight="1" x14ac:dyDescent="0.25">
      <c r="B26" s="86"/>
      <c r="C26" s="95"/>
      <c r="D26" s="95"/>
      <c r="E26" s="95"/>
      <c r="F26" s="95"/>
      <c r="G26" s="95"/>
      <c r="H26" s="95"/>
      <c r="I26" s="96"/>
    </row>
    <row r="27" spans="2:9" ht="30" customHeight="1" x14ac:dyDescent="0.25">
      <c r="B27" s="86"/>
      <c r="C27" s="95"/>
      <c r="D27" s="95"/>
      <c r="E27" s="95"/>
      <c r="F27" s="95"/>
      <c r="G27" s="95"/>
      <c r="H27" s="95"/>
      <c r="I27" s="96"/>
    </row>
    <row r="28" spans="2:9" ht="30" customHeight="1" x14ac:dyDescent="0.25">
      <c r="B28" s="86"/>
      <c r="C28" s="95"/>
      <c r="D28" s="95"/>
      <c r="E28" s="95"/>
      <c r="F28" s="95"/>
      <c r="G28" s="95"/>
      <c r="H28" s="95"/>
      <c r="I28" s="96"/>
    </row>
    <row r="29" spans="2:9" ht="30" customHeight="1" x14ac:dyDescent="0.25">
      <c r="B29" s="86"/>
      <c r="C29" s="95"/>
      <c r="D29" s="95"/>
      <c r="E29" s="95"/>
      <c r="F29" s="95"/>
      <c r="G29" s="95"/>
      <c r="H29" s="95"/>
      <c r="I29" s="96"/>
    </row>
    <row r="30" spans="2:9" ht="30" customHeight="1" x14ac:dyDescent="0.25">
      <c r="B30" s="86"/>
      <c r="C30" s="97"/>
      <c r="D30" s="97"/>
      <c r="E30" s="97"/>
      <c r="F30" s="97"/>
      <c r="G30" s="97"/>
      <c r="H30" s="97"/>
      <c r="I30" s="98"/>
    </row>
  </sheetData>
  <sheetProtection selectLockedCells="1"/>
  <mergeCells count="3">
    <mergeCell ref="B3:I3"/>
    <mergeCell ref="B4:C4"/>
    <mergeCell ref="B1:I2"/>
  </mergeCells>
  <phoneticPr fontId="1" type="noConversion"/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在儲存格 B5 開始的表格中輸入最多 25 筆關鍵指標和七年的財務資料。選取儲存格 B4，可瀏覽至 [財務報表] 工作表" sqref="A1" xr:uid="{00000000-0002-0000-0100-000000000000}"/>
    <dataValidation allowBlank="1" showInputMessage="1" showErrorMessage="1" prompt="這個儲存格是此工作表的標題，而下方儲存格則是提示" sqref="B1:I2" xr:uid="{00000000-0002-0000-0100-000001000000}"/>
    <dataValidation allowBlank="1" showInputMessage="1" showErrorMessage="1" prompt="[財務報表] 工作表的瀏覽連結。在下表中輸入詳細資料" sqref="B4:C4" xr:uid="{00000000-0002-0000-0100-000002000000}"/>
    <dataValidation allowBlank="1" showInputMessage="1" showErrorMessage="1" prompt="此儲存格為秘訣" sqref="B3:I3" xr:uid="{00000000-0002-0000-0100-000003000000}"/>
    <dataValidation allowBlank="1" showInputMessage="1" showErrorMessage="1" prompt="此儲存格會自動更新年份。在此標題下方的欄中輸入今年的數據" sqref="C5 D5:I5" xr:uid="{00000000-0002-0000-0100-000004000000}"/>
    <dataValidation allowBlank="1" showInputMessage="1" showErrorMessage="1" prompt="在此標題下方的欄中輸入指標名稱" sqref="B5" xr:uid="{00000000-0002-0000-0100-000005000000}"/>
  </dataValidations>
  <hyperlinks>
    <hyperlink ref="B4" location="'財務報表'!A1" tooltip="選取可瀏覽至 [財務報表] 工作表" display="Tap to view Financial Report" xr:uid="{00000000-0004-0000-0100-000000000000}"/>
  </hyperlinks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/>
  </sheetPr>
  <dimension ref="B1:H9"/>
  <sheetViews>
    <sheetView showGridLines="0" zoomScaleNormal="100" workbookViewId="0"/>
  </sheetViews>
  <sheetFormatPr defaultRowHeight="30" customHeight="1" x14ac:dyDescent="0.25"/>
  <cols>
    <col min="1" max="1" width="1.44140625" style="3" customWidth="1"/>
    <col min="2" max="2" width="4.44140625" style="3" customWidth="1"/>
    <col min="3" max="3" width="24" style="3" customWidth="1"/>
    <col min="4" max="4" width="4" style="3" customWidth="1"/>
    <col min="5" max="6" width="18.109375" style="3" customWidth="1"/>
    <col min="7" max="8" width="8.88671875" style="3"/>
    <col min="9" max="9" width="1.77734375" style="3" customWidth="1"/>
    <col min="10" max="16384" width="8.88671875" style="3"/>
  </cols>
  <sheetData>
    <row r="1" spans="2:8" ht="8.25" customHeight="1" x14ac:dyDescent="0.25">
      <c r="B1" s="69" t="s">
        <v>28</v>
      </c>
      <c r="C1" s="69"/>
      <c r="D1" s="69"/>
      <c r="E1" s="69"/>
      <c r="F1" s="69"/>
      <c r="G1" s="69"/>
      <c r="H1" s="69"/>
    </row>
    <row r="2" spans="2:8" ht="38.25" customHeight="1" x14ac:dyDescent="0.25">
      <c r="B2" s="69"/>
      <c r="C2" s="69"/>
      <c r="D2" s="69"/>
      <c r="E2" s="69"/>
      <c r="F2" s="69"/>
      <c r="G2" s="69"/>
      <c r="H2" s="69"/>
    </row>
    <row r="3" spans="2:8" ht="25.5" customHeight="1" x14ac:dyDescent="0.3">
      <c r="B3" s="70" t="s">
        <v>29</v>
      </c>
      <c r="C3" s="70"/>
      <c r="D3" s="70"/>
      <c r="E3" s="70"/>
      <c r="F3" s="70"/>
      <c r="G3" s="70"/>
      <c r="H3" s="70"/>
    </row>
    <row r="4" spans="2:8" ht="30" customHeight="1" thickBot="1" x14ac:dyDescent="0.3">
      <c r="B4" s="71" t="s">
        <v>30</v>
      </c>
      <c r="C4" s="71"/>
      <c r="D4" s="71"/>
    </row>
    <row r="5" spans="2:8" s="63" customFormat="1" ht="30" customHeight="1" x14ac:dyDescent="0.25">
      <c r="B5" s="72">
        <v>1</v>
      </c>
      <c r="C5" s="73" t="s">
        <v>14</v>
      </c>
      <c r="D5" s="74" t="str">
        <f>IF(ISBLANK(C5),"← 請從下拉式選單選取一個值",IF(COUNTIF($C$5:C5,C5)&gt;1,"您已選取"&amp;C5&amp;"兩次。",""))</f>
        <v/>
      </c>
      <c r="G5" s="3"/>
    </row>
    <row r="6" spans="2:8" s="63" customFormat="1" ht="30" customHeight="1" x14ac:dyDescent="0.25">
      <c r="B6" s="75">
        <v>2</v>
      </c>
      <c r="C6" s="76" t="s">
        <v>19</v>
      </c>
      <c r="D6" s="74" t="str">
        <f>IF(ISBLANK(C6),"← 請從下拉式選單選取一個值",IF(COUNTIF($C$5:C6,C6)&gt;1,"您已選取"&amp;C6&amp;"兩次。",""))</f>
        <v/>
      </c>
      <c r="G6" s="3"/>
    </row>
    <row r="7" spans="2:8" s="63" customFormat="1" ht="30" customHeight="1" x14ac:dyDescent="0.25">
      <c r="B7" s="75">
        <v>3</v>
      </c>
      <c r="C7" s="77" t="s">
        <v>18</v>
      </c>
      <c r="D7" s="74" t="str">
        <f>IF(ISBLANK(C7),"← 請從下拉式選單選取一個值",IF(COUNTIF($C$5:C7,C7)&gt;1,"您已選取"&amp;C7&amp;"兩次。",""))</f>
        <v/>
      </c>
      <c r="G7" s="3"/>
    </row>
    <row r="8" spans="2:8" s="63" customFormat="1" ht="30" customHeight="1" x14ac:dyDescent="0.25">
      <c r="B8" s="75">
        <v>4</v>
      </c>
      <c r="C8" s="77" t="s">
        <v>17</v>
      </c>
      <c r="D8" s="74" t="str">
        <f>IF(ISBLANK(C8),"← 請從下拉式選單選取一個值",IF(COUNTIF($C$5:C8,C8)&gt;1,"您已選取"&amp;C8&amp;"兩次。",""))</f>
        <v/>
      </c>
    </row>
    <row r="9" spans="2:8" s="63" customFormat="1" ht="30" customHeight="1" thickBot="1" x14ac:dyDescent="0.3">
      <c r="B9" s="78">
        <v>5</v>
      </c>
      <c r="C9" s="79" t="s">
        <v>16</v>
      </c>
      <c r="D9" s="74" t="str">
        <f>IF(ISBLANK(C9),"← 請從下拉式選單選取一個值",IF(COUNTIF($C$5:C9,C9)&gt;1,"您已選取"&amp;C9&amp;"兩次。",""))</f>
        <v/>
      </c>
    </row>
  </sheetData>
  <sheetProtection selectLockedCells="1"/>
  <mergeCells count="3">
    <mergeCell ref="B4:D4"/>
    <mergeCell ref="B3:H3"/>
    <mergeCell ref="B1:H2"/>
  </mergeCells>
  <phoneticPr fontId="1" type="noConversion"/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從清單中選取 [關鍵指標]。選取 [取消]，按 ALT+向下鍵來查看選項，然後按向下鍵和 ENTER 來選取" prompt="在此儲存格中選取 [關鍵指標]。按 ALT+向下鍵來查看選項，然後按向下鍵和 ENTER 來選取" sqref="C5:C9" xr:uid="{00000000-0002-0000-0200-000000000000}">
      <formula1>指標清單</formula1>
    </dataValidation>
    <dataValidation allowBlank="1" showInputMessage="1" showErrorMessage="1" prompt="在此工作表中選取要顯示在年度財務報表頂端的關鍵指標。選取儲存格 B4 可瀏覽至 [財務報表] 工作表" sqref="A1" xr:uid="{00000000-0002-0000-0200-000001000000}"/>
    <dataValidation allowBlank="1" showInputMessage="1" showErrorMessage="1" prompt="這個儲存格是此工作表的標題，而下方儲存格則是提示" sqref="B1:H2" xr:uid="{00000000-0002-0000-0200-000002000000}"/>
    <dataValidation allowBlank="1" showInputMessage="1" showErrorMessage="1" prompt="[財務報表] 工作表的瀏覽連結。在儲存格 C5 至 C9 的下方選取關鍵指標" sqref="B4:D4" xr:uid="{00000000-0002-0000-0200-000003000000}"/>
  </dataValidations>
  <hyperlinks>
    <hyperlink ref="B4:C4" location="'財務報表'!A1" tooltip="檢視財務報表" display="  Click to view Financial Report" xr:uid="{00000000-0004-0000-0200-000000000000}"/>
    <hyperlink ref="B4:D4" location="'財務報表'!A1" tooltip="選取可瀏覽至 [財務報表] 工作表" display="  Tap to view Financial Report" xr:uid="{00000000-0004-0000-0200-000001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defaultRowHeight="15" x14ac:dyDescent="0.25"/>
  <cols>
    <col min="1" max="1" width="9.44140625" style="3" customWidth="1"/>
    <col min="2" max="2" width="32.88671875" style="3" customWidth="1"/>
    <col min="3" max="7" width="11.44140625" style="3" customWidth="1"/>
    <col min="8" max="9" width="9.44140625" style="3" customWidth="1"/>
    <col min="10" max="16384" width="8.88671875" style="3"/>
  </cols>
  <sheetData>
    <row r="1" spans="1:9" s="63" customFormat="1" ht="34.5" customHeight="1" x14ac:dyDescent="0.25">
      <c r="A1" s="62" t="s">
        <v>31</v>
      </c>
    </row>
    <row r="2" spans="1:9" s="63" customFormat="1" x14ac:dyDescent="0.25">
      <c r="D2" s="41" t="s">
        <v>36</v>
      </c>
    </row>
    <row r="3" spans="1:9" ht="19.5" customHeight="1" x14ac:dyDescent="0.25">
      <c r="B3" s="3" t="s">
        <v>32</v>
      </c>
      <c r="C3" s="64">
        <f>所選年度</f>
        <v>2018</v>
      </c>
      <c r="D3" s="3">
        <f ca="1">MATCH(C3,年度清單,0)+1</f>
        <v>7</v>
      </c>
    </row>
    <row r="4" spans="1:9" ht="19.5" customHeight="1" x14ac:dyDescent="0.25">
      <c r="B4" s="3" t="s">
        <v>33</v>
      </c>
      <c r="C4" s="64">
        <f>C3-1</f>
        <v>2017</v>
      </c>
      <c r="D4" s="3">
        <f ca="1">MATCH(C4,年度清單,0)+1</f>
        <v>6</v>
      </c>
    </row>
    <row r="5" spans="1:9" ht="19.5" customHeight="1" x14ac:dyDescent="0.25"/>
    <row r="6" spans="1:9" ht="19.5" customHeight="1" thickBot="1" x14ac:dyDescent="0.3">
      <c r="B6" s="3" t="s">
        <v>34</v>
      </c>
      <c r="C6" s="65">
        <f ca="1">MATCH(C7,年度清單,0)+1</f>
        <v>3</v>
      </c>
      <c r="D6" s="65">
        <f ca="1">MATCH(D7,年度清單,0)+1</f>
        <v>4</v>
      </c>
      <c r="E6" s="65">
        <f ca="1">MATCH(E7,年度清單,0)+1</f>
        <v>5</v>
      </c>
      <c r="F6" s="65">
        <f ca="1">MATCH(F7,年度清單,0)+1</f>
        <v>6</v>
      </c>
      <c r="G6" s="65">
        <f ca="1">MATCH(G7,年度清單,0)+1</f>
        <v>7</v>
      </c>
      <c r="I6" s="3">
        <f ca="1">COUNT(C6:G6)</f>
        <v>5</v>
      </c>
    </row>
    <row r="7" spans="1:9" ht="19.5" thickBot="1" x14ac:dyDescent="0.35">
      <c r="B7" s="66" t="s">
        <v>2</v>
      </c>
      <c r="C7" s="67">
        <f>D7-1</f>
        <v>2014</v>
      </c>
      <c r="D7" s="67">
        <f>E7-1</f>
        <v>2015</v>
      </c>
      <c r="E7" s="67">
        <f>F7-1</f>
        <v>2016</v>
      </c>
      <c r="F7" s="67">
        <f>G7-1</f>
        <v>2017</v>
      </c>
      <c r="G7" s="67">
        <f>C3</f>
        <v>2018</v>
      </c>
      <c r="H7" s="66"/>
    </row>
    <row r="8" spans="1:9" ht="19.5" customHeight="1" x14ac:dyDescent="0.25">
      <c r="A8" s="3">
        <f>MATCH(B8,財務資料輸入!$B$6:$B$30,0)</f>
        <v>1</v>
      </c>
      <c r="B8" s="3" t="str">
        <f>IF(關鍵指標設定!C5="","",關鍵指標設定!C5)</f>
        <v>收入</v>
      </c>
      <c r="C8" s="3">
        <f ca="1">IFERROR(INDEX(財務資料輸入!$B$6:$I$30,$A8,C$6),NA())</f>
        <v>134137.45000000001</v>
      </c>
      <c r="D8" s="3">
        <f ca="1">IFERROR(INDEX(財務資料輸入!$B$6:$I$30,$A8,D$6),NA())</f>
        <v>142728.38</v>
      </c>
      <c r="E8" s="3">
        <f ca="1">IFERROR(INDEX(財務資料輸入!$B$6:$I$30,$A8,E$6),NA())</f>
        <v>150687.46</v>
      </c>
      <c r="F8" s="3">
        <f ca="1">IFERROR(INDEX(財務資料輸入!$B$6:$I$30,$A8,F$6),NA())</f>
        <v>165044.56</v>
      </c>
      <c r="G8" s="3">
        <f ca="1">IFERROR(INDEX(財務資料輸入!$B$6:$I$30,$A8,G$6),NA())</f>
        <v>180026.63</v>
      </c>
      <c r="H8" s="68">
        <f ca="1">IFERROR(G8/F8-1,"")</f>
        <v>9.0775909245357722E-2</v>
      </c>
    </row>
    <row r="9" spans="1:9" ht="19.5" customHeight="1" x14ac:dyDescent="0.25">
      <c r="A9" s="3">
        <f>MATCH(B9,財務資料輸入!$B$6:$B$30,0)</f>
        <v>6</v>
      </c>
      <c r="B9" s="3" t="str">
        <f>IF(關鍵指標設定!C6="","",關鍵指標設定!C6)</f>
        <v>淨收益</v>
      </c>
      <c r="C9" s="3">
        <f ca="1">IFERROR(INDEX(財務資料輸入!$B$6:$I$30,$A9,C$6),NA())</f>
        <v>54761.074999999997</v>
      </c>
      <c r="D9" s="3">
        <f ca="1">IFERROR(INDEX(財務資料輸入!$B$6:$I$30,$A9,D$6),NA())</f>
        <v>55860.81</v>
      </c>
      <c r="E9" s="3">
        <f ca="1">IFERROR(INDEX(財務資料輸入!$B$6:$I$30,$A9,E$6),NA())</f>
        <v>59747.95</v>
      </c>
      <c r="F9" s="3">
        <f ca="1">IFERROR(INDEX(財務資料輸入!$B$6:$I$30,$A9,F$6),NA())</f>
        <v>61483.59</v>
      </c>
      <c r="G9" s="3">
        <f ca="1">IFERROR(INDEX(財務資料輸入!$B$6:$I$30,$A9,G$6),NA())</f>
        <v>66272.100000000006</v>
      </c>
      <c r="H9" s="68">
        <f t="shared" ref="H9:H12" ca="1" si="0">IFERROR(G9/F9-1,"")</f>
        <v>7.7882732612067906E-2</v>
      </c>
    </row>
    <row r="10" spans="1:9" ht="19.5" customHeight="1" x14ac:dyDescent="0.25">
      <c r="A10" s="3">
        <f>MATCH(B10,財務資料輸入!$B$6:$B$30,0)</f>
        <v>5</v>
      </c>
      <c r="B10" s="3" t="str">
        <f>IF(關鍵指標設定!C7="","",關鍵指標設定!C7)</f>
        <v>利息</v>
      </c>
      <c r="C10" s="3">
        <f ca="1">IFERROR(INDEX(財務資料輸入!$B$6:$I$30,$A10,C$6),NA())</f>
        <v>2745.82</v>
      </c>
      <c r="D10" s="3">
        <f ca="1">IFERROR(INDEX(財務資料輸入!$B$6:$I$30,$A10,D$6),NA())</f>
        <v>2893.11</v>
      </c>
      <c r="E10" s="3">
        <f ca="1">IFERROR(INDEX(財務資料輸入!$B$6:$I$30,$A10,E$6),NA())</f>
        <v>3136.12</v>
      </c>
      <c r="F10" s="3">
        <f ca="1">IFERROR(INDEX(財務資料輸入!$B$6:$I$30,$A10,F$6),NA())</f>
        <v>3148.53</v>
      </c>
      <c r="G10" s="3">
        <f ca="1">IFERROR(INDEX(財務資料輸入!$B$6:$I$30,$A10,G$6),NA())</f>
        <v>3338.3</v>
      </c>
      <c r="H10" s="68">
        <f t="shared" ca="1" si="0"/>
        <v>6.0272571644545136E-2</v>
      </c>
    </row>
    <row r="11" spans="1:9" ht="19.5" customHeight="1" x14ac:dyDescent="0.25">
      <c r="A11" s="3">
        <f>MATCH(B11,財務資料輸入!$B$6:$B$30,0)</f>
        <v>4</v>
      </c>
      <c r="B11" s="3" t="str">
        <f>IF(關鍵指標設定!C8="","",關鍵指標設定!C8)</f>
        <v>折舊</v>
      </c>
      <c r="C11" s="3">
        <f ca="1">IFERROR(INDEX(財務資料輸入!$B$6:$I$30,$A11,C$6),NA())</f>
        <v>4517.7700000000004</v>
      </c>
      <c r="D11" s="3">
        <f ca="1">IFERROR(INDEX(財務資料輸入!$B$6:$I$30,$A11,D$6),NA())</f>
        <v>4656.92</v>
      </c>
      <c r="E11" s="3">
        <f ca="1">IFERROR(INDEX(財務資料輸入!$B$6:$I$30,$A11,E$6),NA())</f>
        <v>4974.21</v>
      </c>
      <c r="F11" s="3">
        <f ca="1">IFERROR(INDEX(財務資料輸入!$B$6:$I$30,$A11,F$6),NA())</f>
        <v>5024.1099999999997</v>
      </c>
      <c r="G11" s="3">
        <f ca="1">IFERROR(INDEX(財務資料輸入!$B$6:$I$30,$A11,G$6),NA())</f>
        <v>5068.42</v>
      </c>
      <c r="H11" s="68">
        <f t="shared" ca="1" si="0"/>
        <v>8.8194725035877219E-3</v>
      </c>
    </row>
    <row r="12" spans="1:9" ht="19.5" customHeight="1" x14ac:dyDescent="0.25">
      <c r="A12" s="3">
        <f>MATCH(B12,財務資料輸入!$B$6:$B$30,0)</f>
        <v>3</v>
      </c>
      <c r="B12" s="3" t="str">
        <f>IF(關鍵指標設定!C9="","",關鍵指標設定!C9)</f>
        <v>營運利潤</v>
      </c>
      <c r="C12" s="3">
        <f ca="1">IFERROR(INDEX(財務資料輸入!$B$6:$I$30,$A12,C$6),NA())</f>
        <v>64207.3</v>
      </c>
      <c r="D12" s="3">
        <f ca="1">IFERROR(INDEX(財務資料輸入!$B$6:$I$30,$A12,D$6),NA())</f>
        <v>68857.69</v>
      </c>
      <c r="E12" s="3">
        <f ca="1">IFERROR(INDEX(財務資料輸入!$B$6:$I$30,$A12,E$6),NA())</f>
        <v>75643.25</v>
      </c>
      <c r="F12" s="3">
        <f ca="1">IFERROR(INDEX(財務資料輸入!$B$6:$I$30,$A12,F$6),NA())</f>
        <v>76755.259999999995</v>
      </c>
      <c r="G12" s="3">
        <f ca="1">IFERROR(INDEX(財務資料輸入!$B$6:$I$30,$A12,G$6),NA())</f>
        <v>77317.83</v>
      </c>
      <c r="H12" s="68">
        <f t="shared" ca="1" si="0"/>
        <v>7.3293999655530406E-3</v>
      </c>
    </row>
    <row r="13" spans="1:9" ht="15.75" thickBot="1" x14ac:dyDescent="0.3"/>
    <row r="14" spans="1:9" ht="19.5" thickBot="1" x14ac:dyDescent="0.3">
      <c r="B14" s="66" t="s">
        <v>35</v>
      </c>
      <c r="C14" s="66"/>
      <c r="D14" s="66"/>
      <c r="E14" s="66"/>
      <c r="F14" s="66"/>
      <c r="G14" s="66"/>
      <c r="H14" s="66"/>
    </row>
    <row r="15" spans="1:9" ht="19.5" customHeight="1" x14ac:dyDescent="0.25">
      <c r="A15" s="3">
        <f>ROWS($B$15:B15)</f>
        <v>1</v>
      </c>
      <c r="B15" s="3" t="str">
        <f>IF(財務資料輸入!B6=0,"",財務資料輸入!B6)</f>
        <v>收入</v>
      </c>
      <c r="C15" s="3">
        <f ca="1">IF(B15="",NA(),IFERROR(INDEX(財務資料輸入!$B$6:$I$30,$A15,C$6),NA()))</f>
        <v>134137.45000000001</v>
      </c>
      <c r="D15" s="3">
        <f ca="1">IF(B15="",NA(),IFERROR(INDEX(財務資料輸入!$B$6:$I$30,$A15,D$6),NA()))</f>
        <v>142728.38</v>
      </c>
      <c r="E15" s="3">
        <f ca="1">IF(B15="",NA(),IFERROR(INDEX(財務資料輸入!$B$6:$I$30,$A15,E$6),NA()))</f>
        <v>150687.46</v>
      </c>
      <c r="F15" s="3">
        <f ca="1">IF(B15="",NA(),IFERROR(INDEX(財務資料輸入!$B$6:$I$30,$A15,F$6),NA()))</f>
        <v>165044.56</v>
      </c>
      <c r="G15" s="3">
        <f ca="1">IF(B15="",NA(),IFERROR(INDEX(財務資料輸入!$B$6:$I$30,$A15,G$6),NA()))</f>
        <v>180026.63</v>
      </c>
    </row>
    <row r="16" spans="1:9" ht="19.5" customHeight="1" x14ac:dyDescent="0.25">
      <c r="A16" s="3">
        <f>ROWS($B$15:B16)</f>
        <v>2</v>
      </c>
      <c r="B16" s="3" t="str">
        <f>IF(財務資料輸入!B7=0,"",財務資料輸入!B7)</f>
        <v>營運費用</v>
      </c>
      <c r="C16" s="3">
        <f ca="1">IF(B16="",NA(),IFERROR(INDEX(財務資料輸入!$B$6:$I$30,$A16,C$6),NA()))</f>
        <v>70962.31</v>
      </c>
      <c r="D16" s="3">
        <f ca="1">IF(B16="",NA(),IFERROR(INDEX(財務資料輸入!$B$6:$I$30,$A16,D$6),NA()))</f>
        <v>75924.86</v>
      </c>
      <c r="E16" s="3">
        <f ca="1">IF(B16="",NA(),IFERROR(INDEX(財務資料輸入!$B$6:$I$30,$A16,E$6),NA()))</f>
        <v>78901.27</v>
      </c>
      <c r="F16" s="3">
        <f ca="1">IF(B16="",NA(),IFERROR(INDEX(財務資料輸入!$B$6:$I$30,$A16,F$6),NA()))</f>
        <v>81674.37</v>
      </c>
      <c r="G16" s="3">
        <f ca="1">IF(B16="",NA(),IFERROR(INDEX(財務資料輸入!$B$6:$I$30,$A16,G$6),NA()))</f>
        <v>80883.33</v>
      </c>
    </row>
    <row r="17" spans="1:7" ht="19.5" customHeight="1" x14ac:dyDescent="0.25">
      <c r="A17" s="3">
        <f>ROWS($B$15:B17)</f>
        <v>3</v>
      </c>
      <c r="B17" s="3" t="str">
        <f>IF(財務資料輸入!B8=0,"",財務資料輸入!B8)</f>
        <v>營運利潤</v>
      </c>
      <c r="C17" s="3">
        <f ca="1">IF(B17="",NA(),IFERROR(INDEX(財務資料輸入!$B$6:$I$30,$A17,C$6),NA()))</f>
        <v>64207.3</v>
      </c>
      <c r="D17" s="3">
        <f ca="1">IF(B17="",NA(),IFERROR(INDEX(財務資料輸入!$B$6:$I$30,$A17,D$6),NA()))</f>
        <v>68857.69</v>
      </c>
      <c r="E17" s="3">
        <f ca="1">IF(B17="",NA(),IFERROR(INDEX(財務資料輸入!$B$6:$I$30,$A17,E$6),NA()))</f>
        <v>75643.25</v>
      </c>
      <c r="F17" s="3">
        <f ca="1">IF(B17="",NA(),IFERROR(INDEX(財務資料輸入!$B$6:$I$30,$A17,F$6),NA()))</f>
        <v>76755.259999999995</v>
      </c>
      <c r="G17" s="3">
        <f ca="1">IF(B17="",NA(),IFERROR(INDEX(財務資料輸入!$B$6:$I$30,$A17,G$6),NA()))</f>
        <v>77317.83</v>
      </c>
    </row>
    <row r="18" spans="1:7" ht="19.5" customHeight="1" x14ac:dyDescent="0.25">
      <c r="A18" s="3">
        <f>ROWS($B$15:B18)</f>
        <v>4</v>
      </c>
      <c r="B18" s="3" t="str">
        <f>IF(財務資料輸入!B9=0,"",財務資料輸入!B9)</f>
        <v>折舊</v>
      </c>
      <c r="C18" s="3">
        <f ca="1">IF(B18="",NA(),IFERROR(INDEX(財務資料輸入!$B$6:$I$30,$A18,C$6),NA()))</f>
        <v>4517.7700000000004</v>
      </c>
      <c r="D18" s="3">
        <f ca="1">IF(B18="",NA(),IFERROR(INDEX(財務資料輸入!$B$6:$I$30,$A18,D$6),NA()))</f>
        <v>4656.92</v>
      </c>
      <c r="E18" s="3">
        <f ca="1">IF(B18="",NA(),IFERROR(INDEX(財務資料輸入!$B$6:$I$30,$A18,E$6),NA()))</f>
        <v>4974.21</v>
      </c>
      <c r="F18" s="3">
        <f ca="1">IF(B18="",NA(),IFERROR(INDEX(財務資料輸入!$B$6:$I$30,$A18,F$6),NA()))</f>
        <v>5024.1099999999997</v>
      </c>
      <c r="G18" s="3">
        <f ca="1">IF(B18="",NA(),IFERROR(INDEX(財務資料輸入!$B$6:$I$30,$A18,G$6),NA()))</f>
        <v>5068.42</v>
      </c>
    </row>
    <row r="19" spans="1:7" ht="19.5" customHeight="1" x14ac:dyDescent="0.25">
      <c r="A19" s="3">
        <f>ROWS($B$15:B19)</f>
        <v>5</v>
      </c>
      <c r="B19" s="3" t="str">
        <f>IF(財務資料輸入!B10=0,"",財務資料輸入!B10)</f>
        <v>利息</v>
      </c>
      <c r="C19" s="3">
        <f ca="1">IF(B19="",NA(),IFERROR(INDEX(財務資料輸入!$B$6:$I$30,$A19,C$6),NA()))</f>
        <v>2745.82</v>
      </c>
      <c r="D19" s="3">
        <f ca="1">IF(B19="",NA(),IFERROR(INDEX(財務資料輸入!$B$6:$I$30,$A19,D$6),NA()))</f>
        <v>2893.11</v>
      </c>
      <c r="E19" s="3">
        <f ca="1">IF(B19="",NA(),IFERROR(INDEX(財務資料輸入!$B$6:$I$30,$A19,E$6),NA()))</f>
        <v>3136.12</v>
      </c>
      <c r="F19" s="3">
        <f ca="1">IF(B19="",NA(),IFERROR(INDEX(財務資料輸入!$B$6:$I$30,$A19,F$6),NA()))</f>
        <v>3148.53</v>
      </c>
      <c r="G19" s="3">
        <f ca="1">IF(B19="",NA(),IFERROR(INDEX(財務資料輸入!$B$6:$I$30,$A19,G$6),NA()))</f>
        <v>3338.3</v>
      </c>
    </row>
    <row r="20" spans="1:7" ht="19.5" customHeight="1" x14ac:dyDescent="0.25">
      <c r="A20" s="3">
        <f>ROWS($B$15:B20)</f>
        <v>6</v>
      </c>
      <c r="B20" s="3" t="str">
        <f>IF(財務資料輸入!B11=0,"",財務資料輸入!B11)</f>
        <v>淨收益</v>
      </c>
      <c r="C20" s="3">
        <f ca="1">IF(B20="",NA(),IFERROR(INDEX(財務資料輸入!$B$6:$I$30,$A20,C$6),NA()))</f>
        <v>54761.074999999997</v>
      </c>
      <c r="D20" s="3">
        <f ca="1">IF(B20="",NA(),IFERROR(INDEX(財務資料輸入!$B$6:$I$30,$A20,D$6),NA()))</f>
        <v>55860.81</v>
      </c>
      <c r="E20" s="3">
        <f ca="1">IF(B20="",NA(),IFERROR(INDEX(財務資料輸入!$B$6:$I$30,$A20,E$6),NA()))</f>
        <v>59747.95</v>
      </c>
      <c r="F20" s="3">
        <f ca="1">IF(B20="",NA(),IFERROR(INDEX(財務資料輸入!$B$6:$I$30,$A20,F$6),NA()))</f>
        <v>61483.59</v>
      </c>
      <c r="G20" s="3">
        <f ca="1">IF(B20="",NA(),IFERROR(INDEX(財務資料輸入!$B$6:$I$30,$A20,G$6),NA()))</f>
        <v>66272.100000000006</v>
      </c>
    </row>
    <row r="21" spans="1:7" ht="19.5" customHeight="1" x14ac:dyDescent="0.25">
      <c r="A21" s="3">
        <f>ROWS($B$15:B21)</f>
        <v>7</v>
      </c>
      <c r="B21" s="3" t="str">
        <f>IF(財務資料輸入!B12=0,"",財務資料輸入!B12)</f>
        <v>稅金</v>
      </c>
      <c r="C21" s="3">
        <f ca="1">IF(B21="",NA(),IFERROR(INDEX(財務資料輸入!$B$6:$I$30,$A21,C$6),NA()))</f>
        <v>23920.54</v>
      </c>
      <c r="D21" s="3">
        <f ca="1">IF(B21="",NA(),IFERROR(INDEX(財務資料輸入!$B$6:$I$30,$A21,D$6),NA()))</f>
        <v>25576.74</v>
      </c>
      <c r="E21" s="3">
        <f ca="1">IF(B21="",NA(),IFERROR(INDEX(財務資料輸入!$B$6:$I$30,$A21,E$6),NA()))</f>
        <v>27498.86</v>
      </c>
      <c r="F21" s="3">
        <f ca="1">IF(B21="",NA(),IFERROR(INDEX(財務資料輸入!$B$6:$I$30,$A21,F$6),NA()))</f>
        <v>28335.67</v>
      </c>
      <c r="G21" s="3">
        <f ca="1">IF(B21="",NA(),IFERROR(INDEX(財務資料輸入!$B$6:$I$30,$A21,G$6),NA()))</f>
        <v>29424.53</v>
      </c>
    </row>
    <row r="22" spans="1:7" ht="19.5" customHeight="1" x14ac:dyDescent="0.25">
      <c r="A22" s="3">
        <f>ROWS($B$15:B22)</f>
        <v>8</v>
      </c>
      <c r="B22" s="3" t="str">
        <f>IF(財務資料輸入!B13=0,"",財務資料輸入!B13)</f>
        <v>稅後淨利</v>
      </c>
      <c r="C22" s="3">
        <f ca="1">IF(B22="",NA(),IFERROR(INDEX(財務資料輸入!$B$6:$I$30,$A22,C$6),NA()))</f>
        <v>34943.49</v>
      </c>
      <c r="D22" s="3">
        <f ca="1">IF(B22="",NA(),IFERROR(INDEX(財務資料輸入!$B$6:$I$30,$A22,D$6),NA()))</f>
        <v>38418.53</v>
      </c>
      <c r="E22" s="3">
        <f ca="1">IF(B22="",NA(),IFERROR(INDEX(財務資料輸入!$B$6:$I$30,$A22,E$6),NA()))</f>
        <v>39895.050000000003</v>
      </c>
      <c r="F22" s="3">
        <f ca="1">IF(B22="",NA(),IFERROR(INDEX(財務資料輸入!$B$6:$I$30,$A22,F$6),NA()))</f>
        <v>40607.730000000003</v>
      </c>
      <c r="G22" s="3">
        <f ca="1">IF(B22="",NA(),IFERROR(INDEX(財務資料輸入!$B$6:$I$30,$A22,G$6),NA()))</f>
        <v>42438.2</v>
      </c>
    </row>
    <row r="23" spans="1:7" ht="19.5" customHeight="1" x14ac:dyDescent="0.25">
      <c r="A23" s="3">
        <f>ROWS($B$15:B23)</f>
        <v>9</v>
      </c>
      <c r="B23" s="3" t="str">
        <f>IF(財務資料輸入!B14=0,"",財務資料輸入!B14)</f>
        <v>指標 1</v>
      </c>
      <c r="C23" s="3">
        <f ca="1">IF(B23="",NA(),IFERROR(INDEX(財務資料輸入!$B$6:$I$30,$A23,C$6),NA()))</f>
        <v>12.81</v>
      </c>
      <c r="D23" s="3">
        <f ca="1">IF(B23="",NA(),IFERROR(INDEX(財務資料輸入!$B$6:$I$30,$A23,D$6),NA()))</f>
        <v>13.78</v>
      </c>
      <c r="E23" s="3">
        <f ca="1">IF(B23="",NA(),IFERROR(INDEX(財務資料輸入!$B$6:$I$30,$A23,E$6),NA()))</f>
        <v>14.29</v>
      </c>
      <c r="F23" s="3">
        <f ca="1">IF(B23="",NA(),IFERROR(INDEX(財務資料輸入!$B$6:$I$30,$A23,F$6),NA()))</f>
        <v>15.57</v>
      </c>
      <c r="G23" s="3">
        <f ca="1">IF(B23="",NA(),IFERROR(INDEX(財務資料輸入!$B$6:$I$30,$A23,G$6),NA()))</f>
        <v>16.78</v>
      </c>
    </row>
    <row r="24" spans="1:7" ht="19.5" customHeight="1" x14ac:dyDescent="0.25">
      <c r="A24" s="3">
        <f>ROWS($B$15:B24)</f>
        <v>10</v>
      </c>
      <c r="B24" s="3" t="str">
        <f>IF(財務資料輸入!B15=0,"",財務資料輸入!B15)</f>
        <v>指標 2</v>
      </c>
      <c r="C24" s="3">
        <f ca="1">IF(B24="",NA(),IFERROR(INDEX(財務資料輸入!$B$6:$I$30,$A24,C$6),NA()))</f>
        <v>18.59</v>
      </c>
      <c r="D24" s="3">
        <f ca="1">IF(B24="",NA(),IFERROR(INDEX(財務資料輸入!$B$6:$I$30,$A24,D$6),NA()))</f>
        <v>19.22</v>
      </c>
      <c r="E24" s="3">
        <f ca="1">IF(B24="",NA(),IFERROR(INDEX(財務資料輸入!$B$6:$I$30,$A24,E$6),NA()))</f>
        <v>20.170000000000002</v>
      </c>
      <c r="F24" s="3">
        <f ca="1">IF(B24="",NA(),IFERROR(INDEX(財務資料輸入!$B$6:$I$30,$A24,F$6),NA()))</f>
        <v>20.48</v>
      </c>
      <c r="G24" s="3">
        <f ca="1">IF(B24="",NA(),IFERROR(INDEX(財務資料輸入!$B$6:$I$30,$A24,G$6),NA()))</f>
        <v>21.84</v>
      </c>
    </row>
    <row r="25" spans="1:7" ht="19.5" customHeight="1" x14ac:dyDescent="0.25">
      <c r="A25" s="3">
        <f>ROWS($B$15:B25)</f>
        <v>11</v>
      </c>
      <c r="B25" s="3" t="str">
        <f>IF(財務資料輸入!B16=0,"",財務資料輸入!B16)</f>
        <v>指標 3</v>
      </c>
      <c r="C25" s="3">
        <f ca="1">IF(B25="",NA(),IFERROR(INDEX(財務資料輸入!$B$6:$I$30,$A25,C$6),NA()))</f>
        <v>20.55</v>
      </c>
      <c r="D25" s="3">
        <f ca="1">IF(B25="",NA(),IFERROR(INDEX(財務資料輸入!$B$6:$I$30,$A25,D$6),NA()))</f>
        <v>21.87</v>
      </c>
      <c r="E25" s="3">
        <f ca="1">IF(B25="",NA(),IFERROR(INDEX(財務資料輸入!$B$6:$I$30,$A25,E$6),NA()))</f>
        <v>23.19</v>
      </c>
      <c r="F25" s="3">
        <f ca="1">IF(B25="",NA(),IFERROR(INDEX(財務資料輸入!$B$6:$I$30,$A25,F$6),NA()))</f>
        <v>24.67</v>
      </c>
      <c r="G25" s="3">
        <f ca="1">IF(B25="",NA(),IFERROR(INDEX(財務資料輸入!$B$6:$I$30,$A25,G$6),NA()))</f>
        <v>26.39</v>
      </c>
    </row>
    <row r="26" spans="1:7" ht="19.5" customHeight="1" x14ac:dyDescent="0.25">
      <c r="A26" s="3">
        <f>ROWS($B$15:B26)</f>
        <v>12</v>
      </c>
      <c r="B26" s="3" t="str">
        <f>IF(財務資料輸入!B17=0,"",財務資料輸入!B17)</f>
        <v>指標 4</v>
      </c>
      <c r="C26" s="3">
        <f ca="1">IF(B26="",NA(),IFERROR(INDEX(財務資料輸入!$B$6:$I$30,$A26,C$6),NA()))</f>
        <v>12.21</v>
      </c>
      <c r="D26" s="3">
        <f ca="1">IF(B26="",NA(),IFERROR(INDEX(財務資料輸入!$B$6:$I$30,$A26,D$6),NA()))</f>
        <v>12.59</v>
      </c>
      <c r="E26" s="3">
        <f ca="1">IF(B26="",NA(),IFERROR(INDEX(財務資料輸入!$B$6:$I$30,$A26,E$6),NA()))</f>
        <v>13.7</v>
      </c>
      <c r="F26" s="3">
        <f ca="1">IF(B26="",NA(),IFERROR(INDEX(財務資料輸入!$B$6:$I$30,$A26,F$6),NA()))</f>
        <v>13.76</v>
      </c>
      <c r="G26" s="3">
        <f ca="1">IF(B26="",NA(),IFERROR(INDEX(財務資料輸入!$B$6:$I$30,$A26,G$6),NA()))</f>
        <v>14.59</v>
      </c>
    </row>
    <row r="27" spans="1:7" ht="19.5" customHeight="1" x14ac:dyDescent="0.25">
      <c r="A27" s="3">
        <f>ROWS($B$15:B27)</f>
        <v>13</v>
      </c>
      <c r="B27" s="3" t="str">
        <f>IF(財務資料輸入!B18=0,"",財務資料輸入!B18)</f>
        <v>指標 5</v>
      </c>
      <c r="C27" s="3">
        <f ca="1">IF(B27="",NA(),IFERROR(INDEX(財務資料輸入!$B$6:$I$30,$A27,C$6),NA()))</f>
        <v>0.79</v>
      </c>
      <c r="D27" s="3">
        <f ca="1">IF(B27="",NA(),IFERROR(INDEX(財務資料輸入!$B$6:$I$30,$A27,D$6),NA()))</f>
        <v>0.85</v>
      </c>
      <c r="E27" s="3">
        <f ca="1">IF(B27="",NA(),IFERROR(INDEX(財務資料輸入!$B$6:$I$30,$A27,E$6),NA()))</f>
        <v>0.89</v>
      </c>
      <c r="F27" s="3">
        <f ca="1">IF(B27="",NA(),IFERROR(INDEX(財務資料輸入!$B$6:$I$30,$A27,F$6),NA()))</f>
        <v>0.91</v>
      </c>
      <c r="G27" s="3">
        <f ca="1">IF(B27="",NA(),IFERROR(INDEX(財務資料輸入!$B$6:$I$30,$A27,G$6),NA()))</f>
        <v>1</v>
      </c>
    </row>
    <row r="28" spans="1:7" ht="19.5" customHeight="1" x14ac:dyDescent="0.25">
      <c r="A28" s="3">
        <f>ROWS($B$15:B28)</f>
        <v>14</v>
      </c>
      <c r="B28" s="3" t="str">
        <f>IF(財務資料輸入!B19=0,"",財務資料輸入!B19)</f>
        <v>指標 6</v>
      </c>
      <c r="C28" s="3">
        <f ca="1">IF(B28="",NA(),IFERROR(INDEX(財務資料輸入!$B$6:$I$30,$A28,C$6),NA()))</f>
        <v>0.25</v>
      </c>
      <c r="D28" s="3">
        <f ca="1">IF(B28="",NA(),IFERROR(INDEX(財務資料輸入!$B$6:$I$30,$A28,D$6),NA()))</f>
        <v>0.27</v>
      </c>
      <c r="E28" s="3">
        <f ca="1">IF(B28="",NA(),IFERROR(INDEX(財務資料輸入!$B$6:$I$30,$A28,E$6),NA()))</f>
        <v>0.28000000000000003</v>
      </c>
      <c r="F28" s="3">
        <f ca="1">IF(B28="",NA(),IFERROR(INDEX(財務資料輸入!$B$6:$I$30,$A28,F$6),NA()))</f>
        <v>0.28999999999999998</v>
      </c>
      <c r="G28" s="3">
        <f ca="1">IF(B28="",NA(),IFERROR(INDEX(財務資料輸入!$B$6:$I$30,$A28,G$6),NA()))</f>
        <v>0.3</v>
      </c>
    </row>
    <row r="29" spans="1:7" ht="19.5" customHeight="1" x14ac:dyDescent="0.25">
      <c r="A29" s="3">
        <f>ROWS($B$15:B29)</f>
        <v>15</v>
      </c>
      <c r="B29" s="3" t="str">
        <f>IF(財務資料輸入!B20=0,"",財務資料輸入!B20)</f>
        <v/>
      </c>
      <c r="C29" s="3" t="e">
        <f>IF(B29="",NA(),IFERROR(INDEX(財務資料輸入!$B$6:$I$30,$A29,C$6),NA()))</f>
        <v>#N/A</v>
      </c>
      <c r="D29" s="3" t="e">
        <f>IF(B29="",NA(),IFERROR(INDEX(財務資料輸入!$B$6:$I$30,$A29,D$6),NA()))</f>
        <v>#N/A</v>
      </c>
      <c r="E29" s="3" t="e">
        <f>IF(B29="",NA(),IFERROR(INDEX(財務資料輸入!$B$6:$I$30,$A29,E$6),NA()))</f>
        <v>#N/A</v>
      </c>
      <c r="F29" s="3" t="e">
        <f>IF(B29="",NA(),IFERROR(INDEX(財務資料輸入!$B$6:$I$30,$A29,F$6),NA()))</f>
        <v>#N/A</v>
      </c>
      <c r="G29" s="3" t="e">
        <f>IF(B29="",NA(),IFERROR(INDEX(財務資料輸入!$B$6:$I$30,$A29,G$6),NA()))</f>
        <v>#N/A</v>
      </c>
    </row>
    <row r="30" spans="1:7" ht="19.5" customHeight="1" x14ac:dyDescent="0.25">
      <c r="A30" s="3">
        <f>ROWS($B$15:B30)</f>
        <v>16</v>
      </c>
      <c r="B30" s="3" t="str">
        <f>IF(財務資料輸入!B21=0,"",財務資料輸入!B21)</f>
        <v/>
      </c>
      <c r="C30" s="3" t="e">
        <f>IF(B30="",NA(),IFERROR(INDEX(財務資料輸入!$B$6:$I$30,$A30,C$6),NA()))</f>
        <v>#N/A</v>
      </c>
      <c r="D30" s="3" t="e">
        <f>IF(B30="",NA(),IFERROR(INDEX(財務資料輸入!$B$6:$I$30,$A30,D$6),NA()))</f>
        <v>#N/A</v>
      </c>
      <c r="E30" s="3" t="e">
        <f>IF(B30="",NA(),IFERROR(INDEX(財務資料輸入!$B$6:$I$30,$A30,E$6),NA()))</f>
        <v>#N/A</v>
      </c>
      <c r="F30" s="3" t="e">
        <f>IF(B30="",NA(),IFERROR(INDEX(財務資料輸入!$B$6:$I$30,$A30,F$6),NA()))</f>
        <v>#N/A</v>
      </c>
      <c r="G30" s="3" t="e">
        <f>IF(B30="",NA(),IFERROR(INDEX(財務資料輸入!$B$6:$I$30,$A30,G$6),NA()))</f>
        <v>#N/A</v>
      </c>
    </row>
    <row r="31" spans="1:7" ht="19.5" customHeight="1" x14ac:dyDescent="0.25">
      <c r="A31" s="3">
        <f>ROWS($B$15:B31)</f>
        <v>17</v>
      </c>
      <c r="B31" s="3" t="str">
        <f>IF(財務資料輸入!B22=0,"",財務資料輸入!B22)</f>
        <v/>
      </c>
      <c r="C31" s="3" t="e">
        <f>IF(B31="",NA(),IFERROR(INDEX(財務資料輸入!$B$6:$I$30,$A31,C$6),NA()))</f>
        <v>#N/A</v>
      </c>
      <c r="D31" s="3" t="e">
        <f>IF(B31="",NA(),IFERROR(INDEX(財務資料輸入!$B$6:$I$30,$A31,D$6),NA()))</f>
        <v>#N/A</v>
      </c>
      <c r="E31" s="3" t="e">
        <f>IF(B31="",NA(),IFERROR(INDEX(財務資料輸入!$B$6:$I$30,$A31,E$6),NA()))</f>
        <v>#N/A</v>
      </c>
      <c r="F31" s="3" t="e">
        <f>IF(B31="",NA(),IFERROR(INDEX(財務資料輸入!$B$6:$I$30,$A31,F$6),NA()))</f>
        <v>#N/A</v>
      </c>
      <c r="G31" s="3" t="e">
        <f>IF(B31="",NA(),IFERROR(INDEX(財務資料輸入!$B$6:$I$30,$A31,G$6),NA()))</f>
        <v>#N/A</v>
      </c>
    </row>
    <row r="32" spans="1:7" ht="19.5" customHeight="1" x14ac:dyDescent="0.25">
      <c r="A32" s="3">
        <f>ROWS($B$15:B32)</f>
        <v>18</v>
      </c>
      <c r="B32" s="3" t="str">
        <f>IF(財務資料輸入!B23=0,"",財務資料輸入!B23)</f>
        <v/>
      </c>
      <c r="C32" s="3" t="e">
        <f>IF(B32="",NA(),IFERROR(INDEX(財務資料輸入!$B$6:$I$30,$A32,C$6),NA()))</f>
        <v>#N/A</v>
      </c>
      <c r="D32" s="3" t="e">
        <f>IF(B32="",NA(),IFERROR(INDEX(財務資料輸入!$B$6:$I$30,$A32,D$6),NA()))</f>
        <v>#N/A</v>
      </c>
      <c r="E32" s="3" t="e">
        <f>IF(B32="",NA(),IFERROR(INDEX(財務資料輸入!$B$6:$I$30,$A32,E$6),NA()))</f>
        <v>#N/A</v>
      </c>
      <c r="F32" s="3" t="e">
        <f>IF(B32="",NA(),IFERROR(INDEX(財務資料輸入!$B$6:$I$30,$A32,F$6),NA()))</f>
        <v>#N/A</v>
      </c>
      <c r="G32" s="3" t="e">
        <f>IF(B32="",NA(),IFERROR(INDEX(財務資料輸入!$B$6:$I$30,$A32,G$6),NA()))</f>
        <v>#N/A</v>
      </c>
    </row>
    <row r="33" spans="1:7" ht="19.5" customHeight="1" x14ac:dyDescent="0.25">
      <c r="A33" s="3">
        <f>ROWS($B$15:B33)</f>
        <v>19</v>
      </c>
      <c r="B33" s="3" t="str">
        <f>IF(財務資料輸入!B24=0,"",財務資料輸入!B24)</f>
        <v/>
      </c>
      <c r="C33" s="3" t="e">
        <f>IF(B33="",NA(),IFERROR(INDEX(財務資料輸入!$B$6:$I$30,$A33,C$6),NA()))</f>
        <v>#N/A</v>
      </c>
      <c r="D33" s="3" t="e">
        <f>IF(B33="",NA(),IFERROR(INDEX(財務資料輸入!$B$6:$I$30,$A33,D$6),NA()))</f>
        <v>#N/A</v>
      </c>
      <c r="E33" s="3" t="e">
        <f>IF(B33="",NA(),IFERROR(INDEX(財務資料輸入!$B$6:$I$30,$A33,E$6),NA()))</f>
        <v>#N/A</v>
      </c>
      <c r="F33" s="3" t="e">
        <f>IF(B33="",NA(),IFERROR(INDEX(財務資料輸入!$B$6:$I$30,$A33,F$6),NA()))</f>
        <v>#N/A</v>
      </c>
      <c r="G33" s="3" t="e">
        <f>IF(B33="",NA(),IFERROR(INDEX(財務資料輸入!$B$6:$I$30,$A33,G$6),NA()))</f>
        <v>#N/A</v>
      </c>
    </row>
    <row r="34" spans="1:7" ht="19.5" customHeight="1" x14ac:dyDescent="0.25">
      <c r="A34" s="3">
        <f>ROWS($B$15:B34)</f>
        <v>20</v>
      </c>
      <c r="B34" s="3" t="str">
        <f>IF(財務資料輸入!B25=0,"",財務資料輸入!B25)</f>
        <v/>
      </c>
      <c r="C34" s="3" t="e">
        <f>IF(B34="",NA(),IFERROR(INDEX(財務資料輸入!$B$6:$I$30,$A34,C$6),NA()))</f>
        <v>#N/A</v>
      </c>
      <c r="D34" s="3" t="e">
        <f>IF(B34="",NA(),IFERROR(INDEX(財務資料輸入!$B$6:$I$30,$A34,D$6),NA()))</f>
        <v>#N/A</v>
      </c>
      <c r="E34" s="3" t="e">
        <f>IF(B34="",NA(),IFERROR(INDEX(財務資料輸入!$B$6:$I$30,$A34,E$6),NA()))</f>
        <v>#N/A</v>
      </c>
      <c r="F34" s="3" t="e">
        <f>IF(B34="",NA(),IFERROR(INDEX(財務資料輸入!$B$6:$I$30,$A34,F$6),NA()))</f>
        <v>#N/A</v>
      </c>
      <c r="G34" s="3" t="e">
        <f>IF(B34="",NA(),IFERROR(INDEX(財務資料輸入!$B$6:$I$30,$A34,G$6),NA()))</f>
        <v>#N/A</v>
      </c>
    </row>
    <row r="35" spans="1:7" ht="19.5" customHeight="1" x14ac:dyDescent="0.25">
      <c r="A35" s="3">
        <f>ROWS($B$15:B35)</f>
        <v>21</v>
      </c>
      <c r="B35" s="3" t="str">
        <f>IF(財務資料輸入!B26=0,"",財務資料輸入!B26)</f>
        <v/>
      </c>
      <c r="C35" s="3" t="e">
        <f>IF(B35="",NA(),IFERROR(INDEX(財務資料輸入!$B$6:$I$30,$A35,C$6),NA()))</f>
        <v>#N/A</v>
      </c>
      <c r="D35" s="3" t="e">
        <f>IF(B35="",NA(),IFERROR(INDEX(財務資料輸入!$B$6:$I$30,$A35,D$6),NA()))</f>
        <v>#N/A</v>
      </c>
      <c r="E35" s="3" t="e">
        <f>IF(B35="",NA(),IFERROR(INDEX(財務資料輸入!$B$6:$I$30,$A35,E$6),NA()))</f>
        <v>#N/A</v>
      </c>
      <c r="F35" s="3" t="e">
        <f>IF(B35="",NA(),IFERROR(INDEX(財務資料輸入!$B$6:$I$30,$A35,F$6),NA()))</f>
        <v>#N/A</v>
      </c>
      <c r="G35" s="3" t="e">
        <f>IF(B35="",NA(),IFERROR(INDEX(財務資料輸入!$B$6:$I$30,$A35,G$6),NA()))</f>
        <v>#N/A</v>
      </c>
    </row>
    <row r="36" spans="1:7" ht="19.5" customHeight="1" x14ac:dyDescent="0.25">
      <c r="A36" s="3">
        <f>ROWS($B$15:B36)</f>
        <v>22</v>
      </c>
      <c r="B36" s="3" t="str">
        <f>IF(財務資料輸入!B27=0,"",財務資料輸入!B27)</f>
        <v/>
      </c>
      <c r="C36" s="3" t="e">
        <f>IF(B36="",NA(),IFERROR(INDEX(財務資料輸入!$B$6:$I$30,$A36,C$6),NA()))</f>
        <v>#N/A</v>
      </c>
      <c r="D36" s="3" t="e">
        <f>IF(B36="",NA(),IFERROR(INDEX(財務資料輸入!$B$6:$I$30,$A36,D$6),NA()))</f>
        <v>#N/A</v>
      </c>
      <c r="E36" s="3" t="e">
        <f>IF(B36="",NA(),IFERROR(INDEX(財務資料輸入!$B$6:$I$30,$A36,E$6),NA()))</f>
        <v>#N/A</v>
      </c>
      <c r="F36" s="3" t="e">
        <f>IF(B36="",NA(),IFERROR(INDEX(財務資料輸入!$B$6:$I$30,$A36,F$6),NA()))</f>
        <v>#N/A</v>
      </c>
      <c r="G36" s="3" t="e">
        <f>IF(B36="",NA(),IFERROR(INDEX(財務資料輸入!$B$6:$I$30,$A36,G$6),NA()))</f>
        <v>#N/A</v>
      </c>
    </row>
    <row r="37" spans="1:7" ht="19.5" customHeight="1" x14ac:dyDescent="0.25">
      <c r="A37" s="3">
        <f>ROWS($B$15:B37)</f>
        <v>23</v>
      </c>
      <c r="B37" s="3" t="str">
        <f>IF(財務資料輸入!B28=0,"",財務資料輸入!B28)</f>
        <v/>
      </c>
      <c r="C37" s="3" t="e">
        <f>IF(B37="",NA(),IFERROR(INDEX(財務資料輸入!$B$6:$I$30,$A37,C$6),NA()))</f>
        <v>#N/A</v>
      </c>
      <c r="D37" s="3" t="e">
        <f>IF(B37="",NA(),IFERROR(INDEX(財務資料輸入!$B$6:$I$30,$A37,D$6),NA()))</f>
        <v>#N/A</v>
      </c>
      <c r="E37" s="3" t="e">
        <f>IF(B37="",NA(),IFERROR(INDEX(財務資料輸入!$B$6:$I$30,$A37,E$6),NA()))</f>
        <v>#N/A</v>
      </c>
      <c r="F37" s="3" t="e">
        <f>IF(B37="",NA(),IFERROR(INDEX(財務資料輸入!$B$6:$I$30,$A37,F$6),NA()))</f>
        <v>#N/A</v>
      </c>
      <c r="G37" s="3" t="e">
        <f>IF(B37="",NA(),IFERROR(INDEX(財務資料輸入!$B$6:$I$30,$A37,G$6),NA()))</f>
        <v>#N/A</v>
      </c>
    </row>
    <row r="38" spans="1:7" ht="19.5" customHeight="1" x14ac:dyDescent="0.25">
      <c r="A38" s="3">
        <f>ROWS($B$15:B38)</f>
        <v>24</v>
      </c>
      <c r="B38" s="3" t="str">
        <f>IF(財務資料輸入!B29=0,"",財務資料輸入!B29)</f>
        <v/>
      </c>
      <c r="C38" s="3" t="e">
        <f>IF(B38="",NA(),IFERROR(INDEX(財務資料輸入!$B$6:$I$30,$A38,C$6),NA()))</f>
        <v>#N/A</v>
      </c>
      <c r="D38" s="3" t="e">
        <f>IF(B38="",NA(),IFERROR(INDEX(財務資料輸入!$B$6:$I$30,$A38,D$6),NA()))</f>
        <v>#N/A</v>
      </c>
      <c r="E38" s="3" t="e">
        <f>IF(B38="",NA(),IFERROR(INDEX(財務資料輸入!$B$6:$I$30,$A38,E$6),NA()))</f>
        <v>#N/A</v>
      </c>
      <c r="F38" s="3" t="e">
        <f>IF(B38="",NA(),IFERROR(INDEX(財務資料輸入!$B$6:$I$30,$A38,F$6),NA()))</f>
        <v>#N/A</v>
      </c>
      <c r="G38" s="3" t="e">
        <f>IF(B38="",NA(),IFERROR(INDEX(財務資料輸入!$B$6:$I$30,$A38,G$6),NA()))</f>
        <v>#N/A</v>
      </c>
    </row>
    <row r="39" spans="1:7" ht="19.5" customHeight="1" x14ac:dyDescent="0.25">
      <c r="A39" s="3">
        <f>ROWS($B$15:B39)</f>
        <v>25</v>
      </c>
      <c r="B39" s="3" t="str">
        <f>IF(財務資料輸入!B30=0,"",財務資料輸入!B30)</f>
        <v/>
      </c>
      <c r="C39" s="3" t="e">
        <f>IF(B39="",NA(),IFERROR(INDEX(財務資料輸入!$B$6:$I$30,$A39,C$6),NA()))</f>
        <v>#N/A</v>
      </c>
      <c r="D39" s="3" t="e">
        <f>IF(B39="",NA(),IFERROR(INDEX(財務資料輸入!$B$6:$I$30,$A39,D$6),NA()))</f>
        <v>#N/A</v>
      </c>
      <c r="E39" s="3" t="e">
        <f>IF(B39="",NA(),IFERROR(INDEX(財務資料輸入!$B$6:$I$30,$A39,E$6),NA()))</f>
        <v>#N/A</v>
      </c>
      <c r="F39" s="3" t="e">
        <f>IF(B39="",NA(),IFERROR(INDEX(財務資料輸入!$B$6:$I$30,$A39,F$6),NA()))</f>
        <v>#N/A</v>
      </c>
      <c r="G39" s="3" t="e">
        <f>IF(B39="",NA(),IFERROR(INDEX(財務資料輸入!$B$6:$I$30,$A39,G$6),NA()))</f>
        <v>#N/A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財務報表</vt:lpstr>
      <vt:lpstr>財務資料輸入</vt:lpstr>
      <vt:lpstr>關鍵指標設定</vt:lpstr>
      <vt:lpstr>計算</vt:lpstr>
      <vt:lpstr>財務報表!Print_Area</vt:lpstr>
      <vt:lpstr>年份</vt:lpstr>
      <vt:lpstr>所選年度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2019-05-27T06:30:12Z</dcterms:modified>
</cp:coreProperties>
</file>