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15"/>
  </bookViews>
  <sheets>
    <sheet name="家庭預算" sheetId="1" r:id="rId1"/>
  </sheets>
  <definedNames>
    <definedName name="_xlnm.Print_Titles" localSheetId="0">家庭預算!$B:$B,家庭預算!$17:$17</definedName>
  </definedName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P13" i="1"/>
  <c r="P14" i="1"/>
  <c r="P15" i="1"/>
  <c r="O35" i="1" l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C8" i="1"/>
  <c r="D8" i="1"/>
  <c r="D10" i="1" s="1"/>
  <c r="E8" i="1"/>
  <c r="E10" i="1" s="1"/>
  <c r="F8" i="1"/>
  <c r="F10" i="1" s="1"/>
  <c r="G8" i="1"/>
  <c r="G10" i="1" s="1"/>
  <c r="H8" i="1"/>
  <c r="H10" i="1" s="1"/>
  <c r="I8" i="1"/>
  <c r="I10" i="1" s="1"/>
  <c r="J8" i="1"/>
  <c r="J10" i="1" s="1"/>
  <c r="K8" i="1"/>
  <c r="K10" i="1" s="1"/>
  <c r="L8" i="1"/>
  <c r="L10" i="1" s="1"/>
  <c r="O21" i="1"/>
  <c r="N8" i="1"/>
  <c r="M8" i="1"/>
  <c r="M10" i="1" s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 l="1"/>
  <c r="O8" i="1"/>
  <c r="C10" i="1"/>
  <c r="P18" i="1"/>
  <c r="O18" i="1"/>
  <c r="N9" i="1"/>
  <c r="P9" i="1" s="1"/>
  <c r="N10" i="1" l="1"/>
  <c r="P10" i="1" s="1"/>
  <c r="O9" i="1"/>
  <c r="O10" i="1" l="1"/>
</calcChain>
</file>

<file path=xl/sharedStrings.xml><?xml version="1.0" encoding="utf-8"?>
<sst xmlns="http://schemas.openxmlformats.org/spreadsheetml/2006/main" count="73" uniqueCount="45">
  <si>
    <t xml:space="preserve"> </t>
  </si>
  <si>
    <t>[年份]</t>
    <phoneticPr fontId="4" type="noConversion"/>
  </si>
  <si>
    <t>家庭
預算</t>
    <phoneticPr fontId="4" type="noConversion"/>
  </si>
  <si>
    <t>可用
現金趨勢：</t>
    <phoneticPr fontId="4" type="noConversion"/>
  </si>
  <si>
    <t>收入</t>
  </si>
  <si>
    <t>支出</t>
  </si>
  <si>
    <t>可用現金</t>
  </si>
  <si>
    <t>收入 1</t>
  </si>
  <si>
    <t>收入 2</t>
  </si>
  <si>
    <t>其他收入</t>
  </si>
  <si>
    <t>住宅</t>
  </si>
  <si>
    <t>雜貨</t>
  </si>
  <si>
    <t>車貸 1</t>
  </si>
  <si>
    <t>車貸 2</t>
  </si>
  <si>
    <t>信用卡 1</t>
  </si>
  <si>
    <t>信用卡 2</t>
  </si>
  <si>
    <t>保險</t>
  </si>
  <si>
    <t>住家電話</t>
  </si>
  <si>
    <t>手機</t>
  </si>
  <si>
    <t>有線電視</t>
  </si>
  <si>
    <t>網際網路</t>
  </si>
  <si>
    <t>電費</t>
  </si>
  <si>
    <t>水費</t>
  </si>
  <si>
    <t>瓦斯</t>
  </si>
  <si>
    <t>娛樂活動</t>
  </si>
  <si>
    <t>學費</t>
  </si>
  <si>
    <t>儲蓄</t>
  </si>
  <si>
    <t>其他</t>
  </si>
  <si>
    <t>支出</t>
    <phoneticPr fontId="4" type="noConversion"/>
  </si>
  <si>
    <t>收入類型</t>
    <phoneticPr fontId="4" type="noConversion"/>
  </si>
  <si>
    <t>摘要</t>
    <phoneticPr fontId="4" type="noConversion"/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</si>
  <si>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</si>
  <si>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</si>
  <si>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</si>
  <si>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</si>
  <si>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</si>
  <si>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</si>
  <si>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</si>
  <si>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</si>
  <si>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</si>
  <si>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</si>
  <si>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</si>
  <si>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</si>
  <si>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本年累計總額</t>
  </si>
  <si>
    <t>月平均值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</si>
</sst>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.00"/>
    <numFmt numFmtId="177" formatCode="[$NT$-404]#,##0.00"/>
  </numFmts>
  <fonts count="22" x14ac:knownFonts="1">
    <font>
      <sz val="10"/>
      <color theme="3"/>
      <name val="Microsoft JhengHei UI"/>
      <family val="2"/>
      <charset val="136"/>
    </font>
    <font>
      <sz val="11"/>
      <color theme="1"/>
      <name val="Segoe UI"/>
      <family val="2"/>
      <scheme val="minor"/>
    </font>
    <font>
      <sz val="10"/>
      <color theme="3"/>
      <name val="Microsoft JhengHei UI"/>
      <family val="2"/>
      <charset val="136"/>
    </font>
    <font>
      <b/>
      <sz val="10"/>
      <color theme="2"/>
      <name val="Microsoft JhengHei UI"/>
      <family val="2"/>
      <charset val="136"/>
    </font>
    <font>
      <sz val="9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sz val="12"/>
      <color rgb="FF7F7F7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b/>
      <sz val="11"/>
      <color theme="0" tint="-0.34998626667073579"/>
      <name val="Microsoft JhengHei UI"/>
      <family val="2"/>
      <charset val="136"/>
    </font>
    <font>
      <sz val="72"/>
      <color theme="2"/>
      <name val="Microsoft JhengHei UI"/>
      <family val="2"/>
      <charset val="136"/>
    </font>
    <font>
      <b/>
      <sz val="26"/>
      <color theme="2"/>
      <name val="Microsoft JhengHei UI"/>
      <family val="2"/>
      <charset val="136"/>
    </font>
    <font>
      <b/>
      <sz val="14"/>
      <color theme="2"/>
      <name val="Microsoft JhengHei UI"/>
      <family val="2"/>
      <charset val="136"/>
    </font>
    <font>
      <sz val="10"/>
      <color theme="0" tint="-0.34998626667073579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85"/>
      <color theme="2"/>
      <name val="Microsoft JhengHei UI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>
      <alignment vertical="center"/>
    </xf>
    <xf numFmtId="0" fontId="17" fillId="4" borderId="0" applyNumberFormat="0" applyBorder="0" applyAlignment="0" applyProtection="0"/>
    <xf numFmtId="0" fontId="1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8" fillId="13" borderId="2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5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76" fontId="0" fillId="8" borderId="0" xfId="0" applyNumberFormat="1" applyFont="1" applyFill="1">
      <alignment vertical="center"/>
    </xf>
    <xf numFmtId="176" fontId="0" fillId="8" borderId="0" xfId="0" applyNumberFormat="1" applyFont="1" applyFill="1" applyAlignment="1">
      <alignment horizontal="right" vertical="center" indent="3"/>
    </xf>
    <xf numFmtId="0" fontId="3" fillId="6" borderId="0" xfId="0" applyNumberFormat="1" applyFont="1" applyFill="1" applyAlignment="1">
      <alignment horizontal="left" vertical="top" indent="1"/>
    </xf>
    <xf numFmtId="0" fontId="3" fillId="4" borderId="0" xfId="0" applyNumberFormat="1" applyFont="1" applyFill="1" applyAlignment="1">
      <alignment horizontal="right" vertical="center"/>
    </xf>
    <xf numFmtId="0" fontId="3" fillId="4" borderId="0" xfId="0" applyNumberFormat="1" applyFont="1" applyFill="1" applyAlignment="1">
      <alignment horizontal="right" vertical="center" indent="3"/>
    </xf>
    <xf numFmtId="0" fontId="0" fillId="3" borderId="0" xfId="0" applyFont="1" applyFill="1">
      <alignment vertical="center"/>
    </xf>
    <xf numFmtId="0" fontId="0" fillId="3" borderId="0" xfId="0" applyNumberFormat="1" applyFont="1" applyFill="1">
      <alignment vertical="center"/>
    </xf>
    <xf numFmtId="0" fontId="0" fillId="3" borderId="0" xfId="0" applyNumberFormat="1" applyFont="1" applyFill="1" applyAlignment="1">
      <alignment vertical="center"/>
    </xf>
    <xf numFmtId="0" fontId="20" fillId="3" borderId="0" xfId="2" applyFont="1" applyFill="1"/>
    <xf numFmtId="0" fontId="0" fillId="5" borderId="0" xfId="0" applyNumberFormat="1" applyFont="1" applyFill="1">
      <alignment vertical="center"/>
    </xf>
    <xf numFmtId="0" fontId="20" fillId="5" borderId="0" xfId="2" applyNumberFormat="1" applyFont="1" applyFill="1"/>
    <xf numFmtId="0" fontId="0" fillId="5" borderId="0" xfId="0" applyNumberFormat="1" applyFont="1" applyFill="1" applyAlignment="1">
      <alignment vertical="center"/>
    </xf>
    <xf numFmtId="0" fontId="21" fillId="7" borderId="0" xfId="3" applyNumberFormat="1" applyFont="1" applyFill="1" applyAlignment="1">
      <alignment vertical="center"/>
    </xf>
    <xf numFmtId="0" fontId="17" fillId="7" borderId="0" xfId="1" applyNumberFormat="1" applyFont="1" applyFill="1" applyBorder="1" applyAlignment="1">
      <alignment vertical="center" wrapText="1"/>
    </xf>
    <xf numFmtId="0" fontId="20" fillId="7" borderId="0" xfId="2" applyNumberFormat="1" applyFont="1" applyFill="1"/>
    <xf numFmtId="0" fontId="0" fillId="7" borderId="0" xfId="0" applyNumberFormat="1" applyFont="1" applyFill="1">
      <alignment vertical="center"/>
    </xf>
    <xf numFmtId="0" fontId="0" fillId="7" borderId="0" xfId="0" applyNumberFormat="1" applyFont="1" applyFill="1" applyAlignment="1">
      <alignment vertical="center"/>
    </xf>
    <xf numFmtId="0" fontId="18" fillId="7" borderId="0" xfId="4" applyNumberFormat="1" applyFont="1" applyFill="1" applyAlignment="1">
      <alignment horizontal="left" vertical="center" wrapText="1" indent="1"/>
    </xf>
    <xf numFmtId="0" fontId="20" fillId="7" borderId="0" xfId="2" applyNumberFormat="1" applyFont="1" applyFill="1" applyAlignment="1">
      <alignment vertical="center"/>
    </xf>
    <xf numFmtId="0" fontId="20" fillId="7" borderId="0" xfId="2" applyNumberFormat="1" applyFont="1" applyFill="1" applyAlignment="1">
      <alignment horizontal="center" vertical="center"/>
    </xf>
    <xf numFmtId="0" fontId="18" fillId="5" borderId="0" xfId="4" applyNumberFormat="1" applyFont="1" applyFill="1" applyAlignment="1">
      <alignment horizontal="left" vertical="center" wrapText="1" indent="1"/>
    </xf>
    <xf numFmtId="0" fontId="20" fillId="5" borderId="0" xfId="2" applyFont="1" applyFill="1"/>
    <xf numFmtId="176" fontId="20" fillId="8" borderId="0" xfId="2" applyNumberFormat="1" applyFont="1" applyFill="1"/>
    <xf numFmtId="176" fontId="20" fillId="8" borderId="0" xfId="2" applyNumberFormat="1" applyFont="1" applyFill="1" applyAlignment="1">
      <alignment horizontal="right" vertical="center" indent="3"/>
    </xf>
    <xf numFmtId="0" fontId="0" fillId="3" borderId="0" xfId="0" applyFont="1" applyFill="1" applyAlignment="1">
      <alignment horizontal="left" vertical="center" indent="1"/>
    </xf>
    <xf numFmtId="0" fontId="20" fillId="3" borderId="0" xfId="2" applyFont="1" applyFill="1" applyAlignment="1">
      <alignment horizontal="left" vertical="center" indent="1"/>
    </xf>
    <xf numFmtId="0" fontId="0" fillId="5" borderId="0" xfId="0" applyFont="1" applyFill="1" applyAlignment="1"/>
    <xf numFmtId="176" fontId="0" fillId="8" borderId="0" xfId="0" applyNumberFormat="1" applyFont="1" applyFill="1" applyAlignment="1"/>
    <xf numFmtId="0" fontId="0" fillId="8" borderId="0" xfId="0" applyFont="1" applyFill="1">
      <alignment vertical="center"/>
    </xf>
    <xf numFmtId="177" fontId="0" fillId="8" borderId="0" xfId="0" applyNumberFormat="1" applyFont="1" applyFill="1">
      <alignment vertical="center"/>
    </xf>
    <xf numFmtId="177" fontId="0" fillId="8" borderId="0" xfId="0" applyNumberFormat="1" applyFont="1" applyFill="1" applyAlignment="1">
      <alignment horizontal="right" vertical="center" indent="3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 indent="3"/>
    </xf>
    <xf numFmtId="177" fontId="0" fillId="0" borderId="0" xfId="0" applyNumberFormat="1" applyFont="1" applyFill="1">
      <alignment vertical="center"/>
    </xf>
    <xf numFmtId="177" fontId="0" fillId="0" borderId="0" xfId="0" applyNumberFormat="1" applyFont="1" applyFill="1" applyAlignment="1">
      <alignment horizontal="right" vertical="center" indent="3"/>
    </xf>
    <xf numFmtId="0" fontId="16" fillId="4" borderId="0" xfId="3" applyNumberFormat="1" applyFont="1" applyAlignment="1">
      <alignment horizontal="left" vertical="center" indent="1"/>
    </xf>
    <xf numFmtId="0" fontId="17" fillId="5" borderId="0" xfId="1" applyNumberFormat="1" applyFont="1" applyFill="1" applyBorder="1" applyAlignment="1">
      <alignment vertical="center" wrapText="1"/>
    </xf>
  </cellXfs>
  <cellStyles count="19">
    <cellStyle name="20% - 輔色1" xfId="2" builtinId="30"/>
    <cellStyle name="一般" xfId="0" builtinId="0" customBuiltin="1"/>
    <cellStyle name="中等" xfId="10" builtinId="28" customBuiltin="1"/>
    <cellStyle name="合計" xfId="7" builtinId="25" customBuiltin="1"/>
    <cellStyle name="好" xfId="8" builtinId="26" customBuiltin="1"/>
    <cellStyle name="計算方式" xfId="13" builtinId="22" customBuiltin="1"/>
    <cellStyle name="連結的儲存格" xfId="14" builtinId="24" customBuiltin="1"/>
    <cellStyle name="備註" xfId="17" builtinId="10" customBuiltin="1"/>
    <cellStyle name="說明文字" xfId="18" builtinId="53" customBuiltin="1"/>
    <cellStyle name="標題" xfId="3" builtinId="15" customBuiltin="1"/>
    <cellStyle name="標題 1" xfId="1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1" builtinId="20" customBuiltin="1"/>
    <cellStyle name="輸出" xfId="12" builtinId="21" customBuiltin="1"/>
    <cellStyle name="檢查儲存格" xfId="15" builtinId="23" customBuiltin="1"/>
    <cellStyle name="壞" xfId="9" builtinId="27" customBuiltin="1"/>
    <cellStyle name="警告文字" xfId="16" builtinId="11" customBuiltin="1"/>
  </cellStyles>
  <dxfs count="86"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177" formatCode="[$NT$-404]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Microsoft JhengHei UI"/>
        <scheme val="none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6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78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[$NT$-404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家庭預算" defaultPivotStyle="PivotStyleMedium4">
    <tableStyle name="家庭預算" pivot="0" count="3">
      <tableStyleElement type="wholeTable" dxfId="85"/>
      <tableStyleElement type="headerRow" dxfId="84"/>
      <tableStyleElement type="firstHeaderCell" dxfId="8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家庭預算!$B$10</c:f>
              <c:strCache>
                <c:ptCount val="1"/>
                <c:pt idx="0">
                  <c:v>可用現金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家庭預算!$C$7:$N$7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家庭預算!$C$10:$N$10</c:f>
              <c:numCache>
                <c:formatCode>[$NT$-404]#,##0.00</c:formatCode>
                <c:ptCount val="12"/>
                <c:pt idx="0">
                  <c:v>24600</c:v>
                </c:pt>
                <c:pt idx="1">
                  <c:v>35310</c:v>
                </c:pt>
                <c:pt idx="2">
                  <c:v>23220</c:v>
                </c:pt>
                <c:pt idx="3">
                  <c:v>31050</c:v>
                </c:pt>
                <c:pt idx="4">
                  <c:v>29430</c:v>
                </c:pt>
                <c:pt idx="5">
                  <c:v>31020</c:v>
                </c:pt>
                <c:pt idx="6">
                  <c:v>20250</c:v>
                </c:pt>
                <c:pt idx="7">
                  <c:v>23430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34944"/>
        <c:axId val="180335504"/>
      </c:lineChart>
      <c:catAx>
        <c:axId val="180334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0335504"/>
        <c:crosses val="autoZero"/>
        <c:auto val="1"/>
        <c:lblAlgn val="ctr"/>
        <c:lblOffset val="100"/>
        <c:noMultiLvlLbl val="0"/>
      </c:catAx>
      <c:valAx>
        <c:axId val="180335504"/>
        <c:scaling>
          <c:orientation val="minMax"/>
        </c:scaling>
        <c:delete val="1"/>
        <c:axPos val="l"/>
        <c:numFmt formatCode="[$NT$-404]#,##0.00" sourceLinked="1"/>
        <c:majorTickMark val="none"/>
        <c:minorTickMark val="none"/>
        <c:tickLblPos val="nextTo"/>
        <c:crossAx val="18033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80683</xdr:colOff>
      <xdr:row>1</xdr:row>
      <xdr:rowOff>0</xdr:rowOff>
    </xdr:from>
    <xdr:to>
      <xdr:col>16</xdr:col>
      <xdr:colOff>1682</xdr:colOff>
      <xdr:row>2</xdr:row>
      <xdr:rowOff>0</xdr:rowOff>
    </xdr:to>
    <xdr:pic>
      <xdr:nvPicPr>
        <xdr:cNvPr id="4" name="圖片 3" descr="咖啡杯、計算機、膝上型電腦及在紙上寫字的人。圖像裁剪為顯示寫字者的手及杯子與膝上型電腦底端的部分。" title="範本頁首圖案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0330" y="168088"/>
          <a:ext cx="9132234" cy="1792941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收入表" displayName="收入表" ref="B12:P15" headerRowDxfId="82" dataDxfId="81" totalsRowDxfId="80">
  <tableColumns count="15">
    <tableColumn id="1" name="收入類型" totalsRowLabel="TOTAL INCOME" dataDxfId="79" totalsRowDxfId="78"/>
    <tableColumn id="2" name="1 月" totalsRowFunction="sum" dataDxfId="77" totalsRowDxfId="76"/>
    <tableColumn id="3" name="2 月" totalsRowFunction="sum" dataDxfId="75" totalsRowDxfId="74"/>
    <tableColumn id="4" name="3 月" totalsRowFunction="sum" dataDxfId="73" totalsRowDxfId="72"/>
    <tableColumn id="5" name="4 月" totalsRowFunction="sum" dataDxfId="71" totalsRowDxfId="70"/>
    <tableColumn id="6" name="5 月" totalsRowFunction="sum" dataDxfId="69" totalsRowDxfId="68"/>
    <tableColumn id="7" name="6 月" totalsRowFunction="sum" dataDxfId="67" totalsRowDxfId="66"/>
    <tableColumn id="8" name="7 月" totalsRowFunction="sum" dataDxfId="65" totalsRowDxfId="64"/>
    <tableColumn id="9" name="8 月" totalsRowFunction="sum" dataDxfId="63" totalsRowDxfId="62"/>
    <tableColumn id="10" name="9 月" totalsRowFunction="sum" dataDxfId="61" totalsRowDxfId="60"/>
    <tableColumn id="11" name="10 月" totalsRowFunction="sum" dataDxfId="59" totalsRowDxfId="58"/>
    <tableColumn id="12" name="11 月" totalsRowFunction="sum" dataDxfId="57" totalsRowDxfId="56"/>
    <tableColumn id="13" name="12 月" totalsRowFunction="sum" dataDxfId="55" totalsRowDxfId="54"/>
    <tableColumn id="14" name="本年累計總額" totalsRowFunction="sum" dataDxfId="53" totalsRowDxfId="52">
      <calculatedColumnFormula>SUM(收入表[[#This Row],[1 月]:[12 月]])</calculatedColumnFormula>
    </tableColumn>
    <tableColumn id="15" name="月平均值" dataDxfId="51" totalsRowDxfId="50">
      <calculatedColumnFormula>IFERROR(AVERAGE(收入表[[#This Row],[1 月]:[12 月]]),"")</calculatedColumnFormula>
    </tableColumn>
  </tableColumns>
  <tableStyleInfo name="家庭預算" showFirstColumn="1" showLastColumn="0" showRowStripes="1" showColumnStripes="0"/>
  <extLst>
    <ext xmlns:x14="http://schemas.microsoft.com/office/spreadsheetml/2009/9/main" uri="{504A1905-F514-4f6f-8877-14C23A59335A}">
      <x14:table altText="月收入" altTextSummary="針對各行事曆月份按類型提供收入摘要資訊。"/>
    </ext>
  </extLst>
</table>
</file>

<file path=xl/tables/table2.xml><?xml version="1.0" encoding="utf-8"?>
<table xmlns="http://schemas.openxmlformats.org/spreadsheetml/2006/main" id="2" name="支出表" displayName="支出表" ref="B17:P35" headerRowDxfId="49" dataDxfId="48" totalsRowDxfId="47">
  <tableColumns count="15">
    <tableColumn id="1" name="支出" totalsRowLabel="TOTAL EXPENSES" dataDxfId="46" totalsRowDxfId="45"/>
    <tableColumn id="2" name="1 月" totalsRowFunction="sum" dataDxfId="13" totalsRowDxfId="44"/>
    <tableColumn id="3" name="2 月" totalsRowFunction="sum" dataDxfId="12" totalsRowDxfId="43"/>
    <tableColumn id="4" name="3 月" totalsRowFunction="sum" dataDxfId="11" totalsRowDxfId="42"/>
    <tableColumn id="5" name="4 月" totalsRowFunction="sum" dataDxfId="10" totalsRowDxfId="41"/>
    <tableColumn id="6" name="5 月" totalsRowFunction="sum" dataDxfId="9" totalsRowDxfId="40"/>
    <tableColumn id="7" name="6 月" totalsRowFunction="sum" dataDxfId="8" totalsRowDxfId="39"/>
    <tableColumn id="8" name="7 月" totalsRowFunction="sum" dataDxfId="7" totalsRowDxfId="38"/>
    <tableColumn id="9" name="8 月" totalsRowFunction="sum" dataDxfId="6" totalsRowDxfId="37"/>
    <tableColumn id="10" name="9 月" totalsRowFunction="sum" dataDxfId="5" totalsRowDxfId="36"/>
    <tableColumn id="11" name="10 月" totalsRowFunction="sum" dataDxfId="4" totalsRowDxfId="35"/>
    <tableColumn id="12" name="11 月" totalsRowFunction="sum" dataDxfId="3" totalsRowDxfId="34"/>
    <tableColumn id="13" name="12 月" totalsRowFunction="sum" dataDxfId="2" totalsRowDxfId="33"/>
    <tableColumn id="14" name="本年累計總額" totalsRowFunction="sum" dataDxfId="1" totalsRowDxfId="32">
      <calculatedColumnFormula>SUM(支出表[[#This Row],[1 月]:[12 月]])</calculatedColumnFormula>
    </tableColumn>
    <tableColumn id="15" name="月平均值" totalsRowFunction="sum" dataDxfId="0" totalsRowDxfId="31">
      <calculatedColumnFormula>IFERROR(AVERAGE(支出表[[#This Row],[1 月]:[12 月]]),"")</calculatedColumnFormula>
    </tableColumn>
  </tableColumns>
  <tableStyleInfo name="家庭預算" showFirstColumn="1" showLastColumn="0" showRowStripes="1" showColumnStripes="0"/>
  <extLst>
    <ext xmlns:x14="http://schemas.microsoft.com/office/spreadsheetml/2009/9/main" uri="{504A1905-F514-4f6f-8877-14C23A59335A}">
      <x14:table altText="月支出" altTextSummary="各行事曆月份的支出摘要。"/>
    </ext>
  </extLst>
</table>
</file>

<file path=xl/tables/table3.xml><?xml version="1.0" encoding="utf-8"?>
<table xmlns="http://schemas.openxmlformats.org/spreadsheetml/2006/main" id="3" name="表格3" displayName="表格3" ref="B7:P10" totalsRowShown="0" headerRowDxfId="30" dataDxfId="29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摘要" dataDxfId="28"/>
    <tableColumn id="2" name="1 月" dataDxfId="27"/>
    <tableColumn id="3" name="2 月" dataDxfId="26"/>
    <tableColumn id="4" name="3 月" dataDxfId="25"/>
    <tableColumn id="5" name="4 月" dataDxfId="24"/>
    <tableColumn id="6" name="5 月" dataDxfId="23"/>
    <tableColumn id="7" name="6 月" dataDxfId="22"/>
    <tableColumn id="8" name="7 月" dataDxfId="21"/>
    <tableColumn id="9" name="8 月" dataDxfId="20"/>
    <tableColumn id="10" name="9 月" dataDxfId="19"/>
    <tableColumn id="11" name="10 月" dataDxfId="18"/>
    <tableColumn id="12" name="11 月" dataDxfId="17"/>
    <tableColumn id="13" name="12 月" dataDxfId="16"/>
    <tableColumn id="14" name="本年累計總額" dataDxfId="15">
      <calculatedColumnFormula>SUM(C8:N8)</calculatedColumnFormula>
    </tableColumn>
    <tableColumn id="15" name="月平均值" dataDxfId="14">
      <calculatedColumnFormula>IFERROR(AVERAGE(C8:N8),"")</calculatedColumnFormula>
    </tableColumn>
  </tableColumns>
  <tableStyleInfo name="家庭預算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69"/>
  <sheetViews>
    <sheetView showGridLines="0" tabSelected="1" zoomScaleNormal="100" workbookViewId="0"/>
  </sheetViews>
  <sheetFormatPr defaultRowHeight="21" customHeight="1" x14ac:dyDescent="0.25"/>
  <cols>
    <col min="1" max="1" width="2.5" style="12" customWidth="1"/>
    <col min="2" max="2" width="15" style="35" customWidth="1"/>
    <col min="3" max="3" width="13.75" style="7" bestFit="1" customWidth="1"/>
    <col min="4" max="4" width="14.625" style="7" customWidth="1"/>
    <col min="5" max="5" width="13.75" style="7" bestFit="1" customWidth="1"/>
    <col min="6" max="7" width="13.75" style="7" customWidth="1"/>
    <col min="8" max="10" width="13.75" style="7" bestFit="1" customWidth="1"/>
    <col min="11" max="14" width="11.75" style="7" customWidth="1"/>
    <col min="15" max="15" width="16.625" style="7" customWidth="1"/>
    <col min="16" max="16" width="29.5" style="8" customWidth="1"/>
    <col min="17" max="17" width="2.5" style="12" customWidth="1"/>
    <col min="18" max="16384" width="9" style="12"/>
  </cols>
  <sheetData>
    <row r="1" spans="1:17" ht="13.5" customHeight="1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7" ht="141" customHeight="1" x14ac:dyDescent="0.25">
      <c r="A2" s="15"/>
      <c r="B2" s="42" t="s">
        <v>1</v>
      </c>
      <c r="C2" s="42"/>
      <c r="D2" s="42"/>
      <c r="E2" s="43" t="s">
        <v>2</v>
      </c>
      <c r="F2" s="43"/>
      <c r="G2" s="16"/>
      <c r="H2" s="17"/>
      <c r="I2" s="17"/>
      <c r="J2" s="17"/>
      <c r="K2" s="16"/>
      <c r="L2" s="16"/>
      <c r="M2" s="17"/>
      <c r="N2" s="16"/>
      <c r="O2" s="16"/>
      <c r="P2" s="18"/>
      <c r="Q2" s="12" t="s">
        <v>0</v>
      </c>
    </row>
    <row r="3" spans="1:17" ht="15.75" customHeight="1" x14ac:dyDescent="0.25">
      <c r="A3" s="15"/>
      <c r="B3" s="19"/>
      <c r="C3" s="19"/>
      <c r="D3" s="20"/>
      <c r="E3" s="20"/>
      <c r="F3" s="21"/>
      <c r="G3" s="22"/>
      <c r="H3" s="21"/>
      <c r="I3" s="21"/>
      <c r="J3" s="21"/>
      <c r="K3" s="22"/>
      <c r="L3" s="22"/>
      <c r="M3" s="21"/>
      <c r="N3" s="22"/>
      <c r="O3" s="22"/>
      <c r="P3" s="23"/>
    </row>
    <row r="4" spans="1:17" ht="67.5" customHeight="1" x14ac:dyDescent="0.25">
      <c r="A4" s="15"/>
      <c r="B4" s="24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1"/>
      <c r="P4" s="25"/>
    </row>
    <row r="5" spans="1:17" ht="16.5" customHeight="1" x14ac:dyDescent="0.25">
      <c r="A5" s="15"/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1"/>
      <c r="P5" s="25"/>
    </row>
    <row r="6" spans="1:17" ht="9" customHeight="1" x14ac:dyDescent="0.25">
      <c r="A6" s="15"/>
      <c r="B6" s="2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1"/>
      <c r="P6" s="25"/>
    </row>
    <row r="7" spans="1:17" ht="21" customHeight="1" x14ac:dyDescent="0.25">
      <c r="A7" s="15"/>
      <c r="B7" s="9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  <c r="O7" s="10" t="s">
        <v>43</v>
      </c>
      <c r="P7" s="11" t="s">
        <v>44</v>
      </c>
    </row>
    <row r="8" spans="1:17" ht="21" customHeight="1" x14ac:dyDescent="0.25">
      <c r="A8" s="15"/>
      <c r="B8" s="6" t="s">
        <v>4</v>
      </c>
      <c r="C8" s="36">
        <f>IF(COUNT(收入表[1 月])=0,"",SUM(收入表[1 月]))</f>
        <v>143250</v>
      </c>
      <c r="D8" s="36">
        <f>IF(COUNT(收入表[2 月])=0,"",SUM(收入表[2 月]))</f>
        <v>156390</v>
      </c>
      <c r="E8" s="36">
        <f>IF(COUNT(收入表[3 月])=0,"",SUM(收入表[3 月]))</f>
        <v>144630</v>
      </c>
      <c r="F8" s="36">
        <f>IF(COUNT(收入表[4 月])=0,"",SUM(收入表[4 月]))</f>
        <v>152640</v>
      </c>
      <c r="G8" s="36">
        <f>IF(COUNT(收入表[5 月])=0,"",SUM(收入表[5 月]))</f>
        <v>148890</v>
      </c>
      <c r="H8" s="36">
        <f>IF(COUNT(收入表[6 月])=0,"",SUM(收入表[6 月]))</f>
        <v>152820</v>
      </c>
      <c r="I8" s="36">
        <f>IF(COUNT(收入表[7 月])=0,"",SUM(收入表[7 月]))</f>
        <v>148710</v>
      </c>
      <c r="J8" s="36">
        <f>IF(COUNT(收入表[8 月])=0,"",SUM(收入表[8 月]))</f>
        <v>150240</v>
      </c>
      <c r="K8" s="36" t="str">
        <f>IF(COUNT(收入表[9 月])=0,"",SUM(收入表[9 月]))</f>
        <v/>
      </c>
      <c r="L8" s="36" t="str">
        <f>IF(COUNT(收入表[10 月])=0,"",SUM(收入表[10 月]))</f>
        <v/>
      </c>
      <c r="M8" s="36" t="str">
        <f>IF(COUNT(收入表[11 月])=0,"",SUM(收入表[11 月]))</f>
        <v/>
      </c>
      <c r="N8" s="36" t="str">
        <f>IF(COUNT(收入表[12 月])=0,"",SUM(收入表[12 月]))</f>
        <v/>
      </c>
      <c r="O8" s="36">
        <f>SUM(C8:N8)</f>
        <v>1197570</v>
      </c>
      <c r="P8" s="37">
        <f>IFERROR(AVERAGE(C8:N8),"")</f>
        <v>149696.25</v>
      </c>
    </row>
    <row r="9" spans="1:17" ht="21" customHeight="1" x14ac:dyDescent="0.25">
      <c r="A9" s="15"/>
      <c r="B9" s="6" t="s">
        <v>5</v>
      </c>
      <c r="C9" s="36">
        <f>IF(COUNT(支出表[1 月])=0,"",SUM(支出表[1 月]))</f>
        <v>118650</v>
      </c>
      <c r="D9" s="36">
        <f>IF(COUNT(支出表[2 月])=0,"",SUM(支出表[2 月]))</f>
        <v>121080</v>
      </c>
      <c r="E9" s="36">
        <f>IF(COUNT(支出表[3 月])=0,"",SUM(支出表[3 月]))</f>
        <v>121410</v>
      </c>
      <c r="F9" s="36">
        <f>IF(COUNT(支出表[4 月])=0,"",SUM(支出表[4 月]))</f>
        <v>121590</v>
      </c>
      <c r="G9" s="36">
        <f>IF(COUNT(支出表[5 月])=0,"",SUM(支出表[5 月]))</f>
        <v>119460</v>
      </c>
      <c r="H9" s="36">
        <f>IF(COUNT(支出表[6 月])=0,"",SUM(支出表[6 月]))</f>
        <v>121800</v>
      </c>
      <c r="I9" s="36">
        <f>IF(COUNT(支出表[7 月])=0,"",SUM(支出表[7 月]))</f>
        <v>128460</v>
      </c>
      <c r="J9" s="36">
        <f>IF(COUNT(支出表[8 月])=0,"",SUM(支出表[8 月]))</f>
        <v>126810</v>
      </c>
      <c r="K9" s="36" t="str">
        <f>IF(COUNT(支出表[9 月])=0,"",SUM(支出表[9 月]))</f>
        <v/>
      </c>
      <c r="L9" s="36" t="str">
        <f>IF(COUNT(支出表[10 月])=0,"",SUM(支出表[10 月]))</f>
        <v/>
      </c>
      <c r="M9" s="36" t="str">
        <f>IF(COUNT(支出表[11 月])=0,"",SUM(支出表[11 月]))</f>
        <v/>
      </c>
      <c r="N9" s="36" t="str">
        <f>IF(COUNT(支出表[12 月])=0,"",SUM(支出表[12 月]))</f>
        <v/>
      </c>
      <c r="O9" s="36">
        <f t="shared" ref="O9:O10" si="0">SUM(C9:N9)</f>
        <v>979260</v>
      </c>
      <c r="P9" s="37">
        <f t="shared" ref="P9:P10" si="1">IFERROR(AVERAGE(C9:N9),"")</f>
        <v>122407.5</v>
      </c>
    </row>
    <row r="10" spans="1:17" ht="21" customHeight="1" x14ac:dyDescent="0.25">
      <c r="A10" s="15"/>
      <c r="B10" s="6" t="s">
        <v>6</v>
      </c>
      <c r="C10" s="36">
        <f>IFERROR(IF(COUNT(收入表[1 月])=0,"",C8-C9),"")</f>
        <v>24600</v>
      </c>
      <c r="D10" s="36">
        <f>IFERROR(IF(COUNT(收入表[2 月])=0,"",D8-D9),"")</f>
        <v>35310</v>
      </c>
      <c r="E10" s="36">
        <f>IFERROR(IF(COUNT(收入表[3 月])=0,"",E8-E9),"")</f>
        <v>23220</v>
      </c>
      <c r="F10" s="36">
        <f>IFERROR(IF(COUNT(收入表[4 月])=0,"",F8-F9),"")</f>
        <v>31050</v>
      </c>
      <c r="G10" s="36">
        <f>IFERROR(IF(COUNT(收入表[5 月])=0,"",G8-G9),"")</f>
        <v>29430</v>
      </c>
      <c r="H10" s="36">
        <f>IFERROR(IF(COUNT(收入表[6 月])=0,"",H8-H9),"")</f>
        <v>31020</v>
      </c>
      <c r="I10" s="36">
        <f>IFERROR(IF(COUNT(收入表[7 月])=0,"",I8-I9),"")</f>
        <v>20250</v>
      </c>
      <c r="J10" s="36">
        <f>IFERROR(IF(COUNT(收入表[8 月])=0,"",J8-J9),"")</f>
        <v>23430</v>
      </c>
      <c r="K10" s="36" t="str">
        <f>IFERROR(IF(COUNT(收入表[9 月])=0,"",K8-K9),"")</f>
        <v/>
      </c>
      <c r="L10" s="36" t="str">
        <f>IFERROR(IF(COUNT(收入表[10 月])=0,"",L8-L9),"")</f>
        <v/>
      </c>
      <c r="M10" s="36" t="str">
        <f>IFERROR(IF(COUNT(收入表[11 月])=0,"",M8-M9),"")</f>
        <v/>
      </c>
      <c r="N10" s="36" t="str">
        <f>IFERROR(IF(COUNT(收入表[12 月])=0,"",N8-N9),"")</f>
        <v/>
      </c>
      <c r="O10" s="36">
        <f t="shared" si="0"/>
        <v>218310</v>
      </c>
      <c r="P10" s="37">
        <f t="shared" si="1"/>
        <v>27288.75</v>
      </c>
    </row>
    <row r="11" spans="1:17" ht="9" customHeight="1" x14ac:dyDescent="0.25">
      <c r="A11" s="15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</row>
    <row r="12" spans="1:17" s="31" customFormat="1" ht="21" customHeight="1" x14ac:dyDescent="0.25">
      <c r="B12" s="3" t="s">
        <v>29</v>
      </c>
      <c r="C12" s="4" t="s">
        <v>31</v>
      </c>
      <c r="D12" s="4" t="s">
        <v>32</v>
      </c>
      <c r="E12" s="4" t="s">
        <v>33</v>
      </c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39</v>
      </c>
      <c r="L12" s="4" t="s">
        <v>40</v>
      </c>
      <c r="M12" s="4" t="s">
        <v>41</v>
      </c>
      <c r="N12" s="4" t="s">
        <v>42</v>
      </c>
      <c r="O12" s="4" t="s">
        <v>43</v>
      </c>
      <c r="P12" s="5" t="s">
        <v>44</v>
      </c>
    </row>
    <row r="13" spans="1:17" s="31" customFormat="1" ht="21" customHeight="1" x14ac:dyDescent="0.25">
      <c r="A13" s="32"/>
      <c r="B13" s="2" t="s">
        <v>7</v>
      </c>
      <c r="C13" s="38">
        <v>120000</v>
      </c>
      <c r="D13" s="38">
        <v>132300</v>
      </c>
      <c r="E13" s="38">
        <v>120570</v>
      </c>
      <c r="F13" s="38">
        <v>127890</v>
      </c>
      <c r="G13" s="38">
        <v>123690</v>
      </c>
      <c r="H13" s="38">
        <v>129240</v>
      </c>
      <c r="I13" s="38">
        <v>124860</v>
      </c>
      <c r="J13" s="38">
        <v>124950</v>
      </c>
      <c r="K13" s="38"/>
      <c r="L13" s="38"/>
      <c r="M13" s="38"/>
      <c r="N13" s="38"/>
      <c r="O13" s="38">
        <f>SUM(收入表[[#This Row],[1 月]:[12 月]])</f>
        <v>1003500</v>
      </c>
      <c r="P13" s="39">
        <f>IFERROR(AVERAGE(收入表[[#This Row],[1 月]:[12 月]]),"")</f>
        <v>125437.5</v>
      </c>
    </row>
    <row r="14" spans="1:17" ht="21" customHeight="1" x14ac:dyDescent="0.25">
      <c r="A14" s="15"/>
      <c r="B14" s="2" t="s">
        <v>8</v>
      </c>
      <c r="C14" s="38">
        <v>8250</v>
      </c>
      <c r="D14" s="38">
        <v>8880</v>
      </c>
      <c r="E14" s="38">
        <v>7530</v>
      </c>
      <c r="F14" s="38">
        <v>8070</v>
      </c>
      <c r="G14" s="38">
        <v>7560</v>
      </c>
      <c r="H14" s="38">
        <v>7560</v>
      </c>
      <c r="I14" s="38">
        <v>7860</v>
      </c>
      <c r="J14" s="38">
        <v>7740</v>
      </c>
      <c r="K14" s="38"/>
      <c r="L14" s="38"/>
      <c r="M14" s="38"/>
      <c r="N14" s="38"/>
      <c r="O14" s="38">
        <f>SUM(收入表[[#This Row],[1 月]:[12 月]])</f>
        <v>63450</v>
      </c>
      <c r="P14" s="39">
        <f>IFERROR(AVERAGE(收入表[[#This Row],[1 月]:[12 月]]),"")</f>
        <v>7931.25</v>
      </c>
    </row>
    <row r="15" spans="1:17" ht="21" customHeight="1" x14ac:dyDescent="0.25">
      <c r="A15" s="15"/>
      <c r="B15" s="2" t="s">
        <v>9</v>
      </c>
      <c r="C15" s="38">
        <v>15000</v>
      </c>
      <c r="D15" s="38">
        <v>15210</v>
      </c>
      <c r="E15" s="38">
        <v>16530</v>
      </c>
      <c r="F15" s="38">
        <v>16680</v>
      </c>
      <c r="G15" s="38">
        <v>17640</v>
      </c>
      <c r="H15" s="38">
        <v>16020</v>
      </c>
      <c r="I15" s="38">
        <v>15990</v>
      </c>
      <c r="J15" s="38">
        <v>17550</v>
      </c>
      <c r="K15" s="38"/>
      <c r="L15" s="38"/>
      <c r="M15" s="38"/>
      <c r="N15" s="38"/>
      <c r="O15" s="38">
        <f>SUM(收入表[[#This Row],[1 月]:[12 月]])</f>
        <v>130620</v>
      </c>
      <c r="P15" s="39">
        <f>IFERROR(AVERAGE(收入表[[#This Row],[1 月]:[12 月]]),"")</f>
        <v>16327.5</v>
      </c>
    </row>
    <row r="16" spans="1:17" ht="9" customHeight="1" x14ac:dyDescent="0.25">
      <c r="A16" s="15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6" ht="21" customHeight="1" x14ac:dyDescent="0.25">
      <c r="A17" s="15"/>
      <c r="B17" s="3" t="s">
        <v>28</v>
      </c>
      <c r="C17" s="4" t="s">
        <v>31</v>
      </c>
      <c r="D17" s="4" t="s">
        <v>32</v>
      </c>
      <c r="E17" s="4" t="s">
        <v>33</v>
      </c>
      <c r="F17" s="4" t="s">
        <v>34</v>
      </c>
      <c r="G17" s="4" t="s">
        <v>35</v>
      </c>
      <c r="H17" s="4" t="s">
        <v>36</v>
      </c>
      <c r="I17" s="4" t="s">
        <v>37</v>
      </c>
      <c r="J17" s="4" t="s">
        <v>38</v>
      </c>
      <c r="K17" s="4" t="s">
        <v>39</v>
      </c>
      <c r="L17" s="4" t="s">
        <v>40</v>
      </c>
      <c r="M17" s="4" t="s">
        <v>41</v>
      </c>
      <c r="N17" s="4" t="s">
        <v>42</v>
      </c>
      <c r="O17" s="4" t="s">
        <v>43</v>
      </c>
      <c r="P17" s="5" t="s">
        <v>44</v>
      </c>
    </row>
    <row r="18" spans="1:16" ht="21" customHeight="1" x14ac:dyDescent="0.25">
      <c r="A18" s="15"/>
      <c r="B18" s="2" t="s">
        <v>10</v>
      </c>
      <c r="C18" s="38">
        <v>45000</v>
      </c>
      <c r="D18" s="38">
        <v>45000</v>
      </c>
      <c r="E18" s="38">
        <v>45000</v>
      </c>
      <c r="F18" s="38">
        <v>45000</v>
      </c>
      <c r="G18" s="38">
        <v>45000</v>
      </c>
      <c r="H18" s="38">
        <v>45000</v>
      </c>
      <c r="I18" s="38">
        <v>45000</v>
      </c>
      <c r="J18" s="38">
        <v>45000</v>
      </c>
      <c r="K18" s="38"/>
      <c r="L18" s="38"/>
      <c r="M18" s="38"/>
      <c r="N18" s="38"/>
      <c r="O18" s="38">
        <f>SUM(支出表[[#This Row],[1 月]:[12 月]])</f>
        <v>360000</v>
      </c>
      <c r="P18" s="39">
        <f>IFERROR(AVERAGE(支出表[[#This Row],[1 月]:[12 月]]),"")</f>
        <v>45000</v>
      </c>
    </row>
    <row r="19" spans="1:16" ht="21" customHeight="1" x14ac:dyDescent="0.25">
      <c r="A19" s="15"/>
      <c r="B19" s="2" t="s">
        <v>11</v>
      </c>
      <c r="C19" s="38">
        <v>7500</v>
      </c>
      <c r="D19" s="38">
        <v>9930</v>
      </c>
      <c r="E19" s="38">
        <v>8970</v>
      </c>
      <c r="F19" s="38">
        <v>9990</v>
      </c>
      <c r="G19" s="38">
        <v>9720</v>
      </c>
      <c r="H19" s="38">
        <v>9390</v>
      </c>
      <c r="I19" s="38">
        <v>10140</v>
      </c>
      <c r="J19" s="38">
        <v>6750</v>
      </c>
      <c r="K19" s="38"/>
      <c r="L19" s="38"/>
      <c r="M19" s="38"/>
      <c r="N19" s="38"/>
      <c r="O19" s="38">
        <f>SUM(支出表[[#This Row],[1 月]:[12 月]])</f>
        <v>72390</v>
      </c>
      <c r="P19" s="39">
        <f>IFERROR(AVERAGE(支出表[[#This Row],[1 月]:[12 月]]),"")</f>
        <v>9048.75</v>
      </c>
    </row>
    <row r="20" spans="1:16" ht="21" customHeight="1" x14ac:dyDescent="0.25">
      <c r="A20" s="15"/>
      <c r="B20" s="2" t="s">
        <v>12</v>
      </c>
      <c r="C20" s="38">
        <v>10350</v>
      </c>
      <c r="D20" s="38">
        <v>10350</v>
      </c>
      <c r="E20" s="38">
        <v>10350</v>
      </c>
      <c r="F20" s="38">
        <v>10350</v>
      </c>
      <c r="G20" s="38">
        <v>10350</v>
      </c>
      <c r="H20" s="38">
        <v>10350</v>
      </c>
      <c r="I20" s="38">
        <v>10350</v>
      </c>
      <c r="J20" s="38">
        <v>10350</v>
      </c>
      <c r="K20" s="38"/>
      <c r="L20" s="38"/>
      <c r="M20" s="38"/>
      <c r="N20" s="38"/>
      <c r="O20" s="38">
        <f>SUM(支出表[[#This Row],[1 月]:[12 月]])</f>
        <v>82800</v>
      </c>
      <c r="P20" s="39">
        <f>IFERROR(AVERAGE(支出表[[#This Row],[1 月]:[12 月]]),"")</f>
        <v>10350</v>
      </c>
    </row>
    <row r="21" spans="1:16" ht="21" customHeight="1" x14ac:dyDescent="0.25">
      <c r="A21" s="15"/>
      <c r="B21" s="2" t="s">
        <v>13</v>
      </c>
      <c r="C21" s="38">
        <v>8550</v>
      </c>
      <c r="D21" s="38">
        <v>8550</v>
      </c>
      <c r="E21" s="38">
        <v>8550</v>
      </c>
      <c r="F21" s="38">
        <v>8550</v>
      </c>
      <c r="G21" s="38">
        <v>8550</v>
      </c>
      <c r="H21" s="38">
        <v>8550</v>
      </c>
      <c r="I21" s="38">
        <v>8550</v>
      </c>
      <c r="J21" s="38">
        <v>8550</v>
      </c>
      <c r="K21" s="38"/>
      <c r="L21" s="38"/>
      <c r="M21" s="38"/>
      <c r="N21" s="38"/>
      <c r="O21" s="38">
        <f>SUM(支出表[[#This Row],[1 月]:[12 月]])</f>
        <v>68400</v>
      </c>
      <c r="P21" s="39">
        <f>IFERROR(AVERAGE(支出表[[#This Row],[1 月]:[12 月]]),"")</f>
        <v>8550</v>
      </c>
    </row>
    <row r="22" spans="1:16" ht="21" customHeight="1" x14ac:dyDescent="0.25">
      <c r="A22" s="15"/>
      <c r="B22" s="2" t="s">
        <v>14</v>
      </c>
      <c r="C22" s="38">
        <v>1350</v>
      </c>
      <c r="D22" s="38">
        <v>1350</v>
      </c>
      <c r="E22" s="38">
        <v>1350</v>
      </c>
      <c r="F22" s="38">
        <v>1350</v>
      </c>
      <c r="G22" s="38">
        <v>1350</v>
      </c>
      <c r="H22" s="38">
        <v>1350</v>
      </c>
      <c r="I22" s="38">
        <v>1350</v>
      </c>
      <c r="J22" s="38">
        <v>1350</v>
      </c>
      <c r="K22" s="38"/>
      <c r="L22" s="38"/>
      <c r="M22" s="38"/>
      <c r="N22" s="38"/>
      <c r="O22" s="38">
        <f>SUM(支出表[[#This Row],[1 月]:[12 月]])</f>
        <v>10800</v>
      </c>
      <c r="P22" s="39">
        <f>IFERROR(AVERAGE(支出表[[#This Row],[1 月]:[12 月]]),"")</f>
        <v>1350</v>
      </c>
    </row>
    <row r="23" spans="1:16" ht="21" customHeight="1" x14ac:dyDescent="0.25">
      <c r="A23" s="15"/>
      <c r="B23" s="2" t="s">
        <v>15</v>
      </c>
      <c r="C23" s="38">
        <v>1500</v>
      </c>
      <c r="D23" s="38">
        <v>1500</v>
      </c>
      <c r="E23" s="38">
        <v>1500</v>
      </c>
      <c r="F23" s="38">
        <v>1500</v>
      </c>
      <c r="G23" s="38">
        <v>1500</v>
      </c>
      <c r="H23" s="38">
        <v>1500</v>
      </c>
      <c r="I23" s="38">
        <v>1500</v>
      </c>
      <c r="J23" s="38">
        <v>1500</v>
      </c>
      <c r="K23" s="38"/>
      <c r="L23" s="38"/>
      <c r="M23" s="38"/>
      <c r="N23" s="38"/>
      <c r="O23" s="38">
        <f>SUM(支出表[[#This Row],[1 月]:[12 月]])</f>
        <v>12000</v>
      </c>
      <c r="P23" s="39">
        <f>IFERROR(AVERAGE(支出表[[#This Row],[1 月]:[12 月]]),"")</f>
        <v>1500</v>
      </c>
    </row>
    <row r="24" spans="1:16" ht="21" customHeight="1" x14ac:dyDescent="0.25">
      <c r="A24" s="15"/>
      <c r="B24" s="2" t="s">
        <v>16</v>
      </c>
      <c r="C24" s="38">
        <v>3600</v>
      </c>
      <c r="D24" s="38">
        <v>3600</v>
      </c>
      <c r="E24" s="38">
        <v>3600</v>
      </c>
      <c r="F24" s="38">
        <v>3600</v>
      </c>
      <c r="G24" s="38">
        <v>3600</v>
      </c>
      <c r="H24" s="38">
        <v>3600</v>
      </c>
      <c r="I24" s="38">
        <v>3600</v>
      </c>
      <c r="J24" s="38">
        <v>3600</v>
      </c>
      <c r="K24" s="38"/>
      <c r="L24" s="38"/>
      <c r="M24" s="38"/>
      <c r="N24" s="38"/>
      <c r="O24" s="38">
        <f>SUM(支出表[[#This Row],[1 月]:[12 月]])</f>
        <v>28800</v>
      </c>
      <c r="P24" s="39">
        <f>IFERROR(AVERAGE(支出表[[#This Row],[1 月]:[12 月]]),"")</f>
        <v>3600</v>
      </c>
    </row>
    <row r="25" spans="1:16" ht="21" customHeight="1" x14ac:dyDescent="0.25">
      <c r="A25" s="15"/>
      <c r="B25" s="2" t="s">
        <v>17</v>
      </c>
      <c r="C25" s="38">
        <v>1500</v>
      </c>
      <c r="D25" s="38">
        <v>1500</v>
      </c>
      <c r="E25" s="38">
        <v>1500</v>
      </c>
      <c r="F25" s="38">
        <v>1500</v>
      </c>
      <c r="G25" s="38">
        <v>1500</v>
      </c>
      <c r="H25" s="38">
        <v>1500</v>
      </c>
      <c r="I25" s="38">
        <v>1500</v>
      </c>
      <c r="J25" s="38">
        <v>1500</v>
      </c>
      <c r="K25" s="38"/>
      <c r="L25" s="38"/>
      <c r="M25" s="38"/>
      <c r="N25" s="38"/>
      <c r="O25" s="38">
        <f>SUM(支出表[[#This Row],[1 月]:[12 月]])</f>
        <v>12000</v>
      </c>
      <c r="P25" s="39">
        <f>IFERROR(AVERAGE(支出表[[#This Row],[1 月]:[12 月]]),"")</f>
        <v>1500</v>
      </c>
    </row>
    <row r="26" spans="1:16" ht="21" customHeight="1" x14ac:dyDescent="0.25">
      <c r="A26" s="15"/>
      <c r="B26" s="2" t="s">
        <v>18</v>
      </c>
      <c r="C26" s="38">
        <v>2160</v>
      </c>
      <c r="D26" s="38">
        <v>2100</v>
      </c>
      <c r="E26" s="38">
        <v>2400</v>
      </c>
      <c r="F26" s="38">
        <v>2100</v>
      </c>
      <c r="G26" s="38">
        <v>2250</v>
      </c>
      <c r="H26" s="38">
        <v>2400</v>
      </c>
      <c r="I26" s="38">
        <v>2700</v>
      </c>
      <c r="J26" s="38">
        <v>2190</v>
      </c>
      <c r="K26" s="38"/>
      <c r="L26" s="38"/>
      <c r="M26" s="38"/>
      <c r="N26" s="38"/>
      <c r="O26" s="38">
        <f>SUM(支出表[[#This Row],[1 月]:[12 月]])</f>
        <v>18300</v>
      </c>
      <c r="P26" s="39">
        <f>IFERROR(AVERAGE(支出表[[#This Row],[1 月]:[12 月]]),"")</f>
        <v>2287.5</v>
      </c>
    </row>
    <row r="27" spans="1:16" ht="21" customHeight="1" x14ac:dyDescent="0.25">
      <c r="A27" s="15"/>
      <c r="B27" s="2" t="s">
        <v>19</v>
      </c>
      <c r="C27" s="38">
        <v>1800</v>
      </c>
      <c r="D27" s="38">
        <v>1890</v>
      </c>
      <c r="E27" s="38">
        <v>1950</v>
      </c>
      <c r="F27" s="38">
        <v>1800</v>
      </c>
      <c r="G27" s="38">
        <v>1950</v>
      </c>
      <c r="H27" s="38">
        <v>1800</v>
      </c>
      <c r="I27" s="38">
        <v>1890</v>
      </c>
      <c r="J27" s="38">
        <v>1800</v>
      </c>
      <c r="K27" s="38"/>
      <c r="L27" s="38"/>
      <c r="M27" s="38"/>
      <c r="N27" s="38"/>
      <c r="O27" s="38">
        <f>SUM(支出表[[#This Row],[1 月]:[12 月]])</f>
        <v>14880</v>
      </c>
      <c r="P27" s="39">
        <f>IFERROR(AVERAGE(支出表[[#This Row],[1 月]:[12 月]]),"")</f>
        <v>1860</v>
      </c>
    </row>
    <row r="28" spans="1:16" ht="21" customHeight="1" x14ac:dyDescent="0.25">
      <c r="A28" s="15"/>
      <c r="B28" s="2" t="s">
        <v>20</v>
      </c>
      <c r="C28" s="38">
        <v>1350</v>
      </c>
      <c r="D28" s="38">
        <v>1350</v>
      </c>
      <c r="E28" s="38">
        <v>1350</v>
      </c>
      <c r="F28" s="38">
        <v>1350</v>
      </c>
      <c r="G28" s="38">
        <v>1350</v>
      </c>
      <c r="H28" s="38">
        <v>1350</v>
      </c>
      <c r="I28" s="38">
        <v>1350</v>
      </c>
      <c r="J28" s="38">
        <v>1350</v>
      </c>
      <c r="K28" s="38"/>
      <c r="L28" s="38"/>
      <c r="M28" s="38"/>
      <c r="N28" s="38"/>
      <c r="O28" s="38">
        <f>SUM(支出表[[#This Row],[1 月]:[12 月]])</f>
        <v>10800</v>
      </c>
      <c r="P28" s="39">
        <f>IFERROR(AVERAGE(支出表[[#This Row],[1 月]:[12 月]]),"")</f>
        <v>1350</v>
      </c>
    </row>
    <row r="29" spans="1:16" ht="21" customHeight="1" x14ac:dyDescent="0.25">
      <c r="A29" s="15"/>
      <c r="B29" s="2" t="s">
        <v>21</v>
      </c>
      <c r="C29" s="38">
        <v>4650</v>
      </c>
      <c r="D29" s="38">
        <v>4650</v>
      </c>
      <c r="E29" s="38">
        <v>4740</v>
      </c>
      <c r="F29" s="38">
        <v>4800</v>
      </c>
      <c r="G29" s="38">
        <v>4950</v>
      </c>
      <c r="H29" s="38">
        <v>6000</v>
      </c>
      <c r="I29" s="38">
        <v>10200</v>
      </c>
      <c r="J29" s="38">
        <v>10500</v>
      </c>
      <c r="K29" s="38"/>
      <c r="L29" s="38"/>
      <c r="M29" s="38"/>
      <c r="N29" s="38"/>
      <c r="O29" s="38">
        <f>SUM(支出表[[#This Row],[1 月]:[12 月]])</f>
        <v>50490</v>
      </c>
      <c r="P29" s="39">
        <f>IFERROR(AVERAGE(支出表[[#This Row],[1 月]:[12 月]]),"")</f>
        <v>6311.25</v>
      </c>
    </row>
    <row r="30" spans="1:16" ht="21" customHeight="1" x14ac:dyDescent="0.25">
      <c r="B30" s="2" t="s">
        <v>22</v>
      </c>
      <c r="C30" s="38">
        <v>1050</v>
      </c>
      <c r="D30" s="38">
        <v>1050</v>
      </c>
      <c r="E30" s="38">
        <v>1110</v>
      </c>
      <c r="F30" s="38">
        <v>1170</v>
      </c>
      <c r="G30" s="38">
        <v>1350</v>
      </c>
      <c r="H30" s="38">
        <v>1260</v>
      </c>
      <c r="I30" s="38">
        <v>1260</v>
      </c>
      <c r="J30" s="38">
        <v>1080</v>
      </c>
      <c r="K30" s="38"/>
      <c r="L30" s="38"/>
      <c r="M30" s="38"/>
      <c r="N30" s="38"/>
      <c r="O30" s="38">
        <f>SUM(支出表[[#This Row],[1 月]:[12 月]])</f>
        <v>9330</v>
      </c>
      <c r="P30" s="39">
        <f>IFERROR(AVERAGE(支出表[[#This Row],[1 月]:[12 月]]),"")</f>
        <v>1166.25</v>
      </c>
    </row>
    <row r="31" spans="1:16" ht="21" customHeight="1" x14ac:dyDescent="0.25">
      <c r="A31" s="15"/>
      <c r="B31" s="2" t="s">
        <v>23</v>
      </c>
      <c r="C31" s="38">
        <v>1500</v>
      </c>
      <c r="D31" s="38">
        <v>1350</v>
      </c>
      <c r="E31" s="38">
        <v>1200</v>
      </c>
      <c r="F31" s="38">
        <v>1200</v>
      </c>
      <c r="G31" s="38">
        <v>1260</v>
      </c>
      <c r="H31" s="38">
        <v>1500</v>
      </c>
      <c r="I31" s="38">
        <v>1650</v>
      </c>
      <c r="J31" s="38">
        <v>1200</v>
      </c>
      <c r="K31" s="38"/>
      <c r="L31" s="38"/>
      <c r="M31" s="38"/>
      <c r="N31" s="38"/>
      <c r="O31" s="38">
        <f>SUM(支出表[[#This Row],[1 月]:[12 月]])</f>
        <v>10860</v>
      </c>
      <c r="P31" s="39">
        <f>IFERROR(AVERAGE(支出表[[#This Row],[1 月]:[12 月]]),"")</f>
        <v>1357.5</v>
      </c>
    </row>
    <row r="32" spans="1:16" ht="21" customHeight="1" x14ac:dyDescent="0.25">
      <c r="B32" s="2" t="s">
        <v>24</v>
      </c>
      <c r="C32" s="38">
        <v>3690</v>
      </c>
      <c r="D32" s="38">
        <v>2760</v>
      </c>
      <c r="E32" s="38">
        <v>1740</v>
      </c>
      <c r="F32" s="38">
        <v>3930</v>
      </c>
      <c r="G32" s="38">
        <v>1380</v>
      </c>
      <c r="H32" s="38">
        <v>3150</v>
      </c>
      <c r="I32" s="38">
        <v>2520</v>
      </c>
      <c r="J32" s="38">
        <v>3240</v>
      </c>
      <c r="K32" s="38"/>
      <c r="L32" s="38"/>
      <c r="M32" s="38"/>
      <c r="N32" s="38"/>
      <c r="O32" s="38">
        <f>SUM(支出表[[#This Row],[1 月]:[12 月]])</f>
        <v>22410</v>
      </c>
      <c r="P32" s="39">
        <f>IFERROR(AVERAGE(支出表[[#This Row],[1 月]:[12 月]]),"")</f>
        <v>2801.25</v>
      </c>
    </row>
    <row r="33" spans="2:16" ht="21" customHeight="1" x14ac:dyDescent="0.25">
      <c r="B33" s="2" t="s">
        <v>25</v>
      </c>
      <c r="C33" s="38">
        <v>16500</v>
      </c>
      <c r="D33" s="38">
        <v>16500</v>
      </c>
      <c r="E33" s="38">
        <v>16500</v>
      </c>
      <c r="F33" s="38">
        <v>16500</v>
      </c>
      <c r="G33" s="38">
        <v>16500</v>
      </c>
      <c r="H33" s="38">
        <v>16500</v>
      </c>
      <c r="I33" s="38">
        <v>16500</v>
      </c>
      <c r="J33" s="38">
        <v>16500</v>
      </c>
      <c r="K33" s="38"/>
      <c r="L33" s="38"/>
      <c r="M33" s="38"/>
      <c r="N33" s="38"/>
      <c r="O33" s="38">
        <f>SUM(支出表[[#This Row],[1 月]:[12 月]])</f>
        <v>132000</v>
      </c>
      <c r="P33" s="39">
        <f>IFERROR(AVERAGE(支出表[[#This Row],[1 月]:[12 月]]),"")</f>
        <v>16500</v>
      </c>
    </row>
    <row r="34" spans="2:16" ht="21" customHeight="1" x14ac:dyDescent="0.25">
      <c r="B34" s="2" t="s">
        <v>26</v>
      </c>
      <c r="C34" s="38">
        <v>6000</v>
      </c>
      <c r="D34" s="38">
        <v>6750</v>
      </c>
      <c r="E34" s="38">
        <v>9000</v>
      </c>
      <c r="F34" s="38">
        <v>6000</v>
      </c>
      <c r="G34" s="38">
        <v>6000</v>
      </c>
      <c r="H34" s="38">
        <v>6000</v>
      </c>
      <c r="I34" s="38">
        <v>7500</v>
      </c>
      <c r="J34" s="38">
        <v>9750</v>
      </c>
      <c r="K34" s="38"/>
      <c r="L34" s="38"/>
      <c r="M34" s="38"/>
      <c r="N34" s="38"/>
      <c r="O34" s="38">
        <f>SUM(支出表[[#This Row],[1 月]:[12 月]])</f>
        <v>57000</v>
      </c>
      <c r="P34" s="39">
        <f>IFERROR(AVERAGE(支出表[[#This Row],[1 月]:[12 月]]),"")</f>
        <v>7125</v>
      </c>
    </row>
    <row r="35" spans="2:16" ht="21" customHeight="1" x14ac:dyDescent="0.25">
      <c r="B35" s="1" t="s">
        <v>27</v>
      </c>
      <c r="C35" s="40">
        <v>600</v>
      </c>
      <c r="D35" s="40">
        <v>900</v>
      </c>
      <c r="E35" s="40">
        <v>600</v>
      </c>
      <c r="F35" s="40">
        <v>900</v>
      </c>
      <c r="G35" s="40">
        <v>900</v>
      </c>
      <c r="H35" s="40">
        <v>600</v>
      </c>
      <c r="I35" s="40">
        <v>900</v>
      </c>
      <c r="J35" s="40">
        <v>600</v>
      </c>
      <c r="K35" s="40"/>
      <c r="L35" s="40"/>
      <c r="M35" s="40"/>
      <c r="N35" s="40"/>
      <c r="O35" s="40">
        <f>SUM(支出表[[#This Row],[1 月]:[12 月]])</f>
        <v>6000</v>
      </c>
      <c r="P35" s="41">
        <f>IFERROR(AVERAGE(支出表[[#This Row],[1 月]:[12 月]]),"")</f>
        <v>750</v>
      </c>
    </row>
    <row r="36" spans="2:16" ht="21" customHeight="1" x14ac:dyDescent="0.25">
      <c r="B36" s="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</row>
    <row r="37" spans="2:16" ht="21" customHeight="1" x14ac:dyDescent="0.25">
      <c r="B37" s="1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</row>
    <row r="38" spans="2:16" ht="21" customHeight="1" x14ac:dyDescent="0.25">
      <c r="B38" s="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</row>
    <row r="39" spans="2:16" ht="21" customHeight="1" x14ac:dyDescent="0.25">
      <c r="B39" s="1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</row>
    <row r="40" spans="2:16" ht="21" customHeight="1" x14ac:dyDescent="0.25">
      <c r="B40" s="1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</row>
    <row r="41" spans="2:16" ht="21" customHeight="1" x14ac:dyDescent="0.25">
      <c r="B41" s="1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</row>
    <row r="42" spans="2:16" ht="21" customHeight="1" x14ac:dyDescent="0.25">
      <c r="B42" s="1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</row>
    <row r="43" spans="2:16" ht="21" customHeight="1" x14ac:dyDescent="0.25">
      <c r="B43" s="1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spans="2:16" ht="21" customHeight="1" x14ac:dyDescent="0.25">
      <c r="B44" s="1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</row>
    <row r="45" spans="2:16" ht="21" customHeight="1" x14ac:dyDescent="0.25">
      <c r="B45" s="1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</row>
    <row r="46" spans="2:16" ht="21" customHeight="1" x14ac:dyDescent="0.25">
      <c r="B46" s="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</row>
    <row r="47" spans="2:16" ht="21" customHeight="1" x14ac:dyDescent="0.25">
      <c r="B47" s="1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7"/>
    </row>
    <row r="48" spans="2:16" ht="21" customHeight="1" x14ac:dyDescent="0.25">
      <c r="B48" s="1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</row>
    <row r="49" spans="2:16" ht="21" customHeight="1" x14ac:dyDescent="0.25">
      <c r="B49" s="1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</row>
    <row r="50" spans="2:16" ht="21" customHeight="1" x14ac:dyDescent="0.25">
      <c r="B50" s="1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</row>
    <row r="51" spans="2:16" ht="21" customHeight="1" x14ac:dyDescent="0.25">
      <c r="B51" s="1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</row>
    <row r="52" spans="2:16" ht="21" customHeight="1" x14ac:dyDescent="0.25">
      <c r="B52" s="1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7"/>
    </row>
    <row r="53" spans="2:16" ht="21" customHeight="1" x14ac:dyDescent="0.25">
      <c r="B53" s="1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</row>
    <row r="54" spans="2:16" ht="21" customHeight="1" x14ac:dyDescent="0.25">
      <c r="B54" s="1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</row>
    <row r="55" spans="2:16" ht="21" customHeight="1" x14ac:dyDescent="0.25">
      <c r="B55" s="1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</row>
    <row r="56" spans="2:16" ht="21" customHeight="1" x14ac:dyDescent="0.25">
      <c r="B56" s="1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</row>
    <row r="57" spans="2:16" ht="21" customHeight="1" x14ac:dyDescent="0.25">
      <c r="B57" s="1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</row>
    <row r="58" spans="2:16" ht="21" customHeight="1" x14ac:dyDescent="0.25">
      <c r="B58" s="1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</row>
    <row r="59" spans="2:16" ht="21" customHeight="1" x14ac:dyDescent="0.25">
      <c r="B59" s="1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</row>
    <row r="60" spans="2:16" ht="21" customHeight="1" x14ac:dyDescent="0.25">
      <c r="B60" s="1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</row>
    <row r="61" spans="2:16" ht="21" customHeight="1" x14ac:dyDescent="0.25">
      <c r="B61" s="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</row>
    <row r="62" spans="2:16" ht="21" customHeight="1" x14ac:dyDescent="0.25">
      <c r="B62" s="1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</row>
    <row r="63" spans="2:16" ht="21" customHeight="1" x14ac:dyDescent="0.25">
      <c r="B63" s="1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</row>
    <row r="64" spans="2:16" ht="21" customHeight="1" x14ac:dyDescent="0.25">
      <c r="B64" s="1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</row>
    <row r="65" spans="2:16" ht="21" customHeight="1" x14ac:dyDescent="0.25"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</row>
    <row r="66" spans="2:16" ht="21" customHeight="1" x14ac:dyDescent="0.25">
      <c r="B66" s="1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7"/>
    </row>
    <row r="67" spans="2:16" ht="21" customHeight="1" x14ac:dyDescent="0.2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7"/>
    </row>
    <row r="68" spans="2:16" ht="21" customHeight="1" x14ac:dyDescent="0.2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7"/>
    </row>
    <row r="69" spans="2:16" ht="21" customHeight="1" x14ac:dyDescent="0.2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7"/>
    </row>
  </sheetData>
  <mergeCells count="2">
    <mergeCell ref="B2:D2"/>
    <mergeCell ref="E2:F2"/>
  </mergeCells>
  <phoneticPr fontId="4" type="noConversion"/>
  <printOptions horizontalCentered="1"/>
  <pageMargins left="0.25" right="0.25" top="0.5" bottom="0.75" header="0.3" footer="0.3"/>
  <pageSetup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家庭預算</vt:lpstr>
      <vt:lpstr>家庭預算!Print_Titles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2014-02-20T05:07:15Z</dcterms:created>
  <dcterms:modified xsi:type="dcterms:W3CDTF">2014-02-25T03:15:24Z</dcterms:modified>
</cp:coreProperties>
</file>