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230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12_ncr:500000_{B2A949A9-C0FE-4F58-BAAC-7E6F0A8166BC}" xr6:coauthVersionLast="32" xr6:coauthVersionMax="32" xr10:uidLastSave="{00000000-0000-0000-0000-000000000000}"/>
  <bookViews>
    <workbookView xWindow="0" yWindow="0" windowWidth="20490" windowHeight="7515" tabRatio="611" xr2:uid="{00000000-000D-0000-FFFF-FFFF00000000}"/>
  </bookViews>
  <sheets>
    <sheet name="Jan" sheetId="6" r:id="rId1"/>
    <sheet name="Feb" sheetId="9" r:id="rId2"/>
    <sheet name="Mar" sheetId="10" r:id="rId3"/>
    <sheet name="Apr" sheetId="11" r:id="rId4"/>
    <sheet name="May" sheetId="12" r:id="rId5"/>
    <sheet name="Jun" sheetId="13" r:id="rId6"/>
    <sheet name="Jul" sheetId="14" r:id="rId7"/>
    <sheet name="Aug" sheetId="15" r:id="rId8"/>
    <sheet name="Sep" sheetId="16" r:id="rId9"/>
    <sheet name="Oct" sheetId="17" r:id="rId10"/>
    <sheet name="Nov" sheetId="18" r:id="rId11"/>
    <sheet name="Dec" sheetId="19" r:id="rId12"/>
  </sheets>
  <definedNames>
    <definedName name="AprSun1">DATE(CalendarYear,4,1)-WEEKDAY(DATE(CalendarYear,4,1))+1</definedName>
    <definedName name="AugSun1">DATE(CalendarYear,8,1)-WEEKDAY(DATE(CalendarYear,8,1))+1</definedName>
    <definedName name="CalendarYear">Jan!$K$2</definedName>
    <definedName name="DecSun1">DATE(CalendarYear,12,1)-WEEKDAY(DATE(CalendarYear,12,1))+1</definedName>
    <definedName name="FebSun1">DATE(CalendarYear,2,1)-WEEKDAY(DATE(CalendarYear,2,1))+1</definedName>
    <definedName name="JanSun1">DATE(CalendarYear,1,1)-WEEKDAY(DATE(CalendarYear,1,1))+1</definedName>
    <definedName name="JulSun1">DATE(CalendarYear,7,1)-WEEKDAY(DATE(CalendarYear,7,1))+1</definedName>
    <definedName name="JunSun1">DATE(CalendarYear,6,1)-WEEKDAY(DATE(CalendarYear,6,1))+1</definedName>
    <definedName name="MarSun1">DATE(CalendarYear,3,1)-WEEKDAY(DATE(CalendarYear,3,1))+1</definedName>
    <definedName name="MaySun1">DATE(CalendarYear,5,1)-WEEKDAY(DATE(CalendarYear,5,1))+1</definedName>
    <definedName name="NovSun1">DATE(CalendarYear,11,1)-WEEKDAY(DATE(CalendarYear,11,1))+1</definedName>
    <definedName name="OctSun1">DATE(CalendarYear,10,1)-WEEKDAY(DATE(CalendarYear,10,1))+1</definedName>
    <definedName name="_xlnm.Print_Area" localSheetId="3">Apr!$B$2:$J$16</definedName>
    <definedName name="_xlnm.Print_Area" localSheetId="7">Aug!$B$2:$J$16</definedName>
    <definedName name="_xlnm.Print_Area" localSheetId="11">Dec!$B$2:$J$16</definedName>
    <definedName name="_xlnm.Print_Area" localSheetId="1">Feb!$B$2:$J$16</definedName>
    <definedName name="_xlnm.Print_Area" localSheetId="0">Jan!$B$2:$J$16</definedName>
    <definedName name="_xlnm.Print_Area" localSheetId="6">Jul!$B$2:$J$16</definedName>
    <definedName name="_xlnm.Print_Area" localSheetId="5">Jun!$B$2:$J$16</definedName>
    <definedName name="_xlnm.Print_Area" localSheetId="2">Mar!$B$2:$J$16</definedName>
    <definedName name="_xlnm.Print_Area" localSheetId="4">May!$B$2:$J$16</definedName>
    <definedName name="_xlnm.Print_Area" localSheetId="10">Nov!$B$2:$J$16</definedName>
    <definedName name="_xlnm.Print_Area" localSheetId="9">Oct!$B$2:$J$16</definedName>
    <definedName name="_xlnm.Print_Area" localSheetId="8">Sep!$B$2:$J$16</definedName>
    <definedName name="SepSun1">DATE(CalendarYear,9,1)-WEEKDAY(DATE(CalendarYear,9,1))+1</definedName>
  </definedNames>
  <calcPr calcId="162913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2" i="6" l="1"/>
  <c r="B5" i="6" l="1"/>
  <c r="D5" i="6"/>
  <c r="B3" i="12" l="1"/>
  <c r="B3" i="13"/>
  <c r="B3" i="14"/>
  <c r="B3" i="15"/>
  <c r="B3" i="16"/>
  <c r="B3" i="17"/>
  <c r="B3" i="18"/>
  <c r="B3" i="19"/>
  <c r="C15" i="11"/>
  <c r="B15" i="11"/>
  <c r="H13" i="11"/>
  <c r="G13" i="11"/>
  <c r="F13" i="11"/>
  <c r="E13" i="11"/>
  <c r="D13" i="11"/>
  <c r="C13" i="11"/>
  <c r="B13" i="11"/>
  <c r="H11" i="11"/>
  <c r="G11" i="11"/>
  <c r="F11" i="11"/>
  <c r="E11" i="11"/>
  <c r="D11" i="11"/>
  <c r="C11" i="11"/>
  <c r="B11" i="11"/>
  <c r="H9" i="11"/>
  <c r="G9" i="11"/>
  <c r="F9" i="11"/>
  <c r="E9" i="11"/>
  <c r="D9" i="11"/>
  <c r="C9" i="11"/>
  <c r="B9" i="11"/>
  <c r="H7" i="11"/>
  <c r="G7" i="11"/>
  <c r="F7" i="11"/>
  <c r="E7" i="11"/>
  <c r="D7" i="11"/>
  <c r="C7" i="11"/>
  <c r="B7" i="11"/>
  <c r="H5" i="11"/>
  <c r="G5" i="11"/>
  <c r="F5" i="11"/>
  <c r="E5" i="11"/>
  <c r="D5" i="11"/>
  <c r="C5" i="11"/>
  <c r="B5" i="11"/>
  <c r="C15" i="12"/>
  <c r="B15" i="12"/>
  <c r="H13" i="12"/>
  <c r="G13" i="12"/>
  <c r="F13" i="12"/>
  <c r="E13" i="12"/>
  <c r="D13" i="12"/>
  <c r="C13" i="12"/>
  <c r="B13" i="12"/>
  <c r="H11" i="12"/>
  <c r="G11" i="12"/>
  <c r="F11" i="12"/>
  <c r="E11" i="12"/>
  <c r="D11" i="12"/>
  <c r="C11" i="12"/>
  <c r="B11" i="12"/>
  <c r="H9" i="12"/>
  <c r="G9" i="12"/>
  <c r="F9" i="12"/>
  <c r="E9" i="12"/>
  <c r="D9" i="12"/>
  <c r="C9" i="12"/>
  <c r="B9" i="12"/>
  <c r="H7" i="12"/>
  <c r="G7" i="12"/>
  <c r="F7" i="12"/>
  <c r="E7" i="12"/>
  <c r="D7" i="12"/>
  <c r="C7" i="12"/>
  <c r="B7" i="12"/>
  <c r="H5" i="12"/>
  <c r="G5" i="12"/>
  <c r="F5" i="12"/>
  <c r="E5" i="12"/>
  <c r="D5" i="12"/>
  <c r="C5" i="12"/>
  <c r="B5" i="12"/>
  <c r="C15" i="13"/>
  <c r="B15" i="13"/>
  <c r="H13" i="13"/>
  <c r="G13" i="13"/>
  <c r="F13" i="13"/>
  <c r="E13" i="13"/>
  <c r="D13" i="13"/>
  <c r="C13" i="13"/>
  <c r="B13" i="13"/>
  <c r="H11" i="13"/>
  <c r="G11" i="13"/>
  <c r="F11" i="13"/>
  <c r="E11" i="13"/>
  <c r="D11" i="13"/>
  <c r="C11" i="13"/>
  <c r="B11" i="13"/>
  <c r="H9" i="13"/>
  <c r="G9" i="13"/>
  <c r="F9" i="13"/>
  <c r="E9" i="13"/>
  <c r="D9" i="13"/>
  <c r="C9" i="13"/>
  <c r="B9" i="13"/>
  <c r="H7" i="13"/>
  <c r="G7" i="13"/>
  <c r="F7" i="13"/>
  <c r="E7" i="13"/>
  <c r="D7" i="13"/>
  <c r="C7" i="13"/>
  <c r="B7" i="13"/>
  <c r="H5" i="13"/>
  <c r="G5" i="13"/>
  <c r="F5" i="13"/>
  <c r="E5" i="13"/>
  <c r="D5" i="13"/>
  <c r="C5" i="13"/>
  <c r="B5" i="13"/>
  <c r="C15" i="14"/>
  <c r="B15" i="14"/>
  <c r="H13" i="14"/>
  <c r="G13" i="14"/>
  <c r="F13" i="14"/>
  <c r="E13" i="14"/>
  <c r="D13" i="14"/>
  <c r="C13" i="14"/>
  <c r="B13" i="14"/>
  <c r="H11" i="14"/>
  <c r="G11" i="14"/>
  <c r="F11" i="14"/>
  <c r="E11" i="14"/>
  <c r="D11" i="14"/>
  <c r="C11" i="14"/>
  <c r="B11" i="14"/>
  <c r="H9" i="14"/>
  <c r="G9" i="14"/>
  <c r="F9" i="14"/>
  <c r="E9" i="14"/>
  <c r="D9" i="14"/>
  <c r="C9" i="14"/>
  <c r="B9" i="14"/>
  <c r="H7" i="14"/>
  <c r="G7" i="14"/>
  <c r="F7" i="14"/>
  <c r="E7" i="14"/>
  <c r="D7" i="14"/>
  <c r="C7" i="14"/>
  <c r="B7" i="14"/>
  <c r="H5" i="14"/>
  <c r="G5" i="14"/>
  <c r="F5" i="14"/>
  <c r="E5" i="14"/>
  <c r="D5" i="14"/>
  <c r="C5" i="14"/>
  <c r="B5" i="14"/>
  <c r="C15" i="15"/>
  <c r="B15" i="15"/>
  <c r="H13" i="15"/>
  <c r="G13" i="15"/>
  <c r="F13" i="15"/>
  <c r="E13" i="15"/>
  <c r="D13" i="15"/>
  <c r="C13" i="15"/>
  <c r="B13" i="15"/>
  <c r="H11" i="15"/>
  <c r="G11" i="15"/>
  <c r="F11" i="15"/>
  <c r="E11" i="15"/>
  <c r="D11" i="15"/>
  <c r="C11" i="15"/>
  <c r="B11" i="15"/>
  <c r="H9" i="15"/>
  <c r="G9" i="15"/>
  <c r="F9" i="15"/>
  <c r="E9" i="15"/>
  <c r="D9" i="15"/>
  <c r="C9" i="15"/>
  <c r="B9" i="15"/>
  <c r="H7" i="15"/>
  <c r="G7" i="15"/>
  <c r="F7" i="15"/>
  <c r="E7" i="15"/>
  <c r="D7" i="15"/>
  <c r="C7" i="15"/>
  <c r="B7" i="15"/>
  <c r="H5" i="15"/>
  <c r="G5" i="15"/>
  <c r="F5" i="15"/>
  <c r="E5" i="15"/>
  <c r="D5" i="15"/>
  <c r="C5" i="15"/>
  <c r="B5" i="15"/>
  <c r="C15" i="16"/>
  <c r="B15" i="16"/>
  <c r="H13" i="16"/>
  <c r="G13" i="16"/>
  <c r="F13" i="16"/>
  <c r="E13" i="16"/>
  <c r="D13" i="16"/>
  <c r="C13" i="16"/>
  <c r="B13" i="16"/>
  <c r="H11" i="16"/>
  <c r="G11" i="16"/>
  <c r="F11" i="16"/>
  <c r="E11" i="16"/>
  <c r="D11" i="16"/>
  <c r="C11" i="16"/>
  <c r="B11" i="16"/>
  <c r="H9" i="16"/>
  <c r="G9" i="16"/>
  <c r="F9" i="16"/>
  <c r="E9" i="16"/>
  <c r="D9" i="16"/>
  <c r="C9" i="16"/>
  <c r="B9" i="16"/>
  <c r="H7" i="16"/>
  <c r="G7" i="16"/>
  <c r="F7" i="16"/>
  <c r="E7" i="16"/>
  <c r="D7" i="16"/>
  <c r="C7" i="16"/>
  <c r="B7" i="16"/>
  <c r="H5" i="16"/>
  <c r="G5" i="16"/>
  <c r="F5" i="16"/>
  <c r="E5" i="16"/>
  <c r="D5" i="16"/>
  <c r="C5" i="16"/>
  <c r="B5" i="16"/>
  <c r="C15" i="17"/>
  <c r="B15" i="17"/>
  <c r="H13" i="17"/>
  <c r="G13" i="17"/>
  <c r="F13" i="17"/>
  <c r="E13" i="17"/>
  <c r="D13" i="17"/>
  <c r="C13" i="17"/>
  <c r="B13" i="17"/>
  <c r="H11" i="17"/>
  <c r="G11" i="17"/>
  <c r="F11" i="17"/>
  <c r="E11" i="17"/>
  <c r="D11" i="17"/>
  <c r="C11" i="17"/>
  <c r="B11" i="17"/>
  <c r="H9" i="17"/>
  <c r="G9" i="17"/>
  <c r="F9" i="17"/>
  <c r="E9" i="17"/>
  <c r="D9" i="17"/>
  <c r="C9" i="17"/>
  <c r="B9" i="17"/>
  <c r="H7" i="17"/>
  <c r="G7" i="17"/>
  <c r="F7" i="17"/>
  <c r="E7" i="17"/>
  <c r="D7" i="17"/>
  <c r="C7" i="17"/>
  <c r="B7" i="17"/>
  <c r="H5" i="17"/>
  <c r="G5" i="17"/>
  <c r="F5" i="17"/>
  <c r="E5" i="17"/>
  <c r="D5" i="17"/>
  <c r="C5" i="17"/>
  <c r="B5" i="17"/>
  <c r="C15" i="18"/>
  <c r="B15" i="18"/>
  <c r="H13" i="18"/>
  <c r="G13" i="18"/>
  <c r="F13" i="18"/>
  <c r="E13" i="18"/>
  <c r="D13" i="18"/>
  <c r="C13" i="18"/>
  <c r="B13" i="18"/>
  <c r="H11" i="18"/>
  <c r="G11" i="18"/>
  <c r="F11" i="18"/>
  <c r="E11" i="18"/>
  <c r="D11" i="18"/>
  <c r="C11" i="18"/>
  <c r="B11" i="18"/>
  <c r="H9" i="18"/>
  <c r="G9" i="18"/>
  <c r="F9" i="18"/>
  <c r="E9" i="18"/>
  <c r="D9" i="18"/>
  <c r="C9" i="18"/>
  <c r="B9" i="18"/>
  <c r="H7" i="18"/>
  <c r="G7" i="18"/>
  <c r="F7" i="18"/>
  <c r="E7" i="18"/>
  <c r="D7" i="18"/>
  <c r="C7" i="18"/>
  <c r="B7" i="18"/>
  <c r="H5" i="18"/>
  <c r="G5" i="18"/>
  <c r="F5" i="18"/>
  <c r="E5" i="18"/>
  <c r="D5" i="18"/>
  <c r="C5" i="18"/>
  <c r="B5" i="18"/>
  <c r="C15" i="19"/>
  <c r="B15" i="19"/>
  <c r="H13" i="19"/>
  <c r="G13" i="19"/>
  <c r="F13" i="19"/>
  <c r="E13" i="19"/>
  <c r="D13" i="19"/>
  <c r="C13" i="19"/>
  <c r="B13" i="19"/>
  <c r="H11" i="19"/>
  <c r="G11" i="19"/>
  <c r="F11" i="19"/>
  <c r="E11" i="19"/>
  <c r="D11" i="19"/>
  <c r="C11" i="19"/>
  <c r="B11" i="19"/>
  <c r="H9" i="19"/>
  <c r="G9" i="19"/>
  <c r="F9" i="19"/>
  <c r="E9" i="19"/>
  <c r="D9" i="19"/>
  <c r="C9" i="19"/>
  <c r="B9" i="19"/>
  <c r="H7" i="19"/>
  <c r="G7" i="19"/>
  <c r="F7" i="19"/>
  <c r="E7" i="19"/>
  <c r="D7" i="19"/>
  <c r="C7" i="19"/>
  <c r="B7" i="19"/>
  <c r="H5" i="19"/>
  <c r="G5" i="19"/>
  <c r="F5" i="19"/>
  <c r="E5" i="19"/>
  <c r="D5" i="19"/>
  <c r="C5" i="19"/>
  <c r="B5" i="19"/>
  <c r="B3" i="11"/>
  <c r="C15" i="10"/>
  <c r="B15" i="10"/>
  <c r="H13" i="10"/>
  <c r="G13" i="10"/>
  <c r="F13" i="10"/>
  <c r="E13" i="10"/>
  <c r="D13" i="10"/>
  <c r="C13" i="10"/>
  <c r="B13" i="10"/>
  <c r="H11" i="10"/>
  <c r="G11" i="10"/>
  <c r="F11" i="10"/>
  <c r="E11" i="10"/>
  <c r="D11" i="10"/>
  <c r="C11" i="10"/>
  <c r="B11" i="10"/>
  <c r="H9" i="10"/>
  <c r="G9" i="10"/>
  <c r="F9" i="10"/>
  <c r="E9" i="10"/>
  <c r="D9" i="10"/>
  <c r="C9" i="10"/>
  <c r="B9" i="10"/>
  <c r="H7" i="10"/>
  <c r="G7" i="10"/>
  <c r="F7" i="10"/>
  <c r="E7" i="10"/>
  <c r="D7" i="10"/>
  <c r="C7" i="10"/>
  <c r="B7" i="10"/>
  <c r="H5" i="10"/>
  <c r="G5" i="10"/>
  <c r="F5" i="10"/>
  <c r="E5" i="10"/>
  <c r="D5" i="10"/>
  <c r="C5" i="10"/>
  <c r="B5" i="10"/>
  <c r="B3" i="10"/>
  <c r="C15" i="9"/>
  <c r="B15" i="9"/>
  <c r="H13" i="9"/>
  <c r="G13" i="9"/>
  <c r="F13" i="9"/>
  <c r="E13" i="9"/>
  <c r="D13" i="9"/>
  <c r="C13" i="9"/>
  <c r="B13" i="9"/>
  <c r="H11" i="9"/>
  <c r="G11" i="9"/>
  <c r="F11" i="9"/>
  <c r="E11" i="9"/>
  <c r="D11" i="9"/>
  <c r="C11" i="9"/>
  <c r="B11" i="9"/>
  <c r="H9" i="9"/>
  <c r="G9" i="9"/>
  <c r="F9" i="9"/>
  <c r="E9" i="9"/>
  <c r="D9" i="9"/>
  <c r="C9" i="9"/>
  <c r="B9" i="9"/>
  <c r="H7" i="9"/>
  <c r="G7" i="9"/>
  <c r="F7" i="9"/>
  <c r="E7" i="9"/>
  <c r="D7" i="9"/>
  <c r="C7" i="9"/>
  <c r="B7" i="9"/>
  <c r="H5" i="9"/>
  <c r="G5" i="9"/>
  <c r="F5" i="9"/>
  <c r="E5" i="9"/>
  <c r="D5" i="9"/>
  <c r="C5" i="9"/>
  <c r="B5" i="9"/>
  <c r="B3" i="9"/>
  <c r="B3" i="6" l="1"/>
  <c r="C15" i="6" l="1"/>
  <c r="C5" i="6" l="1"/>
  <c r="E5" i="6"/>
  <c r="F5" i="6"/>
  <c r="G5" i="6"/>
  <c r="H5" i="6"/>
  <c r="B7" i="6"/>
  <c r="C7" i="6"/>
  <c r="D7" i="6"/>
  <c r="E7" i="6"/>
  <c r="F7" i="6"/>
  <c r="G7" i="6"/>
  <c r="H7" i="6"/>
  <c r="B9" i="6"/>
  <c r="C9" i="6"/>
  <c r="D9" i="6"/>
  <c r="E9" i="6"/>
  <c r="F9" i="6"/>
  <c r="G9" i="6"/>
  <c r="H9" i="6"/>
  <c r="B11" i="6"/>
  <c r="C11" i="6"/>
  <c r="D11" i="6"/>
  <c r="E11" i="6"/>
  <c r="F11" i="6"/>
  <c r="G11" i="6"/>
  <c r="H11" i="6"/>
  <c r="B13" i="6"/>
  <c r="C13" i="6"/>
  <c r="D13" i="6"/>
  <c r="E13" i="6"/>
  <c r="F13" i="6"/>
  <c r="G13" i="6"/>
  <c r="H13" i="6"/>
  <c r="B15" i="6"/>
</calcChain>
</file>

<file path=xl/sharedStrings.xml><?xml version="1.0" encoding="utf-8"?>
<sst xmlns="http://schemas.openxmlformats.org/spreadsheetml/2006/main" count="97" uniqueCount="9">
  <si>
    <t>MONDAY</t>
  </si>
  <si>
    <t>TUESDAY</t>
  </si>
  <si>
    <t>WEDNESDAY</t>
  </si>
  <si>
    <t>NOTES:</t>
  </si>
  <si>
    <t>THURSDAY</t>
  </si>
  <si>
    <t>FRIDAY</t>
  </si>
  <si>
    <t>SATURDAY</t>
  </si>
  <si>
    <t>SUNDAY</t>
  </si>
  <si>
    <t>SELECT YEAR: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</si>
</sst>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d"/>
    <numFmt numFmtId="165" formatCode="mmmm\ yyyy"/>
    <numFmt numFmtId="166" formatCode="mmmm"/>
  </numFmts>
  <fonts count="16" x14ac:knownFonts="1">
    <font>
      <sz val="12"/>
      <color theme="1"/>
      <name val="Cambria"/>
      <family val="2"/>
      <scheme val="minor"/>
    </font>
    <font>
      <b/>
      <sz val="11"/>
      <color theme="0"/>
      <name val="Cambria"/>
      <family val="2"/>
      <scheme val="minor"/>
    </font>
    <font>
      <sz val="11"/>
      <name val="Cambria"/>
      <family val="2"/>
      <scheme val="minor"/>
    </font>
    <font>
      <sz val="10"/>
      <color indexed="63"/>
      <name val="Cambria"/>
      <family val="4"/>
      <scheme val="minor"/>
    </font>
    <font>
      <sz val="10"/>
      <name val="Century Gothic"/>
      <family val="2"/>
    </font>
    <font>
      <b/>
      <sz val="28"/>
      <color theme="1" tint="0.34998626667073579"/>
      <name val="Cambria"/>
      <family val="2"/>
      <scheme val="minor"/>
    </font>
    <font>
      <sz val="28"/>
      <color theme="8" tint="-0.499984740745262"/>
      <name val="Cambria"/>
      <family val="2"/>
      <scheme val="minor"/>
    </font>
    <font>
      <sz val="11"/>
      <color theme="0" tint="-0.499984740745262"/>
      <name val="Cambria"/>
      <family val="2"/>
      <scheme val="minor"/>
    </font>
    <font>
      <u/>
      <sz val="12"/>
      <color theme="10"/>
      <name val="Cambria"/>
      <family val="2"/>
      <scheme val="minor"/>
    </font>
    <font>
      <b/>
      <sz val="11"/>
      <color theme="8"/>
      <name val="Cambria"/>
      <family val="2"/>
      <scheme val="minor"/>
    </font>
    <font>
      <sz val="40"/>
      <color theme="8"/>
      <name val="Cambria"/>
      <family val="2"/>
      <scheme val="minor"/>
    </font>
    <font>
      <b/>
      <sz val="9"/>
      <color theme="8"/>
      <name val="Cambria"/>
      <family val="2"/>
      <scheme val="minor"/>
    </font>
    <font>
      <sz val="10"/>
      <color theme="9"/>
      <name val="Cambria"/>
      <family val="2"/>
      <scheme val="minor"/>
    </font>
    <font>
      <sz val="11"/>
      <color theme="8"/>
      <name val="Cambria"/>
      <family val="1"/>
      <scheme val="minor"/>
    </font>
    <font>
      <sz val="11"/>
      <color theme="8"/>
      <name val="Cambria"/>
      <family val="2"/>
      <scheme val="minor"/>
    </font>
    <font>
      <sz val="24"/>
      <color theme="8"/>
      <name val="Cambria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</fills>
  <borders count="15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8"/>
      </left>
      <right/>
      <top style="thin">
        <color theme="8"/>
      </top>
      <bottom style="thin">
        <color theme="8"/>
      </bottom>
      <diagonal/>
    </border>
    <border>
      <left/>
      <right/>
      <top style="thin">
        <color theme="8"/>
      </top>
      <bottom style="thin">
        <color theme="8"/>
      </bottom>
      <diagonal/>
    </border>
    <border>
      <left/>
      <right style="thin">
        <color theme="8"/>
      </right>
      <top style="thin">
        <color theme="8"/>
      </top>
      <bottom style="thin">
        <color theme="8"/>
      </bottom>
      <diagonal/>
    </border>
    <border>
      <left style="thin">
        <color theme="8"/>
      </left>
      <right style="thin">
        <color theme="7"/>
      </right>
      <top style="thin">
        <color theme="8"/>
      </top>
      <bottom/>
      <diagonal/>
    </border>
    <border>
      <left style="thin">
        <color theme="7"/>
      </left>
      <right style="thin">
        <color theme="7"/>
      </right>
      <top style="thin">
        <color theme="8"/>
      </top>
      <bottom/>
      <diagonal/>
    </border>
    <border>
      <left style="thin">
        <color theme="7"/>
      </left>
      <right style="thin">
        <color theme="8"/>
      </right>
      <top style="thin">
        <color theme="8"/>
      </top>
      <bottom/>
      <diagonal/>
    </border>
    <border>
      <left/>
      <right/>
      <top/>
      <bottom style="thin">
        <color theme="8"/>
      </bottom>
      <diagonal/>
    </border>
    <border>
      <left/>
      <right style="thin">
        <color theme="8"/>
      </right>
      <top/>
      <bottom style="thin">
        <color theme="8"/>
      </bottom>
      <diagonal/>
    </border>
    <border>
      <left style="thin">
        <color theme="8"/>
      </left>
      <right style="thin">
        <color theme="8"/>
      </right>
      <top/>
      <bottom style="thin">
        <color theme="8"/>
      </bottom>
      <diagonal/>
    </border>
    <border>
      <left style="thin">
        <color theme="8"/>
      </left>
      <right style="thin">
        <color theme="8"/>
      </right>
      <top style="thin">
        <color theme="8"/>
      </top>
      <bottom/>
      <diagonal/>
    </border>
    <border>
      <left style="thin">
        <color theme="8"/>
      </left>
      <right style="thin">
        <color theme="8"/>
      </right>
      <top/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/>
      <top/>
      <bottom style="thin">
        <color theme="8"/>
      </bottom>
      <diagonal/>
    </border>
  </borders>
  <cellStyleXfs count="6">
    <xf numFmtId="0" fontId="0" fillId="0" borderId="0"/>
    <xf numFmtId="0" fontId="2" fillId="0" borderId="0"/>
    <xf numFmtId="0" fontId="1" fillId="2" borderId="1" applyNumberFormat="0" applyAlignment="0" applyProtection="0"/>
    <xf numFmtId="0" fontId="3" fillId="3" borderId="0" applyNumberFormat="0" applyBorder="0" applyAlignment="0" applyProtection="0"/>
    <xf numFmtId="0" fontId="5" fillId="0" borderId="0" applyNumberFormat="0" applyFill="0" applyAlignment="0" applyProtection="0"/>
    <xf numFmtId="0" fontId="8" fillId="0" borderId="0" applyNumberFormat="0" applyFill="0" applyBorder="0" applyAlignment="0" applyProtection="0"/>
  </cellStyleXfs>
  <cellXfs count="31">
    <xf numFmtId="0" fontId="0" fillId="0" borderId="0" xfId="0"/>
    <xf numFmtId="0" fontId="2" fillId="0" borderId="0" xfId="1"/>
    <xf numFmtId="0" fontId="4" fillId="0" borderId="0" xfId="1" applyFont="1"/>
    <xf numFmtId="166" fontId="6" fillId="0" borderId="0" xfId="0" applyNumberFormat="1" applyFont="1" applyFill="1" applyBorder="1" applyAlignment="1">
      <alignment vertical="center" textRotation="90"/>
    </xf>
    <xf numFmtId="0" fontId="8" fillId="0" borderId="0" xfId="5"/>
    <xf numFmtId="0" fontId="7" fillId="0" borderId="0" xfId="1" applyFont="1" applyAlignment="1">
      <alignment horizontal="center"/>
    </xf>
    <xf numFmtId="0" fontId="7" fillId="0" borderId="0" xfId="1" applyFont="1" applyAlignment="1">
      <alignment horizontal="right"/>
    </xf>
    <xf numFmtId="166" fontId="0" fillId="0" borderId="0" xfId="0" applyNumberFormat="1"/>
    <xf numFmtId="0" fontId="12" fillId="4" borderId="10" xfId="1" applyFont="1" applyFill="1" applyBorder="1" applyAlignment="1">
      <alignment horizontal="center" vertical="top" wrapText="1"/>
    </xf>
    <xf numFmtId="0" fontId="12" fillId="4" borderId="10" xfId="3" applyFont="1" applyFill="1" applyBorder="1" applyAlignment="1">
      <alignment horizontal="center" vertical="top" wrapText="1"/>
    </xf>
    <xf numFmtId="0" fontId="12" fillId="0" borderId="10" xfId="1" applyFont="1" applyFill="1" applyBorder="1" applyAlignment="1">
      <alignment horizontal="center" vertical="top" wrapText="1"/>
    </xf>
    <xf numFmtId="0" fontId="12" fillId="0" borderId="10" xfId="3" applyFont="1" applyFill="1" applyBorder="1" applyAlignment="1">
      <alignment horizontal="center" vertical="top" wrapText="1"/>
    </xf>
    <xf numFmtId="0" fontId="11" fillId="0" borderId="2" xfId="2" applyFont="1" applyFill="1" applyBorder="1" applyAlignment="1">
      <alignment horizontal="center" vertical="center"/>
    </xf>
    <xf numFmtId="0" fontId="11" fillId="0" borderId="3" xfId="2" applyFont="1" applyFill="1" applyBorder="1" applyAlignment="1">
      <alignment horizontal="center" vertical="center"/>
    </xf>
    <xf numFmtId="0" fontId="11" fillId="0" borderId="4" xfId="2" applyFont="1" applyFill="1" applyBorder="1" applyAlignment="1">
      <alignment horizontal="center" vertical="center"/>
    </xf>
    <xf numFmtId="164" fontId="13" fillId="4" borderId="11" xfId="1" applyNumberFormat="1" applyFont="1" applyFill="1" applyBorder="1" applyAlignment="1">
      <alignment horizontal="left" vertical="top" wrapText="1"/>
    </xf>
    <xf numFmtId="164" fontId="13" fillId="0" borderId="11" xfId="1" applyNumberFormat="1" applyFont="1" applyFill="1" applyBorder="1" applyAlignment="1">
      <alignment horizontal="left" vertical="top" wrapText="1"/>
    </xf>
    <xf numFmtId="164" fontId="13" fillId="4" borderId="12" xfId="1" applyNumberFormat="1" applyFont="1" applyFill="1" applyBorder="1" applyAlignment="1">
      <alignment horizontal="left" vertical="top" wrapText="1"/>
    </xf>
    <xf numFmtId="164" fontId="13" fillId="0" borderId="12" xfId="1" applyNumberFormat="1" applyFont="1" applyFill="1" applyBorder="1" applyAlignment="1">
      <alignment horizontal="left" vertical="top" wrapText="1"/>
    </xf>
    <xf numFmtId="164" fontId="13" fillId="0" borderId="13" xfId="1" applyNumberFormat="1" applyFont="1" applyFill="1" applyBorder="1" applyAlignment="1">
      <alignment horizontal="left" vertical="top" wrapText="1"/>
    </xf>
    <xf numFmtId="0" fontId="2" fillId="5" borderId="0" xfId="1" applyFill="1"/>
    <xf numFmtId="0" fontId="14" fillId="0" borderId="0" xfId="1" applyFont="1" applyFill="1" applyAlignment="1">
      <alignment horizontal="right"/>
    </xf>
    <xf numFmtId="0" fontId="15" fillId="0" borderId="0" xfId="0" applyFont="1" applyFill="1" applyAlignment="1">
      <alignment horizontal="right" vertical="top"/>
    </xf>
    <xf numFmtId="0" fontId="0" fillId="0" borderId="0" xfId="0" applyFill="1"/>
    <xf numFmtId="0" fontId="9" fillId="0" borderId="14" xfId="2" applyFont="1" applyFill="1" applyBorder="1" applyAlignment="1">
      <alignment horizontal="left" vertical="top" wrapText="1"/>
    </xf>
    <xf numFmtId="0" fontId="9" fillId="0" borderId="8" xfId="2" applyFont="1" applyFill="1" applyBorder="1" applyAlignment="1">
      <alignment horizontal="left" vertical="top" wrapText="1"/>
    </xf>
    <xf numFmtId="0" fontId="9" fillId="0" borderId="9" xfId="2" applyFont="1" applyFill="1" applyBorder="1" applyAlignment="1">
      <alignment horizontal="left" vertical="top" wrapText="1"/>
    </xf>
    <xf numFmtId="164" fontId="11" fillId="0" borderId="5" xfId="2" applyNumberFormat="1" applyFont="1" applyFill="1" applyBorder="1" applyAlignment="1">
      <alignment horizontal="left" vertical="center" wrapText="1"/>
    </xf>
    <xf numFmtId="164" fontId="11" fillId="0" borderId="6" xfId="2" applyNumberFormat="1" applyFont="1" applyFill="1" applyBorder="1" applyAlignment="1">
      <alignment horizontal="left" vertical="center" wrapText="1"/>
    </xf>
    <xf numFmtId="164" fontId="11" fillId="0" borderId="7" xfId="2" applyNumberFormat="1" applyFont="1" applyFill="1" applyBorder="1" applyAlignment="1">
      <alignment horizontal="left" vertical="center" wrapText="1"/>
    </xf>
    <xf numFmtId="165" fontId="10" fillId="0" borderId="0" xfId="1" applyNumberFormat="1" applyFont="1" applyBorder="1" applyAlignment="1">
      <alignment horizontal="left" vertical="center"/>
    </xf>
  </cellXfs>
  <cellStyles count="6">
    <cellStyle name="40% – Accent1 2" xfId="3" xr:uid="{00000000-0005-0000-0000-000000000000}"/>
    <cellStyle name="Accent1 2" xfId="2" xr:uid="{00000000-0005-0000-0000-000001000000}"/>
    <cellStyle name="Heading 1 2" xfId="4" xr:uid="{00000000-0005-0000-0000-000002000000}"/>
    <cellStyle name="Hyperlink" xfId="5" builtinId="8"/>
    <cellStyle name="Normal" xfId="0" builtinId="0" customBuiltin="1"/>
    <cellStyle name="Normal 2" xfId="1" xr:uid="{00000000-0005-0000-0000-000005000000}"/>
  </cellStyles>
  <dxfs count="11">
    <dxf>
      <font>
        <b/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top style="double">
          <color theme="6" tint="-0.24994659260841701"/>
        </top>
      </border>
    </dxf>
    <dxf>
      <font>
        <color theme="0"/>
      </font>
      <fill>
        <patternFill patternType="solid">
          <fgColor theme="4"/>
          <bgColor theme="7"/>
        </patternFill>
      </fill>
      <border diagonalUp="0" diagonalDown="0">
        <left/>
        <right/>
        <top/>
        <bottom/>
        <vertical/>
        <horizontal/>
      </border>
    </dxf>
    <dxf>
      <font>
        <color theme="1"/>
      </font>
      <fill>
        <patternFill>
          <bgColor theme="0"/>
        </patternFill>
      </fill>
      <border>
        <left style="thin">
          <color theme="9" tint="0.59996337778862885"/>
        </left>
        <right style="thin">
          <color theme="9" tint="0.59996337778862885"/>
        </right>
        <top style="thin">
          <color theme="9" tint="0.59996337778862885"/>
        </top>
        <bottom style="thin">
          <color theme="9" tint="0.59996337778862885"/>
        </bottom>
        <vertical/>
        <horizontal style="dashDotDot">
          <color theme="9" tint="0.59996337778862885"/>
        </horizontal>
      </border>
    </dxf>
    <dxf>
      <fill>
        <patternFill patternType="solid">
          <fgColor theme="9" tint="0.79998168889431442"/>
          <bgColor theme="9" tint="0.79998168889431442"/>
        </patternFill>
      </fill>
    </dxf>
    <dxf>
      <fill>
        <patternFill patternType="solid">
          <fgColor theme="9" tint="0.79998168889431442"/>
          <bgColor theme="9" tint="0.79998168889431442"/>
        </patternFill>
      </fill>
    </dxf>
    <dxf>
      <font>
        <b/>
        <color theme="9" tint="-0.249977111117893"/>
      </font>
    </dxf>
    <dxf>
      <font>
        <b/>
        <color theme="9" tint="-0.249977111117893"/>
      </font>
    </dxf>
    <dxf>
      <font>
        <b/>
        <color theme="9" tint="-0.249977111117893"/>
      </font>
      <border>
        <top style="thin">
          <color theme="9"/>
        </top>
      </border>
    </dxf>
    <dxf>
      <font>
        <b/>
        <color theme="9" tint="-0.249977111117893"/>
      </font>
      <border>
        <bottom style="thin">
          <color theme="9"/>
        </bottom>
      </border>
    </dxf>
    <dxf>
      <font>
        <color theme="9" tint="-0.249977111117893"/>
      </font>
      <fill>
        <patternFill>
          <bgColor theme="0"/>
        </patternFill>
      </fill>
      <border>
        <top style="thin">
          <color theme="9"/>
        </top>
        <bottom style="thin">
          <color theme="9"/>
        </bottom>
      </border>
    </dxf>
  </dxfs>
  <tableStyles count="2" defaultTableStyle="TableStyleMedium2" defaultPivotStyle="PivotStyleLight16">
    <tableStyle name="TableStyleLight7 2" pivot="0" count="7" xr9:uid="{00000000-0011-0000-FFFF-FFFF00000000}">
      <tableStyleElement type="wholeTable" dxfId="10"/>
      <tableStyleElement type="headerRow" dxfId="9"/>
      <tableStyleElement type="totalRow" dxfId="8"/>
      <tableStyleElement type="firstColumn" dxfId="7"/>
      <tableStyleElement type="lastColumn" dxfId="6"/>
      <tableStyleElement type="firstRowStripe" dxfId="5"/>
      <tableStyleElement type="firstColumnStripe" dxfId="4"/>
    </tableStyle>
    <tableStyle name="TableStyleLight9 2" pivot="0" count="4" xr9:uid="{00000000-0011-0000-FFFF-FFFF01000000}">
      <tableStyleElement type="wholeTable" dxfId="3"/>
      <tableStyleElement type="headerRow" dxfId="2"/>
      <tableStyleElement type="totalRow" dxfId="1"/>
      <tableStyleElement type="firstColumn" dxfId="0"/>
    </tableStyle>
  </tableStyles>
  <colors>
    <mruColors>
      <color rgb="FFC17529"/>
      <color rgb="FFFDFDFD"/>
      <color rgb="FFA19574"/>
      <color rgb="FFEAE8EA"/>
      <color rgb="FFEAE8E0"/>
      <color rgb="FFA1A97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Spin" dx="16" fmlaLink="CalendarYear" max="2999" min="1900" page="10" val="2018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image" Target="../media/image3.jp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jpg"/><Relationship Id="rId1" Type="http://schemas.openxmlformats.org/officeDocument/2006/relationships/image" Target="../media/image21.jp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jpg"/><Relationship Id="rId1" Type="http://schemas.openxmlformats.org/officeDocument/2006/relationships/image" Target="../media/image23.jp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jpg"/><Relationship Id="rId1" Type="http://schemas.openxmlformats.org/officeDocument/2006/relationships/image" Target="../media/image25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g"/><Relationship Id="rId1" Type="http://schemas.openxmlformats.org/officeDocument/2006/relationships/image" Target="../media/image5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g"/><Relationship Id="rId1" Type="http://schemas.openxmlformats.org/officeDocument/2006/relationships/image" Target="../media/image7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g"/><Relationship Id="rId1" Type="http://schemas.openxmlformats.org/officeDocument/2006/relationships/image" Target="../media/image9.jp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g"/><Relationship Id="rId1" Type="http://schemas.openxmlformats.org/officeDocument/2006/relationships/image" Target="../media/image11.jp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g"/><Relationship Id="rId1" Type="http://schemas.openxmlformats.org/officeDocument/2006/relationships/image" Target="../media/image13.jp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jpg"/><Relationship Id="rId1" Type="http://schemas.openxmlformats.org/officeDocument/2006/relationships/image" Target="../media/image15.jp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jpg"/><Relationship Id="rId1" Type="http://schemas.openxmlformats.org/officeDocument/2006/relationships/image" Target="../media/image17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jpg"/><Relationship Id="rId1" Type="http://schemas.openxmlformats.org/officeDocument/2006/relationships/image" Target="../media/image1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336852</xdr:colOff>
      <xdr:row>3</xdr:row>
      <xdr:rowOff>41234</xdr:rowOff>
    </xdr:from>
    <xdr:to>
      <xdr:col>9</xdr:col>
      <xdr:colOff>1035429</xdr:colOff>
      <xdr:row>7</xdr:row>
      <xdr:rowOff>517174</xdr:rowOff>
    </xdr:to>
    <xdr:pic>
      <xdr:nvPicPr>
        <xdr:cNvPr id="3" name="Picture 2" descr="French rack of lamb in a skillet" title="January image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1252" y="1146134"/>
          <a:ext cx="1879677" cy="200946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336852</xdr:colOff>
      <xdr:row>7</xdr:row>
      <xdr:rowOff>645080</xdr:rowOff>
    </xdr:from>
    <xdr:to>
      <xdr:col>9</xdr:col>
      <xdr:colOff>1035429</xdr:colOff>
      <xdr:row>11</xdr:row>
      <xdr:rowOff>633915</xdr:rowOff>
    </xdr:to>
    <xdr:pic>
      <xdr:nvPicPr>
        <xdr:cNvPr id="21" name="Picture 20" descr="Assorted spices in six rectangular bowls." title="January image 2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1252" y="3283505"/>
          <a:ext cx="1879677" cy="200813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309026</xdr:colOff>
      <xdr:row>11</xdr:row>
      <xdr:rowOff>761821</xdr:rowOff>
    </xdr:from>
    <xdr:to>
      <xdr:col>9</xdr:col>
      <xdr:colOff>1063256</xdr:colOff>
      <xdr:row>16</xdr:row>
      <xdr:rowOff>3906</xdr:rowOff>
    </xdr:to>
    <xdr:sp macro="" textlink="">
      <xdr:nvSpPr>
        <xdr:cNvPr id="25" name="TextBox 24" descr="Address&#10;City, County, Postcode&#10;&#10;Phone number&#10;FAX&#10;Email address&#10;Web" title="Address block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/>
      </xdr:nvSpPr>
      <xdr:spPr>
        <a:xfrm>
          <a:off x="8843426" y="5419546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Your address here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City, County, Postcode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PHONE NUMBER: </a:t>
          </a:r>
          <a:br>
            <a:rPr lang="en-gb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lang="en-gb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0121 496 0123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0121 496 0234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pPr rtl="0"/>
          <a:endParaRPr 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1047750</xdr:colOff>
          <xdr:row>1</xdr:row>
          <xdr:rowOff>85725</xdr:rowOff>
        </xdr:from>
        <xdr:to>
          <xdr:col>11</xdr:col>
          <xdr:colOff>114300</xdr:colOff>
          <xdr:row>1</xdr:row>
          <xdr:rowOff>314325</xdr:rowOff>
        </xdr:to>
        <xdr:sp macro="" textlink="">
          <xdr:nvSpPr>
            <xdr:cNvPr id="1026" name="Spinner 2" descr="Spinner control. Use spinner to change calendar year or type desired year in cell L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Picture 1" descr="Caramelised sea scallops on a bed of wilted rainbow chard. To change this picture, right-click picture and then click Change Picture." title="October imag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Picture 5" descr="Bowl of fresh rainbow chard. To change this picture, right-click picture and then click Change Picture." title="October image 2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11</xdr:row>
      <xdr:rowOff>742950</xdr:rowOff>
    </xdr:from>
    <xdr:to>
      <xdr:col>9</xdr:col>
      <xdr:colOff>1059030</xdr:colOff>
      <xdr:row>15</xdr:row>
      <xdr:rowOff>804185</xdr:rowOff>
    </xdr:to>
    <xdr:sp macro="" textlink="">
      <xdr:nvSpPr>
        <xdr:cNvPr id="8" name="TextBox 7" descr="Address&#10;City, County, Postcode&#10;&#10;Phone number&#10;FAX&#10;Email address&#10;Web" title="Address block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 txBox="1"/>
      </xdr:nvSpPr>
      <xdr:spPr>
        <a:xfrm>
          <a:off x="8839200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Your address here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City, County, Postcode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PHONE NUMBER: </a:t>
          </a:r>
          <a:br>
            <a:rPr lang="en-gb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lang="en-gb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0121 496 0123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0121 496 0234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pPr rtl="0"/>
          <a:endParaRPr lang="en-US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Picture 1" descr="Two bowls of carrot soup garnished with a swirl of yogurt and parsley flakes. To change this picture, right-click picture and then click Change Picture." title="November imag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Picture 5" descr="Bunch of fresh carrots. To change this picture, right-click picture and then click Change Picture." title="November image 2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314325</xdr:colOff>
      <xdr:row>11</xdr:row>
      <xdr:rowOff>742950</xdr:rowOff>
    </xdr:from>
    <xdr:to>
      <xdr:col>9</xdr:col>
      <xdr:colOff>1068555</xdr:colOff>
      <xdr:row>15</xdr:row>
      <xdr:rowOff>804185</xdr:rowOff>
    </xdr:to>
    <xdr:sp macro="" textlink="">
      <xdr:nvSpPr>
        <xdr:cNvPr id="8" name="TextBox 7" descr="Address&#10;City, County, Postcode&#10;&#10;Phone number&#10;FAX&#10;Email address&#10;Web" title="Address block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SpPr txBox="1"/>
      </xdr:nvSpPr>
      <xdr:spPr>
        <a:xfrm>
          <a:off x="8848725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Your address here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City, County, Postcode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PHONE NUMBER: 0121 496 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0121 496 0234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pPr rtl="0"/>
          <a:endParaRPr lang="en-US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Picture 1" descr="Platter of brownie sundaes topped with crumbled brownie. To change this picture, right-click picture and then click Change Picture." title="December imag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Picture 5" descr="Stack of freshly baked brownies. To change this picture, right-click picture and then click Change Picture." title="December image 2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11</xdr:row>
      <xdr:rowOff>771525</xdr:rowOff>
    </xdr:from>
    <xdr:to>
      <xdr:col>9</xdr:col>
      <xdr:colOff>1059030</xdr:colOff>
      <xdr:row>16</xdr:row>
      <xdr:rowOff>13610</xdr:rowOff>
    </xdr:to>
    <xdr:sp macro="" textlink="">
      <xdr:nvSpPr>
        <xdr:cNvPr id="8" name="TextBox 7" descr="Address&#10;City, County, Postcode&#10;&#10;Phone number&#10;FAX&#10;Email address&#10;Web" title="Address block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 txBox="1"/>
      </xdr:nvSpPr>
      <xdr:spPr>
        <a:xfrm>
          <a:off x="8839200" y="5676900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Your address here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City, County, Postcode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PHONE NUMBER: </a:t>
          </a:r>
          <a:br>
            <a:rPr lang="en-gb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lang="en-gb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0121 496 0123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0121 496 0234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pPr rtl="0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31709</xdr:rowOff>
    </xdr:from>
    <xdr:to>
      <xdr:col>9</xdr:col>
      <xdr:colOff>1035035</xdr:colOff>
      <xdr:row>7</xdr:row>
      <xdr:rowOff>506429</xdr:rowOff>
    </xdr:to>
    <xdr:pic>
      <xdr:nvPicPr>
        <xdr:cNvPr id="2" name="Picture 1" descr="Pot of stew with fresh vegetables and meat.  To change this picture, right-click picture and then click Change Picture." title="February imag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84259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635555</xdr:rowOff>
    </xdr:from>
    <xdr:to>
      <xdr:col>9</xdr:col>
      <xdr:colOff>1035035</xdr:colOff>
      <xdr:row>11</xdr:row>
      <xdr:rowOff>623170</xdr:rowOff>
    </xdr:to>
    <xdr:pic>
      <xdr:nvPicPr>
        <xdr:cNvPr id="6" name="Picture 5" descr="Fresh mushrooms.  To change this picture, right-click picture and then click Change Picture." title="February image 2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21630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11</xdr:row>
      <xdr:rowOff>752475</xdr:rowOff>
    </xdr:from>
    <xdr:to>
      <xdr:col>9</xdr:col>
      <xdr:colOff>1059030</xdr:colOff>
      <xdr:row>15</xdr:row>
      <xdr:rowOff>813710</xdr:rowOff>
    </xdr:to>
    <xdr:sp macro="" textlink="">
      <xdr:nvSpPr>
        <xdr:cNvPr id="8" name="TextBox 7" descr="Address&#10;City, County, Postcode&#10;&#10;Phone number&#10;FAX&#10;Email address&#10;Web" title="Address block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8839200" y="5657850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Your address here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City, County, Postcode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PHONE NUMBER: </a:t>
          </a:r>
          <a:br>
            <a:rPr lang="en-gb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lang="en-gb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0121 496 0123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0121 496 0234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pPr rtl="0"/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Picture 1" descr="Fresh garden salad topped with sliced radishes and nuts.  To change this picture, right-click picture and then click Change Picture." title="March imag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Picture 5" descr="Platter of fresh radishes.  To change this picture, right-click picture and then click Change Picture." title="March image 2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314325</xdr:colOff>
      <xdr:row>11</xdr:row>
      <xdr:rowOff>742950</xdr:rowOff>
    </xdr:from>
    <xdr:to>
      <xdr:col>9</xdr:col>
      <xdr:colOff>1068555</xdr:colOff>
      <xdr:row>15</xdr:row>
      <xdr:rowOff>804185</xdr:rowOff>
    </xdr:to>
    <xdr:sp macro="" textlink="">
      <xdr:nvSpPr>
        <xdr:cNvPr id="8" name="TextBox 7" descr="Address&#10;City, County, Postcode&#10;&#10;Phone number&#10;FAX&#10;Email address&#10;Web" title="Address block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8848725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Your address here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City, County, Postcode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PHONE NUMBER: </a:t>
          </a:r>
          <a:br>
            <a:rPr lang="en-gb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lang="en-gb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0121 496 0123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0121 496 0234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pPr rtl="0"/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Picture 1" descr="Stack of asparagus quiche cut into wedges.  To change this picture, right-click picture and then click Change Picture." title="April imag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Picture 5" descr="Fresh asparagus stems.  To change this picture, right-click picture and then click Change Picture." title="April image 2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314325</xdr:colOff>
      <xdr:row>11</xdr:row>
      <xdr:rowOff>742950</xdr:rowOff>
    </xdr:from>
    <xdr:to>
      <xdr:col>9</xdr:col>
      <xdr:colOff>1068555</xdr:colOff>
      <xdr:row>15</xdr:row>
      <xdr:rowOff>804185</xdr:rowOff>
    </xdr:to>
    <xdr:sp macro="" textlink="">
      <xdr:nvSpPr>
        <xdr:cNvPr id="8" name="TextBox 7" descr="Address&#10;City, County, Postcode&#10;&#10;Phone number&#10;FAX&#10;Email address&#10;Web" title="Address block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 txBox="1"/>
      </xdr:nvSpPr>
      <xdr:spPr>
        <a:xfrm>
          <a:off x="8848725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Your address here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City, County, Postcode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PHONE NUMBER: </a:t>
          </a:r>
          <a:br>
            <a:rPr lang="en-gb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lang="en-gb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0121 496 0123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0121 496 0234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pPr rtl="0"/>
          <a:endParaRPr 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Picture 1" descr="Bowl of fruit cocktail. To change this picture, right-click picture and then click Change Picture." title="May imag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Picture 5" descr="Fresh grapefruit wedges.  To change this picture, right-click picture and then click Change Picture." title="May image 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314325</xdr:colOff>
      <xdr:row>11</xdr:row>
      <xdr:rowOff>742950</xdr:rowOff>
    </xdr:from>
    <xdr:to>
      <xdr:col>9</xdr:col>
      <xdr:colOff>1068555</xdr:colOff>
      <xdr:row>15</xdr:row>
      <xdr:rowOff>804185</xdr:rowOff>
    </xdr:to>
    <xdr:sp macro="" textlink="">
      <xdr:nvSpPr>
        <xdr:cNvPr id="8" name="TextBox 7" descr="Address&#10;City, County, Postcode&#10;&#10;Phone number&#10;FAX&#10;Email address&#10;Web" title="Address block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8848725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Your address here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City, County, Postcode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PHONE NUMBER: </a:t>
          </a:r>
          <a:br>
            <a:rPr lang="en-gb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lang="en-gb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0121 496 0123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0121 496 0234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pPr rtl="0"/>
          <a:endParaRPr 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Picture 1" descr="Fresh garden salad with field greens. To change this picture, right-click picture and then click Change Picture." title="June imag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Picture 5" descr="Fresh vine-ripened tomatoes. To change this picture, right-click picture and then click Change Picture." title="June image 2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11</xdr:row>
      <xdr:rowOff>742950</xdr:rowOff>
    </xdr:from>
    <xdr:to>
      <xdr:col>9</xdr:col>
      <xdr:colOff>1059030</xdr:colOff>
      <xdr:row>15</xdr:row>
      <xdr:rowOff>804185</xdr:rowOff>
    </xdr:to>
    <xdr:sp macro="" textlink="">
      <xdr:nvSpPr>
        <xdr:cNvPr id="8" name="TextBox 7" descr="Address&#10;City, County, Postcode&#10;&#10;Phone number&#10;FAX&#10;Email address&#10;Web" title="Address block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 txBox="1"/>
      </xdr:nvSpPr>
      <xdr:spPr>
        <a:xfrm>
          <a:off x="8839200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Your address here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City, County, Postcode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PHONE NUMBER: </a:t>
          </a:r>
          <a:br>
            <a:rPr lang="en-gb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lang="en-gb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0121 496 0123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0121 496 0234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pPr rtl="0"/>
          <a:endParaRPr lang="en-U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Picture 1" descr="Watermelon shaved ice topped with a lime wedge and parsley. To change this picture, right-click picture and then click Change Picture." title="July imag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658447</xdr:rowOff>
    </xdr:from>
    <xdr:to>
      <xdr:col>9</xdr:col>
      <xdr:colOff>1035035</xdr:colOff>
      <xdr:row>11</xdr:row>
      <xdr:rowOff>646062</xdr:rowOff>
    </xdr:to>
    <xdr:pic>
      <xdr:nvPicPr>
        <xdr:cNvPr id="6" name="Picture 5" descr="Picnic table with a row of freshly cut watermelon wedges. To change this picture, right-click picture and then click Change Picture." title="July image 2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44522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11</xdr:row>
      <xdr:rowOff>742950</xdr:rowOff>
    </xdr:from>
    <xdr:to>
      <xdr:col>9</xdr:col>
      <xdr:colOff>1059030</xdr:colOff>
      <xdr:row>15</xdr:row>
      <xdr:rowOff>804185</xdr:rowOff>
    </xdr:to>
    <xdr:sp macro="" textlink="">
      <xdr:nvSpPr>
        <xdr:cNvPr id="8" name="TextBox 7" descr="Address&#10;City, County, Postcode&#10;&#10;Phone number&#10;FAX&#10;Email address&#10;Web" title="Address block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 txBox="1"/>
      </xdr:nvSpPr>
      <xdr:spPr>
        <a:xfrm>
          <a:off x="8839200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Your address here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City, County, Postcode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PHONE NUMBER: </a:t>
          </a:r>
          <a:br>
            <a:rPr lang="en-gb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lang="en-gb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0121 496 0123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0121 496 0234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pPr rtl="0"/>
          <a:endParaRPr 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Picture 1" descr="Grilled salmon and fresh vegetables on an oval plate." title="August imag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Picture 5" descr="Bowl of fresh partially snapped green beans. To change this picture, right-click picture and then click Change Picture." title="August image 2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314325</xdr:colOff>
      <xdr:row>11</xdr:row>
      <xdr:rowOff>742950</xdr:rowOff>
    </xdr:from>
    <xdr:to>
      <xdr:col>9</xdr:col>
      <xdr:colOff>1068555</xdr:colOff>
      <xdr:row>15</xdr:row>
      <xdr:rowOff>804185</xdr:rowOff>
    </xdr:to>
    <xdr:sp macro="" textlink="">
      <xdr:nvSpPr>
        <xdr:cNvPr id="8" name="TextBox 7" descr="Address&#10;City, County, Postcode&#10;&#10;Phone number&#10;FAX&#10;Email address&#10;Web" title="Address block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 txBox="1"/>
      </xdr:nvSpPr>
      <xdr:spPr>
        <a:xfrm>
          <a:off x="8848725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Your address here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City, County, Postcode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PHONE NUMBER: </a:t>
          </a:r>
          <a:br>
            <a:rPr lang="en-gb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lang="en-gb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0121 496 0123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0121 496 0234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pPr rtl="0"/>
          <a:endParaRPr lang="en-US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336458</xdr:colOff>
      <xdr:row>3</xdr:row>
      <xdr:rowOff>22184</xdr:rowOff>
    </xdr:from>
    <xdr:to>
      <xdr:col>9</xdr:col>
      <xdr:colOff>1035035</xdr:colOff>
      <xdr:row>7</xdr:row>
      <xdr:rowOff>496904</xdr:rowOff>
    </xdr:to>
    <xdr:pic>
      <xdr:nvPicPr>
        <xdr:cNvPr id="2" name="Picture 1" descr="Plate of cooked apple slices in a spiral pattern. To change this picture, right-click picture and then click Change Picture." title="September imag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1374734"/>
          <a:ext cx="1879677" cy="200824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336458</xdr:colOff>
      <xdr:row>7</xdr:row>
      <xdr:rowOff>626030</xdr:rowOff>
    </xdr:from>
    <xdr:to>
      <xdr:col>9</xdr:col>
      <xdr:colOff>1035035</xdr:colOff>
      <xdr:row>11</xdr:row>
      <xdr:rowOff>613645</xdr:rowOff>
    </xdr:to>
    <xdr:pic>
      <xdr:nvPicPr>
        <xdr:cNvPr id="6" name="Picture 5" descr="Bowl of fresh apples. To change this picture, right-click picture and then click Change Picture." title="September image 2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0858" y="3512105"/>
          <a:ext cx="1879677" cy="2006915"/>
        </a:xfrm>
        <a:prstGeom prst="rect">
          <a:avLst/>
        </a:prstGeom>
        <a:solidFill>
          <a:srgbClr val="FFFFFF">
            <a:shade val="85000"/>
          </a:srgbClr>
        </a:solidFill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</xdr:pic>
    <xdr:clientData/>
  </xdr:twoCellAnchor>
  <xdr:twoCellAnchor>
    <xdr:from>
      <xdr:col>8</xdr:col>
      <xdr:colOff>304800</xdr:colOff>
      <xdr:row>11</xdr:row>
      <xdr:rowOff>742950</xdr:rowOff>
    </xdr:from>
    <xdr:to>
      <xdr:col>9</xdr:col>
      <xdr:colOff>1059030</xdr:colOff>
      <xdr:row>15</xdr:row>
      <xdr:rowOff>804185</xdr:rowOff>
    </xdr:to>
    <xdr:sp macro="" textlink="">
      <xdr:nvSpPr>
        <xdr:cNvPr id="8" name="TextBox 7" descr="Address&#10;City, County, Postcode&#10;&#10;Phone number&#10;FAX&#10;Email address&#10;Web" title="Address block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 txBox="1"/>
      </xdr:nvSpPr>
      <xdr:spPr>
        <a:xfrm>
          <a:off x="8839200" y="5648325"/>
          <a:ext cx="1935330" cy="2080535"/>
        </a:xfrm>
        <a:prstGeom prst="rect">
          <a:avLst/>
        </a:prstGeom>
        <a:noFill/>
        <a:ln w="38100" cap="sq">
          <a:solidFill>
            <a:schemeClr val="accent5">
              <a:lumMod val="20000"/>
              <a:lumOff val="80000"/>
            </a:schemeClr>
          </a:solidFill>
          <a:miter lim="800000"/>
        </a:ln>
        <a:effectLst/>
        <a:scene3d>
          <a:camera prst="orthographicFront"/>
          <a:lightRig rig="twoPt" dir="t">
            <a:rot lat="0" lon="0" rev="7200000"/>
          </a:lightRig>
        </a:scene3d>
        <a:sp3d>
          <a:contourClr>
            <a:srgbClr val="FFFFFF"/>
          </a:contourClr>
        </a:sp3d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82880" rIns="182880" rtlCol="0" anchor="ctr" anchorCtr="0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Your address here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City, County, Postcode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srgbClr val="A19574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PHONE NUMBER: </a:t>
          </a:r>
          <a:br>
            <a:rPr lang="en-gb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lang="en-gb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0121 496 0123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 b="0" i="0" u="none" strike="noStrike" kern="0" cap="none" spc="0" normalizeH="0" baseline="0" noProof="0">
              <a:ln>
                <a:noFill/>
              </a:ln>
              <a:solidFill>
                <a:srgbClr val="A19574"/>
              </a:solidFill>
              <a:effectLst/>
              <a:uLnTx/>
              <a:uFillTx/>
              <a:latin typeface="+mn-lt"/>
              <a:ea typeface="+mn-ea"/>
              <a:cs typeface="+mn-cs"/>
            </a:rPr>
            <a:t>FAX: 0121 496 0234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2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info@example.com</a:t>
          </a:r>
        </a:p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200" b="0" i="0" u="none" strike="noStrike" kern="0" cap="none" spc="0" normalizeH="0" baseline="0" noProof="0">
              <a:ln>
                <a:noFill/>
              </a:ln>
              <a:solidFill>
                <a:srgbClr val="C17529"/>
              </a:solidFill>
              <a:effectLst/>
              <a:uLnTx/>
              <a:uFillTx/>
              <a:latin typeface="+mn-lt"/>
              <a:ea typeface="+mn-ea"/>
              <a:cs typeface="+mn-cs"/>
            </a:rPr>
            <a:t>www.example.com</a:t>
          </a:r>
        </a:p>
        <a:p>
          <a:pPr rtl="0"/>
          <a:endParaRPr lang="en-US" sz="1100"/>
        </a:p>
      </xdr:txBody>
    </xdr:sp>
    <xdr:clientData/>
  </xdr:twoCellAnchor>
</xdr:wsDr>
</file>

<file path=xl/theme/_rels/theme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rek">
  <a:themeElements>
    <a:clrScheme name="Trek">
      <a:dk1>
        <a:sysClr val="windowText" lastClr="000000"/>
      </a:dk1>
      <a:lt1>
        <a:sysClr val="window" lastClr="FFFFFF"/>
      </a:lt1>
      <a:dk2>
        <a:srgbClr val="4E3B30"/>
      </a:dk2>
      <a:lt2>
        <a:srgbClr val="FBEEC9"/>
      </a:lt2>
      <a:accent1>
        <a:srgbClr val="F0A22E"/>
      </a:accent1>
      <a:accent2>
        <a:srgbClr val="A5644E"/>
      </a:accent2>
      <a:accent3>
        <a:srgbClr val="B58B80"/>
      </a:accent3>
      <a:accent4>
        <a:srgbClr val="C3986D"/>
      </a:accent4>
      <a:accent5>
        <a:srgbClr val="A19574"/>
      </a:accent5>
      <a:accent6>
        <a:srgbClr val="C17529"/>
      </a:accent6>
      <a:hlink>
        <a:srgbClr val="AD1F1F"/>
      </a:hlink>
      <a:folHlink>
        <a:srgbClr val="FFC42F"/>
      </a:folHlink>
    </a:clrScheme>
    <a:fontScheme name="Custom 1">
      <a:majorFont>
        <a:latin typeface="Georgia"/>
        <a:ea typeface=""/>
        <a:cs typeface=""/>
      </a:majorFont>
      <a:minorFont>
        <a:latin typeface="Cambria"/>
        <a:ea typeface=""/>
        <a:cs typeface=""/>
      </a:minorFont>
    </a:fontScheme>
    <a:fmtScheme name="Trek">
      <a:fillStyleLst>
        <a:solidFill>
          <a:schemeClr val="phClr"/>
        </a:solidFill>
        <a:gradFill rotWithShape="1">
          <a:gsLst>
            <a:gs pos="0">
              <a:schemeClr val="phClr">
                <a:tint val="30000"/>
                <a:satMod val="250000"/>
              </a:schemeClr>
            </a:gs>
            <a:gs pos="72000">
              <a:schemeClr val="phClr">
                <a:tint val="75000"/>
                <a:satMod val="210000"/>
              </a:schemeClr>
            </a:gs>
            <a:gs pos="100000">
              <a:schemeClr val="phClr">
                <a:tint val="85000"/>
                <a:satMod val="210000"/>
              </a:schemeClr>
            </a:gs>
          </a:gsLst>
          <a:lin ang="5400000" scaled="1"/>
        </a:gradFill>
        <a:gradFill rotWithShape="1">
          <a:gsLst>
            <a:gs pos="0">
              <a:schemeClr val="phClr">
                <a:tint val="75000"/>
                <a:shade val="85000"/>
                <a:satMod val="230000"/>
              </a:schemeClr>
            </a:gs>
            <a:gs pos="25000">
              <a:schemeClr val="phClr">
                <a:tint val="90000"/>
                <a:shade val="70000"/>
                <a:satMod val="220000"/>
              </a:schemeClr>
            </a:gs>
            <a:gs pos="50000">
              <a:schemeClr val="phClr">
                <a:tint val="90000"/>
                <a:shade val="58000"/>
                <a:satMod val="225000"/>
              </a:schemeClr>
            </a:gs>
            <a:gs pos="65000">
              <a:schemeClr val="phClr">
                <a:tint val="90000"/>
                <a:shade val="58000"/>
                <a:satMod val="225000"/>
              </a:schemeClr>
            </a:gs>
            <a:gs pos="80000">
              <a:schemeClr val="phClr">
                <a:tint val="90000"/>
                <a:shade val="69000"/>
                <a:satMod val="220000"/>
              </a:schemeClr>
            </a:gs>
            <a:gs pos="100000">
              <a:schemeClr val="phClr">
                <a:tint val="77000"/>
                <a:shade val="80000"/>
                <a:satMod val="230000"/>
              </a:schemeClr>
            </a:gs>
          </a:gsLst>
          <a:lin ang="5400000" scaled="1"/>
        </a:gradFill>
      </a:fillStyleLst>
      <a:lnStyleLst>
        <a:ln w="10000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</a:effectStyle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>
              <a:rot lat="0" lon="0" rev="0"/>
            </a:lightRig>
          </a:scene3d>
          <a:sp3d prstMaterial="metal">
            <a:bevelT w="10000" h="10000"/>
          </a:sp3d>
        </a:effectStyle>
        <a:effectStyle>
          <a:effectLst>
            <a:outerShdw blurRad="76200" dist="50800" dir="5400000" rotWithShape="0">
              <a:srgbClr val="4E3B30">
                <a:alpha val="60000"/>
              </a:srgbClr>
            </a:outerShdw>
          </a:effectLst>
          <a:scene3d>
            <a:camera prst="obliqueTopLeft" fov="600000">
              <a:rot lat="0" lon="0" rev="0"/>
            </a:camera>
            <a:lightRig rig="balanced" dir="t">
              <a:rot lat="0" lon="0" rev="19200000"/>
            </a:lightRig>
          </a:scene3d>
          <a:sp3d contourW="12700" prstMaterial="matte">
            <a:bevelT w="60000" h="50800"/>
            <a:contourClr>
              <a:schemeClr val="phClr">
                <a:shade val="60000"/>
                <a:satMod val="110000"/>
              </a:schemeClr>
            </a:contourClr>
          </a:sp3d>
        </a:effectStyle>
      </a:effectStyleLst>
      <a:bgFillStyleLst>
        <a:solidFill>
          <a:schemeClr val="phClr"/>
        </a:solidFill>
        <a:blipFill>
          <a:blip xmlns:r="http://schemas.openxmlformats.org/officeDocument/2006/relationships" r:embed="rId1">
            <a:duotone>
              <a:schemeClr val="phClr">
                <a:shade val="90000"/>
                <a:satMod val="150000"/>
              </a:schemeClr>
              <a:schemeClr val="phClr">
                <a:tint val="88000"/>
                <a:satMod val="105000"/>
              </a:schemeClr>
            </a:duotone>
          </a:blip>
          <a:tile tx="0" ty="0" sx="95000" sy="95000" flip="none" algn="t"/>
        </a:blipFill>
        <a:blipFill>
          <a:blip xmlns:r="http://schemas.openxmlformats.org/officeDocument/2006/relationships" r:embed="rId2">
            <a:duotone>
              <a:schemeClr val="phClr">
                <a:shade val="30000"/>
                <a:satMod val="455000"/>
              </a:schemeClr>
              <a:schemeClr val="phClr">
                <a:tint val="95000"/>
                <a:satMod val="120000"/>
              </a:schemeClr>
            </a:duotone>
          </a:blip>
          <a:stretch>
            <a:fillRect/>
          </a:stretch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0" tint="-0.499984740745262"/>
    <pageSetUpPr fitToPage="1"/>
  </sheetPr>
  <dimension ref="A1:R20"/>
  <sheetViews>
    <sheetView showGridLines="0" tabSelected="1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12.4414062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">
      <c r="K1" s="21" t="s">
        <v>8</v>
      </c>
    </row>
    <row r="2" spans="1:18" ht="30" customHeight="1" x14ac:dyDescent="0.25">
      <c r="A2" s="23"/>
      <c r="B2" s="20"/>
      <c r="C2" s="20"/>
      <c r="D2" s="20"/>
      <c r="E2" s="20"/>
      <c r="F2" s="20"/>
      <c r="G2" s="20"/>
      <c r="H2" s="20"/>
      <c r="I2" s="20"/>
      <c r="J2" s="20"/>
      <c r="K2" s="22">
        <f ca="1">YEAR(TODAY())</f>
        <v>2018</v>
      </c>
    </row>
    <row r="3" spans="1:18" ht="62.25" customHeight="1" x14ac:dyDescent="0.25">
      <c r="A3"/>
      <c r="B3" s="30" t="str">
        <f ca="1">UPPER(TEXT(DATE(CalendarYear,1,1),"mmmm yyyy"))</f>
        <v>JANUARY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>
        <f ca="1">IF(DAY(JanSun1)=1,"",IF(AND(YEAR(JanSun1+1)=CalendarYear,MONTH(JanSun1+1)=1),JanSun1+1,""))</f>
        <v>43101</v>
      </c>
      <c r="C5" s="15">
        <f ca="1">IF(DAY(JanSun1)=1,"",IF(AND(YEAR(JanSun1+2)=CalendarYear,MONTH(JanSun1+2)=1),JanSun1+2,""))</f>
        <v>43102</v>
      </c>
      <c r="D5" s="15">
        <f ca="1">IF(DAY(JanSun1)=1,"",IF(AND(YEAR(JanSun1+3)=CalendarYear,MONTH(JanSun1+3)=1),JanSun1+3,""))</f>
        <v>43103</v>
      </c>
      <c r="E5" s="15">
        <f ca="1">IF(DAY(JanSun1)=1,"",IF(AND(YEAR(JanSun1+4)=CalendarYear,MONTH(JanSun1+4)=1),JanSun1+4,""))</f>
        <v>43104</v>
      </c>
      <c r="F5" s="15">
        <f ca="1">IF(DAY(JanSun1)=1,"",IF(AND(YEAR(JanSun1+5)=CalendarYear,MONTH(JanSun1+5)=1),JanSun1+5,""))</f>
        <v>43105</v>
      </c>
      <c r="G5" s="15">
        <f ca="1">IF(DAY(JanSun1)=1,"",IF(AND(YEAR(JanSun1+6)=CalendarYear,MONTH(JanSun1+6)=1),JanSun1+6,""))</f>
        <v>43106</v>
      </c>
      <c r="H5" s="15">
        <f ca="1">IF(DAY(JanSun1)=1,IF(AND(YEAR(JanSun1)=CalendarYear,MONTH(JanSun1)=1),JanSun1,""),IF(AND(YEAR(JanSun1+7)=CalendarYear,MONTH(JanSun1+7)=1),JanSun1+7,""))</f>
        <v>43107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IF(DAY(JanSun1)=1,IF(AND(YEAR(JanSun1+1)=CalendarYear,MONTH(JanSun1+1)=1),JanSun1+1,""),IF(AND(YEAR(JanSun1+8)=CalendarYear,MONTH(JanSun1+8)=1),JanSun1+8,""))</f>
        <v>43108</v>
      </c>
      <c r="C7" s="16">
        <f ca="1">IF(DAY(JanSun1)=1,IF(AND(YEAR(JanSun1+2)=CalendarYear,MONTH(JanSun1+2)=1),JanSun1+2,""),IF(AND(YEAR(JanSun1+9)=CalendarYear,MONTH(JanSun1+9)=1),JanSun1+9,""))</f>
        <v>43109</v>
      </c>
      <c r="D7" s="16">
        <f ca="1">IF(DAY(JanSun1)=1,IF(AND(YEAR(JanSun1+3)=CalendarYear,MONTH(JanSun1+3)=1),JanSun1+3,""),IF(AND(YEAR(JanSun1+10)=CalendarYear,MONTH(JanSun1+10)=1),JanSun1+10,""))</f>
        <v>43110</v>
      </c>
      <c r="E7" s="16">
        <f ca="1">IF(DAY(JanSun1)=1,IF(AND(YEAR(JanSun1+4)=CalendarYear,MONTH(JanSun1+4)=1),JanSun1+4,""),IF(AND(YEAR(JanSun1+11)=CalendarYear,MONTH(JanSun1+11)=1),JanSun1+11,""))</f>
        <v>43111</v>
      </c>
      <c r="F7" s="16">
        <f ca="1">IF(DAY(JanSun1)=1,IF(AND(YEAR(JanSun1+5)=CalendarYear,MONTH(JanSun1+5)=1),JanSun1+5,""),IF(AND(YEAR(JanSun1+12)=CalendarYear,MONTH(JanSun1+12)=1),JanSun1+12,""))</f>
        <v>43112</v>
      </c>
      <c r="G7" s="16">
        <f ca="1">IF(DAY(JanSun1)=1,IF(AND(YEAR(JanSun1+6)=CalendarYear,MONTH(JanSun1+6)=1),JanSun1+6,""),IF(AND(YEAR(JanSun1+13)=CalendarYear,MONTH(JanSun1+13)=1),JanSun1+13,""))</f>
        <v>43113</v>
      </c>
      <c r="H7" s="16">
        <f ca="1">IF(DAY(JanSun1)=1,IF(AND(YEAR(JanSun1+7)=CalendarYear,MONTH(JanSun1+7)=1),JanSun1+7,""),IF(AND(YEAR(JanSun1+14)=CalendarYear,MONTH(JanSun1+14)=1),JanSun1+14,""))</f>
        <v>43114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IF(DAY(JanSun1)=1,IF(AND(YEAR(JanSun1+8)=CalendarYear,MONTH(JanSun1+8)=1),JanSun1+8,""),IF(AND(YEAR(JanSun1+15)=CalendarYear,MONTH(JanSun1+15)=1),JanSun1+15,""))</f>
        <v>43115</v>
      </c>
      <c r="C9" s="17">
        <f ca="1">IF(DAY(JanSun1)=1,IF(AND(YEAR(JanSun1+9)=CalendarYear,MONTH(JanSun1+9)=1),JanSun1+9,""),IF(AND(YEAR(JanSun1+16)=CalendarYear,MONTH(JanSun1+16)=1),JanSun1+16,""))</f>
        <v>43116</v>
      </c>
      <c r="D9" s="17">
        <f ca="1">IF(DAY(JanSun1)=1,IF(AND(YEAR(JanSun1+10)=CalendarYear,MONTH(JanSun1+10)=1),JanSun1+10,""),IF(AND(YEAR(JanSun1+17)=CalendarYear,MONTH(JanSun1+17)=1),JanSun1+17,""))</f>
        <v>43117</v>
      </c>
      <c r="E9" s="17">
        <f ca="1">IF(DAY(JanSun1)=1,IF(AND(YEAR(JanSun1+11)=CalendarYear,MONTH(JanSun1+11)=1),JanSun1+11,""),IF(AND(YEAR(JanSun1+18)=CalendarYear,MONTH(JanSun1+18)=1),JanSun1+18,""))</f>
        <v>43118</v>
      </c>
      <c r="F9" s="17">
        <f ca="1">IF(DAY(JanSun1)=1,IF(AND(YEAR(JanSun1+12)=CalendarYear,MONTH(JanSun1+12)=1),JanSun1+12,""),IF(AND(YEAR(JanSun1+19)=CalendarYear,MONTH(JanSun1+19)=1),JanSun1+19,""))</f>
        <v>43119</v>
      </c>
      <c r="G9" s="17">
        <f ca="1">IF(DAY(JanSun1)=1,IF(AND(YEAR(JanSun1+13)=CalendarYear,MONTH(JanSun1+13)=1),JanSun1+13,""),IF(AND(YEAR(JanSun1+20)=CalendarYear,MONTH(JanSun1+20)=1),JanSun1+20,""))</f>
        <v>43120</v>
      </c>
      <c r="H9" s="17">
        <f ca="1">IF(DAY(JanSun1)=1,IF(AND(YEAR(JanSun1+14)=CalendarYear,MONTH(JanSun1+14)=1),JanSun1+14,""),IF(AND(YEAR(JanSun1+21)=CalendarYear,MONTH(JanSun1+21)=1),JanSun1+21,""))</f>
        <v>43121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IF(DAY(JanSun1)=1,IF(AND(YEAR(JanSun1+15)=CalendarYear,MONTH(JanSun1+15)=1),JanSun1+15,""),IF(AND(YEAR(JanSun1+22)=CalendarYear,MONTH(JanSun1+22)=1),JanSun1+22,""))</f>
        <v>43122</v>
      </c>
      <c r="C11" s="18">
        <f ca="1">IF(DAY(JanSun1)=1,IF(AND(YEAR(JanSun1+16)=CalendarYear,MONTH(JanSun1+16)=1),JanSun1+16,""),IF(AND(YEAR(JanSun1+23)=CalendarYear,MONTH(JanSun1+23)=1),JanSun1+23,""))</f>
        <v>43123</v>
      </c>
      <c r="D11" s="18">
        <f ca="1">IF(DAY(JanSun1)=1,IF(AND(YEAR(JanSun1+17)=CalendarYear,MONTH(JanSun1+17)=1),JanSun1+17,""),IF(AND(YEAR(JanSun1+24)=CalendarYear,MONTH(JanSun1+24)=1),JanSun1+24,""))</f>
        <v>43124</v>
      </c>
      <c r="E11" s="18">
        <f ca="1">IF(DAY(JanSun1)=1,IF(AND(YEAR(JanSun1+18)=CalendarYear,MONTH(JanSun1+18)=1),JanSun1+18,""),IF(AND(YEAR(JanSun1+25)=CalendarYear,MONTH(JanSun1+25)=1),JanSun1+25,""))</f>
        <v>43125</v>
      </c>
      <c r="F11" s="18">
        <f ca="1">IF(DAY(JanSun1)=1,IF(AND(YEAR(JanSun1+19)=CalendarYear,MONTH(JanSun1+19)=1),JanSun1+19,""),IF(AND(YEAR(JanSun1+26)=CalendarYear,MONTH(JanSun1+26)=1),JanSun1+26,""))</f>
        <v>43126</v>
      </c>
      <c r="G11" s="18">
        <f ca="1">IF(DAY(JanSun1)=1,IF(AND(YEAR(JanSun1+20)=CalendarYear,MONTH(JanSun1+20)=1),JanSun1+20,""),IF(AND(YEAR(JanSun1+27)=CalendarYear,MONTH(JanSun1+27)=1),JanSun1+27,""))</f>
        <v>43127</v>
      </c>
      <c r="H11" s="18">
        <f ca="1">IF(DAY(JanSun1)=1,IF(AND(YEAR(JanSun1+21)=CalendarYear,MONTH(JanSun1+21)=1),JanSun1+21,""),IF(AND(YEAR(JanSun1+28)=CalendarYear,MONTH(JanSun1+28)=1),JanSun1+28,""))</f>
        <v>43128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IF(DAY(JanSun1)=1,IF(AND(YEAR(JanSun1+22)=CalendarYear,MONTH(JanSun1+22)=1),JanSun1+22,""),IF(AND(YEAR(JanSun1+29)=CalendarYear,MONTH(JanSun1+29)=1),JanSun1+29,""))</f>
        <v>43129</v>
      </c>
      <c r="C13" s="17">
        <f ca="1">IF(DAY(JanSun1)=1,IF(AND(YEAR(JanSun1+23)=CalendarYear,MONTH(JanSun1+23)=1),JanSun1+23,""),IF(AND(YEAR(JanSun1+30)=CalendarYear,MONTH(JanSun1+30)=1),JanSun1+30,""))</f>
        <v>43130</v>
      </c>
      <c r="D13" s="17">
        <f ca="1">IF(DAY(JanSun1)=1,IF(AND(YEAR(JanSun1+24)=CalendarYear,MONTH(JanSun1+24)=1),JanSun1+24,""),IF(AND(YEAR(JanSun1+31)=CalendarYear,MONTH(JanSun1+31)=1),JanSun1+31,""))</f>
        <v>43131</v>
      </c>
      <c r="E13" s="17" t="str">
        <f ca="1">IF(DAY(JanSun1)=1,IF(AND(YEAR(JanSun1+25)=CalendarYear,MONTH(JanSun1+25)=1),JanSun1+25,""),IF(AND(YEAR(JanSun1+32)=CalendarYear,MONTH(JanSun1+32)=1),JanSun1+32,""))</f>
        <v/>
      </c>
      <c r="F13" s="17" t="str">
        <f ca="1">IF(DAY(JanSun1)=1,IF(AND(YEAR(JanSun1+26)=CalendarYear,MONTH(JanSun1+26)=1),JanSun1+26,""),IF(AND(YEAR(JanSun1+33)=CalendarYear,MONTH(JanSun1+33)=1),JanSun1+33,""))</f>
        <v/>
      </c>
      <c r="G13" s="17" t="str">
        <f ca="1">IF(DAY(JanSun1)=1,IF(AND(YEAR(JanSun1+27)=CalendarYear,MONTH(JanSun1+27)=1),JanSun1+27,""),IF(AND(YEAR(JanSun1+34)=CalendarYear,MONTH(JanSun1+34)=1),JanSun1+34,""))</f>
        <v/>
      </c>
      <c r="H13" s="17" t="str">
        <f ca="1">IF(DAY(JanSun1)=1,IF(AND(YEAR(JanSun1+28)=CalendarYear,MONTH(JanSun1+28)=1),JanSun1+28,""),IF(AND(YEAR(JanSun1+35)=CalendarYear,MONTH(JanSun1+35)=1),JanSun1+35,""))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 ca="1">IF(DAY(JanSun1)=1,IF(AND(YEAR(JanSun1+29)=CalendarYear,MONTH(JanSun1+29)=1),JanSun1+29,""),IF(AND(YEAR(JanSun1+36)=CalendarYear,MONTH(JanSun1+36)=1),JanSun1+36,""))</f>
        <v/>
      </c>
      <c r="C15" s="19" t="str">
        <f ca="1">IF(DAY(JanSun1)=1,IF(AND(YEAR(JanSun1+30)=CalendarYear,MONTH(JanSun1+30)=1),JanSun1+30,""),IF(AND(YEAR(JanSun1+37)=CalendarYear,MONTH(JanSun1+37)=1),JanSun1+37,""))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D16:H16"/>
    <mergeCell ref="D15:H15"/>
    <mergeCell ref="B3:F3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customProperties>
    <customPr name="SheetChanged" r:id="rId2"/>
  </customPropertie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6" r:id="rId5" name="Spinner 2">
              <controlPr defaultSize="0" autoPict="0" altText="Spinner control. Use spinner to change calendar year or type desired year in cell L2">
                <anchor moveWithCells="1">
                  <from>
                    <xdr:col>10</xdr:col>
                    <xdr:colOff>1047750</xdr:colOff>
                    <xdr:row>1</xdr:row>
                    <xdr:rowOff>85725</xdr:rowOff>
                  </from>
                  <to>
                    <xdr:col>11</xdr:col>
                    <xdr:colOff>114300</xdr:colOff>
                    <xdr:row>1</xdr:row>
                    <xdr:rowOff>314325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UPPER(TEXT(DATE(CalendarYear,10,1),"mmmm yyyy"))</f>
        <v>OCTOBER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>
        <f ca="1">IF(DAY(OctSun1)=1,"",IF(AND(YEAR(OctSun1+1)=CalendarYear,MONTH(OctSun1+1)=10),OctSun1+1,""))</f>
        <v>43374</v>
      </c>
      <c r="C5" s="15">
        <f ca="1">IF(DAY(OctSun1)=1,"",IF(AND(YEAR(OctSun1+2)=CalendarYear,MONTH(OctSun1+2)=10),OctSun1+2,""))</f>
        <v>43375</v>
      </c>
      <c r="D5" s="15">
        <f ca="1">IF(DAY(OctSun1)=1,"",IF(AND(YEAR(OctSun1+3)=CalendarYear,MONTH(OctSun1+3)=10),OctSun1+3,""))</f>
        <v>43376</v>
      </c>
      <c r="E5" s="15">
        <f ca="1">IF(DAY(OctSun1)=1,"",IF(AND(YEAR(OctSun1+4)=CalendarYear,MONTH(OctSun1+4)=10),OctSun1+4,""))</f>
        <v>43377</v>
      </c>
      <c r="F5" s="15">
        <f ca="1">IF(DAY(OctSun1)=1,"",IF(AND(YEAR(OctSun1+5)=CalendarYear,MONTH(OctSun1+5)=10),OctSun1+5,""))</f>
        <v>43378</v>
      </c>
      <c r="G5" s="15">
        <f ca="1">IF(DAY(OctSun1)=1,"",IF(AND(YEAR(OctSun1+6)=CalendarYear,MONTH(OctSun1+6)=10),OctSun1+6,""))</f>
        <v>43379</v>
      </c>
      <c r="H5" s="15">
        <f ca="1">IF(DAY(OctSun1)=1,IF(AND(YEAR(OctSun1)=CalendarYear,MONTH(OctSun1)=10),OctSun1,""),IF(AND(YEAR(OctSun1+7)=CalendarYear,MONTH(OctSun1+7)=10),OctSun1+7,""))</f>
        <v>43380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IF(DAY(OctSun1)=1,IF(AND(YEAR(OctSun1+1)=CalendarYear,MONTH(OctSun1+1)=10),OctSun1+1,""),IF(AND(YEAR(OctSun1+8)=CalendarYear,MONTH(OctSun1+8)=10),OctSun1+8,""))</f>
        <v>43381</v>
      </c>
      <c r="C7" s="16">
        <f ca="1">IF(DAY(OctSun1)=1,IF(AND(YEAR(OctSun1+2)=CalendarYear,MONTH(OctSun1+2)=10),OctSun1+2,""),IF(AND(YEAR(OctSun1+9)=CalendarYear,MONTH(OctSun1+9)=10),OctSun1+9,""))</f>
        <v>43382</v>
      </c>
      <c r="D7" s="16">
        <f ca="1">IF(DAY(OctSun1)=1,IF(AND(YEAR(OctSun1+3)=CalendarYear,MONTH(OctSun1+3)=10),OctSun1+3,""),IF(AND(YEAR(OctSun1+10)=CalendarYear,MONTH(OctSun1+10)=10),OctSun1+10,""))</f>
        <v>43383</v>
      </c>
      <c r="E7" s="16">
        <f ca="1">IF(DAY(OctSun1)=1,IF(AND(YEAR(OctSun1+4)=CalendarYear,MONTH(OctSun1+4)=10),OctSun1+4,""),IF(AND(YEAR(OctSun1+11)=CalendarYear,MONTH(OctSun1+11)=10),OctSun1+11,""))</f>
        <v>43384</v>
      </c>
      <c r="F7" s="16">
        <f ca="1">IF(DAY(OctSun1)=1,IF(AND(YEAR(OctSun1+5)=CalendarYear,MONTH(OctSun1+5)=10),OctSun1+5,""),IF(AND(YEAR(OctSun1+12)=CalendarYear,MONTH(OctSun1+12)=10),OctSun1+12,""))</f>
        <v>43385</v>
      </c>
      <c r="G7" s="16">
        <f ca="1">IF(DAY(OctSun1)=1,IF(AND(YEAR(OctSun1+6)=CalendarYear,MONTH(OctSun1+6)=10),OctSun1+6,""),IF(AND(YEAR(OctSun1+13)=CalendarYear,MONTH(OctSun1+13)=10),OctSun1+13,""))</f>
        <v>43386</v>
      </c>
      <c r="H7" s="16">
        <f ca="1">IF(DAY(OctSun1)=1,IF(AND(YEAR(OctSun1+7)=CalendarYear,MONTH(OctSun1+7)=10),OctSun1+7,""),IF(AND(YEAR(OctSun1+14)=CalendarYear,MONTH(OctSun1+14)=10),OctSun1+14,""))</f>
        <v>43387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IF(DAY(OctSun1)=1,IF(AND(YEAR(OctSun1+8)=CalendarYear,MONTH(OctSun1+8)=10),OctSun1+8,""),IF(AND(YEAR(OctSun1+15)=CalendarYear,MONTH(OctSun1+15)=10),OctSun1+15,""))</f>
        <v>43388</v>
      </c>
      <c r="C9" s="17">
        <f ca="1">IF(DAY(OctSun1)=1,IF(AND(YEAR(OctSun1+9)=CalendarYear,MONTH(OctSun1+9)=10),OctSun1+9,""),IF(AND(YEAR(OctSun1+16)=CalendarYear,MONTH(OctSun1+16)=10),OctSun1+16,""))</f>
        <v>43389</v>
      </c>
      <c r="D9" s="17">
        <f ca="1">IF(DAY(OctSun1)=1,IF(AND(YEAR(OctSun1+10)=CalendarYear,MONTH(OctSun1+10)=10),OctSun1+10,""),IF(AND(YEAR(OctSun1+17)=CalendarYear,MONTH(OctSun1+17)=10),OctSun1+17,""))</f>
        <v>43390</v>
      </c>
      <c r="E9" s="17">
        <f ca="1">IF(DAY(OctSun1)=1,IF(AND(YEAR(OctSun1+11)=CalendarYear,MONTH(OctSun1+11)=10),OctSun1+11,""),IF(AND(YEAR(OctSun1+18)=CalendarYear,MONTH(OctSun1+18)=10),OctSun1+18,""))</f>
        <v>43391</v>
      </c>
      <c r="F9" s="17">
        <f ca="1">IF(DAY(OctSun1)=1,IF(AND(YEAR(OctSun1+12)=CalendarYear,MONTH(OctSun1+12)=10),OctSun1+12,""),IF(AND(YEAR(OctSun1+19)=CalendarYear,MONTH(OctSun1+19)=10),OctSun1+19,""))</f>
        <v>43392</v>
      </c>
      <c r="G9" s="17">
        <f ca="1">IF(DAY(OctSun1)=1,IF(AND(YEAR(OctSun1+13)=CalendarYear,MONTH(OctSun1+13)=10),OctSun1+13,""),IF(AND(YEAR(OctSun1+20)=CalendarYear,MONTH(OctSun1+20)=10),OctSun1+20,""))</f>
        <v>43393</v>
      </c>
      <c r="H9" s="17">
        <f ca="1">IF(DAY(OctSun1)=1,IF(AND(YEAR(OctSun1+14)=CalendarYear,MONTH(OctSun1+14)=10),OctSun1+14,""),IF(AND(YEAR(OctSun1+21)=CalendarYear,MONTH(OctSun1+21)=10),OctSun1+21,""))</f>
        <v>43394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IF(DAY(OctSun1)=1,IF(AND(YEAR(OctSun1+15)=CalendarYear,MONTH(OctSun1+15)=10),OctSun1+15,""),IF(AND(YEAR(OctSun1+22)=CalendarYear,MONTH(OctSun1+22)=10),OctSun1+22,""))</f>
        <v>43395</v>
      </c>
      <c r="C11" s="18">
        <f ca="1">IF(DAY(OctSun1)=1,IF(AND(YEAR(OctSun1+16)=CalendarYear,MONTH(OctSun1+16)=10),OctSun1+16,""),IF(AND(YEAR(OctSun1+23)=CalendarYear,MONTH(OctSun1+23)=10),OctSun1+23,""))</f>
        <v>43396</v>
      </c>
      <c r="D11" s="18">
        <f ca="1">IF(DAY(OctSun1)=1,IF(AND(YEAR(OctSun1+17)=CalendarYear,MONTH(OctSun1+17)=10),OctSun1+17,""),IF(AND(YEAR(OctSun1+24)=CalendarYear,MONTH(OctSun1+24)=10),OctSun1+24,""))</f>
        <v>43397</v>
      </c>
      <c r="E11" s="18">
        <f ca="1">IF(DAY(OctSun1)=1,IF(AND(YEAR(OctSun1+18)=CalendarYear,MONTH(OctSun1+18)=10),OctSun1+18,""),IF(AND(YEAR(OctSun1+25)=CalendarYear,MONTH(OctSun1+25)=10),OctSun1+25,""))</f>
        <v>43398</v>
      </c>
      <c r="F11" s="18">
        <f ca="1">IF(DAY(OctSun1)=1,IF(AND(YEAR(OctSun1+19)=CalendarYear,MONTH(OctSun1+19)=10),OctSun1+19,""),IF(AND(YEAR(OctSun1+26)=CalendarYear,MONTH(OctSun1+26)=10),OctSun1+26,""))</f>
        <v>43399</v>
      </c>
      <c r="G11" s="18">
        <f ca="1">IF(DAY(OctSun1)=1,IF(AND(YEAR(OctSun1+20)=CalendarYear,MONTH(OctSun1+20)=10),OctSun1+20,""),IF(AND(YEAR(OctSun1+27)=CalendarYear,MONTH(OctSun1+27)=10),OctSun1+27,""))</f>
        <v>43400</v>
      </c>
      <c r="H11" s="18">
        <f ca="1">IF(DAY(OctSun1)=1,IF(AND(YEAR(OctSun1+21)=CalendarYear,MONTH(OctSun1+21)=10),OctSun1+21,""),IF(AND(YEAR(OctSun1+28)=CalendarYear,MONTH(OctSun1+28)=10),OctSun1+28,""))</f>
        <v>43401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IF(DAY(OctSun1)=1,IF(AND(YEAR(OctSun1+22)=CalendarYear,MONTH(OctSun1+22)=10),OctSun1+22,""),IF(AND(YEAR(OctSun1+29)=CalendarYear,MONTH(OctSun1+29)=10),OctSun1+29,""))</f>
        <v>43402</v>
      </c>
      <c r="C13" s="17">
        <f ca="1">IF(DAY(OctSun1)=1,IF(AND(YEAR(OctSun1+23)=CalendarYear,MONTH(OctSun1+23)=10),OctSun1+23,""),IF(AND(YEAR(OctSun1+30)=CalendarYear,MONTH(OctSun1+30)=10),OctSun1+30,""))</f>
        <v>43403</v>
      </c>
      <c r="D13" s="17">
        <f ca="1">IF(DAY(OctSun1)=1,IF(AND(YEAR(OctSun1+24)=CalendarYear,MONTH(OctSun1+24)=10),OctSun1+24,""),IF(AND(YEAR(OctSun1+31)=CalendarYear,MONTH(OctSun1+31)=10),OctSun1+31,""))</f>
        <v>43404</v>
      </c>
      <c r="E13" s="17" t="str">
        <f ca="1">IF(DAY(OctSun1)=1,IF(AND(YEAR(OctSun1+25)=CalendarYear,MONTH(OctSun1+25)=10),OctSun1+25,""),IF(AND(YEAR(OctSun1+32)=CalendarYear,MONTH(OctSun1+32)=10),OctSun1+32,""))</f>
        <v/>
      </c>
      <c r="F13" s="17" t="str">
        <f ca="1">IF(DAY(OctSun1)=1,IF(AND(YEAR(OctSun1+26)=CalendarYear,MONTH(OctSun1+26)=10),OctSun1+26,""),IF(AND(YEAR(OctSun1+33)=CalendarYear,MONTH(OctSun1+33)=10),OctSun1+33,""))</f>
        <v/>
      </c>
      <c r="G13" s="17" t="str">
        <f ca="1">IF(DAY(OctSun1)=1,IF(AND(YEAR(OctSun1+27)=CalendarYear,MONTH(OctSun1+27)=10),OctSun1+27,""),IF(AND(YEAR(OctSun1+34)=CalendarYear,MONTH(OctSun1+34)=10),OctSun1+34,""))</f>
        <v/>
      </c>
      <c r="H13" s="17" t="str">
        <f ca="1">IF(DAY(OctSun1)=1,IF(AND(YEAR(OctSun1+28)=CalendarYear,MONTH(OctSun1+28)=10),OctSun1+28,""),IF(AND(YEAR(OctSun1+35)=CalendarYear,MONTH(OctSun1+35)=10),OctSun1+35,""))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 ca="1">IF(DAY(OctSun1)=1,IF(AND(YEAR(OctSun1+29)=CalendarYear,MONTH(OctSun1+29)=10),OctSun1+29,""),IF(AND(YEAR(OctSun1+36)=CalendarYear,MONTH(OctSun1+36)=10),OctSun1+36,""))</f>
        <v/>
      </c>
      <c r="C15" s="19" t="str">
        <f ca="1">IF(DAY(OctSun1)=1,IF(AND(YEAR(OctSun1+30)=CalendarYear,MONTH(OctSun1+30)=10),OctSun1+30,""),IF(AND(YEAR(OctSun1+37)=CalendarYear,MONTH(OctSun1+37)=10),OctSun1+37,""))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0" tint="-0.499984740745262"/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UPPER(TEXT(DATE(CalendarYear,11,1),"mmmm yyyy"))</f>
        <v>NOVEMBER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IF(DAY(NovSun1)=1,"",IF(AND(YEAR(NovSun1+1)=CalendarYear,MONTH(NovSun1+1)=11),NovSun1+1,""))</f>
        <v/>
      </c>
      <c r="C5" s="15" t="str">
        <f ca="1">IF(DAY(NovSun1)=1,"",IF(AND(YEAR(NovSun1+2)=CalendarYear,MONTH(NovSun1+2)=11),NovSun1+2,""))</f>
        <v/>
      </c>
      <c r="D5" s="15" t="str">
        <f ca="1">IF(DAY(NovSun1)=1,"",IF(AND(YEAR(NovSun1+3)=CalendarYear,MONTH(NovSun1+3)=11),NovSun1+3,""))</f>
        <v/>
      </c>
      <c r="E5" s="15">
        <f ca="1">IF(DAY(NovSun1)=1,"",IF(AND(YEAR(NovSun1+4)=CalendarYear,MONTH(NovSun1+4)=11),NovSun1+4,""))</f>
        <v>43405</v>
      </c>
      <c r="F5" s="15">
        <f ca="1">IF(DAY(NovSun1)=1,"",IF(AND(YEAR(NovSun1+5)=CalendarYear,MONTH(NovSun1+5)=11),NovSun1+5,""))</f>
        <v>43406</v>
      </c>
      <c r="G5" s="15">
        <f ca="1">IF(DAY(NovSun1)=1,"",IF(AND(YEAR(NovSun1+6)=CalendarYear,MONTH(NovSun1+6)=11),NovSun1+6,""))</f>
        <v>43407</v>
      </c>
      <c r="H5" s="15">
        <f ca="1">IF(DAY(NovSun1)=1,IF(AND(YEAR(NovSun1)=CalendarYear,MONTH(NovSun1)=11),NovSun1,""),IF(AND(YEAR(NovSun1+7)=CalendarYear,MONTH(NovSun1+7)=11),NovSun1+7,""))</f>
        <v>43408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IF(DAY(NovSun1)=1,IF(AND(YEAR(NovSun1+1)=CalendarYear,MONTH(NovSun1+1)=11),NovSun1+1,""),IF(AND(YEAR(NovSun1+8)=CalendarYear,MONTH(NovSun1+8)=11),NovSun1+8,""))</f>
        <v>43409</v>
      </c>
      <c r="C7" s="16">
        <f ca="1">IF(DAY(NovSun1)=1,IF(AND(YEAR(NovSun1+2)=CalendarYear,MONTH(NovSun1+2)=11),NovSun1+2,""),IF(AND(YEAR(NovSun1+9)=CalendarYear,MONTH(NovSun1+9)=11),NovSun1+9,""))</f>
        <v>43410</v>
      </c>
      <c r="D7" s="16">
        <f ca="1">IF(DAY(NovSun1)=1,IF(AND(YEAR(NovSun1+3)=CalendarYear,MONTH(NovSun1+3)=11),NovSun1+3,""),IF(AND(YEAR(NovSun1+10)=CalendarYear,MONTH(NovSun1+10)=11),NovSun1+10,""))</f>
        <v>43411</v>
      </c>
      <c r="E7" s="16">
        <f ca="1">IF(DAY(NovSun1)=1,IF(AND(YEAR(NovSun1+4)=CalendarYear,MONTH(NovSun1+4)=11),NovSun1+4,""),IF(AND(YEAR(NovSun1+11)=CalendarYear,MONTH(NovSun1+11)=11),NovSun1+11,""))</f>
        <v>43412</v>
      </c>
      <c r="F7" s="16">
        <f ca="1">IF(DAY(NovSun1)=1,IF(AND(YEAR(NovSun1+5)=CalendarYear,MONTH(NovSun1+5)=11),NovSun1+5,""),IF(AND(YEAR(NovSun1+12)=CalendarYear,MONTH(NovSun1+12)=11),NovSun1+12,""))</f>
        <v>43413</v>
      </c>
      <c r="G7" s="16">
        <f ca="1">IF(DAY(NovSun1)=1,IF(AND(YEAR(NovSun1+6)=CalendarYear,MONTH(NovSun1+6)=11),NovSun1+6,""),IF(AND(YEAR(NovSun1+13)=CalendarYear,MONTH(NovSun1+13)=11),NovSun1+13,""))</f>
        <v>43414</v>
      </c>
      <c r="H7" s="16">
        <f ca="1">IF(DAY(NovSun1)=1,IF(AND(YEAR(NovSun1+7)=CalendarYear,MONTH(NovSun1+7)=11),NovSun1+7,""),IF(AND(YEAR(NovSun1+14)=CalendarYear,MONTH(NovSun1+14)=11),NovSun1+14,""))</f>
        <v>43415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IF(DAY(NovSun1)=1,IF(AND(YEAR(NovSun1+8)=CalendarYear,MONTH(NovSun1+8)=11),NovSun1+8,""),IF(AND(YEAR(NovSun1+15)=CalendarYear,MONTH(NovSun1+15)=11),NovSun1+15,""))</f>
        <v>43416</v>
      </c>
      <c r="C9" s="17">
        <f ca="1">IF(DAY(NovSun1)=1,IF(AND(YEAR(NovSun1+9)=CalendarYear,MONTH(NovSun1+9)=11),NovSun1+9,""),IF(AND(YEAR(NovSun1+16)=CalendarYear,MONTH(NovSun1+16)=11),NovSun1+16,""))</f>
        <v>43417</v>
      </c>
      <c r="D9" s="17">
        <f ca="1">IF(DAY(NovSun1)=1,IF(AND(YEAR(NovSun1+10)=CalendarYear,MONTH(NovSun1+10)=11),NovSun1+10,""),IF(AND(YEAR(NovSun1+17)=CalendarYear,MONTH(NovSun1+17)=11),NovSun1+17,""))</f>
        <v>43418</v>
      </c>
      <c r="E9" s="17">
        <f ca="1">IF(DAY(NovSun1)=1,IF(AND(YEAR(NovSun1+11)=CalendarYear,MONTH(NovSun1+11)=11),NovSun1+11,""),IF(AND(YEAR(NovSun1+18)=CalendarYear,MONTH(NovSun1+18)=11),NovSun1+18,""))</f>
        <v>43419</v>
      </c>
      <c r="F9" s="17">
        <f ca="1">IF(DAY(NovSun1)=1,IF(AND(YEAR(NovSun1+12)=CalendarYear,MONTH(NovSun1+12)=11),NovSun1+12,""),IF(AND(YEAR(NovSun1+19)=CalendarYear,MONTH(NovSun1+19)=11),NovSun1+19,""))</f>
        <v>43420</v>
      </c>
      <c r="G9" s="17">
        <f ca="1">IF(DAY(NovSun1)=1,IF(AND(YEAR(NovSun1+13)=CalendarYear,MONTH(NovSun1+13)=11),NovSun1+13,""),IF(AND(YEAR(NovSun1+20)=CalendarYear,MONTH(NovSun1+20)=11),NovSun1+20,""))</f>
        <v>43421</v>
      </c>
      <c r="H9" s="17">
        <f ca="1">IF(DAY(NovSun1)=1,IF(AND(YEAR(NovSun1+14)=CalendarYear,MONTH(NovSun1+14)=11),NovSun1+14,""),IF(AND(YEAR(NovSun1+21)=CalendarYear,MONTH(NovSun1+21)=11),NovSun1+21,""))</f>
        <v>43422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IF(DAY(NovSun1)=1,IF(AND(YEAR(NovSun1+15)=CalendarYear,MONTH(NovSun1+15)=11),NovSun1+15,""),IF(AND(YEAR(NovSun1+22)=CalendarYear,MONTH(NovSun1+22)=11),NovSun1+22,""))</f>
        <v>43423</v>
      </c>
      <c r="C11" s="18">
        <f ca="1">IF(DAY(NovSun1)=1,IF(AND(YEAR(NovSun1+16)=CalendarYear,MONTH(NovSun1+16)=11),NovSun1+16,""),IF(AND(YEAR(NovSun1+23)=CalendarYear,MONTH(NovSun1+23)=11),NovSun1+23,""))</f>
        <v>43424</v>
      </c>
      <c r="D11" s="18">
        <f ca="1">IF(DAY(NovSun1)=1,IF(AND(YEAR(NovSun1+17)=CalendarYear,MONTH(NovSun1+17)=11),NovSun1+17,""),IF(AND(YEAR(NovSun1+24)=CalendarYear,MONTH(NovSun1+24)=11),NovSun1+24,""))</f>
        <v>43425</v>
      </c>
      <c r="E11" s="18">
        <f ca="1">IF(DAY(NovSun1)=1,IF(AND(YEAR(NovSun1+18)=CalendarYear,MONTH(NovSun1+18)=11),NovSun1+18,""),IF(AND(YEAR(NovSun1+25)=CalendarYear,MONTH(NovSun1+25)=11),NovSun1+25,""))</f>
        <v>43426</v>
      </c>
      <c r="F11" s="18">
        <f ca="1">IF(DAY(NovSun1)=1,IF(AND(YEAR(NovSun1+19)=CalendarYear,MONTH(NovSun1+19)=11),NovSun1+19,""),IF(AND(YEAR(NovSun1+26)=CalendarYear,MONTH(NovSun1+26)=11),NovSun1+26,""))</f>
        <v>43427</v>
      </c>
      <c r="G11" s="18">
        <f ca="1">IF(DAY(NovSun1)=1,IF(AND(YEAR(NovSun1+20)=CalendarYear,MONTH(NovSun1+20)=11),NovSun1+20,""),IF(AND(YEAR(NovSun1+27)=CalendarYear,MONTH(NovSun1+27)=11),NovSun1+27,""))</f>
        <v>43428</v>
      </c>
      <c r="H11" s="18">
        <f ca="1">IF(DAY(NovSun1)=1,IF(AND(YEAR(NovSun1+21)=CalendarYear,MONTH(NovSun1+21)=11),NovSun1+21,""),IF(AND(YEAR(NovSun1+28)=CalendarYear,MONTH(NovSun1+28)=11),NovSun1+28,""))</f>
        <v>43429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IF(DAY(NovSun1)=1,IF(AND(YEAR(NovSun1+22)=CalendarYear,MONTH(NovSun1+22)=11),NovSun1+22,""),IF(AND(YEAR(NovSun1+29)=CalendarYear,MONTH(NovSun1+29)=11),NovSun1+29,""))</f>
        <v>43430</v>
      </c>
      <c r="C13" s="17">
        <f ca="1">IF(DAY(NovSun1)=1,IF(AND(YEAR(NovSun1+23)=CalendarYear,MONTH(NovSun1+23)=11),NovSun1+23,""),IF(AND(YEAR(NovSun1+30)=CalendarYear,MONTH(NovSun1+30)=11),NovSun1+30,""))</f>
        <v>43431</v>
      </c>
      <c r="D13" s="17">
        <f ca="1">IF(DAY(NovSun1)=1,IF(AND(YEAR(NovSun1+24)=CalendarYear,MONTH(NovSun1+24)=11),NovSun1+24,""),IF(AND(YEAR(NovSun1+31)=CalendarYear,MONTH(NovSun1+31)=11),NovSun1+31,""))</f>
        <v>43432</v>
      </c>
      <c r="E13" s="17">
        <f ca="1">IF(DAY(NovSun1)=1,IF(AND(YEAR(NovSun1+25)=CalendarYear,MONTH(NovSun1+25)=11),NovSun1+25,""),IF(AND(YEAR(NovSun1+32)=CalendarYear,MONTH(NovSun1+32)=11),NovSun1+32,""))</f>
        <v>43433</v>
      </c>
      <c r="F13" s="17">
        <f ca="1">IF(DAY(NovSun1)=1,IF(AND(YEAR(NovSun1+26)=CalendarYear,MONTH(NovSun1+26)=11),NovSun1+26,""),IF(AND(YEAR(NovSun1+33)=CalendarYear,MONTH(NovSun1+33)=11),NovSun1+33,""))</f>
        <v>43434</v>
      </c>
      <c r="G13" s="17" t="str">
        <f ca="1">IF(DAY(NovSun1)=1,IF(AND(YEAR(NovSun1+27)=CalendarYear,MONTH(NovSun1+27)=11),NovSun1+27,""),IF(AND(YEAR(NovSun1+34)=CalendarYear,MONTH(NovSun1+34)=11),NovSun1+34,""))</f>
        <v/>
      </c>
      <c r="H13" s="17" t="str">
        <f ca="1">IF(DAY(NovSun1)=1,IF(AND(YEAR(NovSun1+28)=CalendarYear,MONTH(NovSun1+28)=11),NovSun1+28,""),IF(AND(YEAR(NovSun1+35)=CalendarYear,MONTH(NovSun1+35)=11),NovSun1+35,""))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 ca="1">IF(DAY(NovSun1)=1,IF(AND(YEAR(NovSun1+29)=CalendarYear,MONTH(NovSun1+29)=11),NovSun1+29,""),IF(AND(YEAR(NovSun1+36)=CalendarYear,MONTH(NovSun1+36)=11),NovSun1+36,""))</f>
        <v/>
      </c>
      <c r="C15" s="19" t="str">
        <f ca="1">IF(DAY(NovSun1)=1,IF(AND(YEAR(NovSun1+30)=CalendarYear,MONTH(NovSun1+30)=11),NovSun1+30,""),IF(AND(YEAR(NovSun1+37)=CalendarYear,MONTH(NovSun1+37)=11),NovSun1+37,""))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0" tint="-0.34998626667073579"/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UPPER(TEXT(DATE(CalendarYear,12,1),"mmmm yyyy"))</f>
        <v>DECEMBER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IF(DAY(DecSun1)=1,"",IF(AND(YEAR(DecSun1+1)=CalendarYear,MONTH(DecSun1+1)=12),DecSun1+1,""))</f>
        <v/>
      </c>
      <c r="C5" s="15" t="str">
        <f ca="1">IF(DAY(DecSun1)=1,"",IF(AND(YEAR(DecSun1+2)=CalendarYear,MONTH(DecSun1+2)=12),DecSun1+2,""))</f>
        <v/>
      </c>
      <c r="D5" s="15" t="str">
        <f ca="1">IF(DAY(DecSun1)=1,"",IF(AND(YEAR(DecSun1+3)=CalendarYear,MONTH(DecSun1+3)=12),DecSun1+3,""))</f>
        <v/>
      </c>
      <c r="E5" s="15" t="str">
        <f ca="1">IF(DAY(DecSun1)=1,"",IF(AND(YEAR(DecSun1+4)=CalendarYear,MONTH(DecSun1+4)=12),DecSun1+4,""))</f>
        <v/>
      </c>
      <c r="F5" s="15" t="str">
        <f ca="1">IF(DAY(DecSun1)=1,"",IF(AND(YEAR(DecSun1+5)=CalendarYear,MONTH(DecSun1+5)=12),DecSun1+5,""))</f>
        <v/>
      </c>
      <c r="G5" s="15">
        <f ca="1">IF(DAY(DecSun1)=1,"",IF(AND(YEAR(DecSun1+6)=CalendarYear,MONTH(DecSun1+6)=12),DecSun1+6,""))</f>
        <v>43435</v>
      </c>
      <c r="H5" s="15">
        <f ca="1">IF(DAY(DecSun1)=1,IF(AND(YEAR(DecSun1)=CalendarYear,MONTH(DecSun1)=12),DecSun1,""),IF(AND(YEAR(DecSun1+7)=CalendarYear,MONTH(DecSun1+7)=12),DecSun1+7,""))</f>
        <v>43436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IF(DAY(DecSun1)=1,IF(AND(YEAR(DecSun1+1)=CalendarYear,MONTH(DecSun1+1)=12),DecSun1+1,""),IF(AND(YEAR(DecSun1+8)=CalendarYear,MONTH(DecSun1+8)=12),DecSun1+8,""))</f>
        <v>43437</v>
      </c>
      <c r="C7" s="16">
        <f ca="1">IF(DAY(DecSun1)=1,IF(AND(YEAR(DecSun1+2)=CalendarYear,MONTH(DecSun1+2)=12),DecSun1+2,""),IF(AND(YEAR(DecSun1+9)=CalendarYear,MONTH(DecSun1+9)=12),DecSun1+9,""))</f>
        <v>43438</v>
      </c>
      <c r="D7" s="16">
        <f ca="1">IF(DAY(DecSun1)=1,IF(AND(YEAR(DecSun1+3)=CalendarYear,MONTH(DecSun1+3)=12),DecSun1+3,""),IF(AND(YEAR(DecSun1+10)=CalendarYear,MONTH(DecSun1+10)=12),DecSun1+10,""))</f>
        <v>43439</v>
      </c>
      <c r="E7" s="16">
        <f ca="1">IF(DAY(DecSun1)=1,IF(AND(YEAR(DecSun1+4)=CalendarYear,MONTH(DecSun1+4)=12),DecSun1+4,""),IF(AND(YEAR(DecSun1+11)=CalendarYear,MONTH(DecSun1+11)=12),DecSun1+11,""))</f>
        <v>43440</v>
      </c>
      <c r="F7" s="16">
        <f ca="1">IF(DAY(DecSun1)=1,IF(AND(YEAR(DecSun1+5)=CalendarYear,MONTH(DecSun1+5)=12),DecSun1+5,""),IF(AND(YEAR(DecSun1+12)=CalendarYear,MONTH(DecSun1+12)=12),DecSun1+12,""))</f>
        <v>43441</v>
      </c>
      <c r="G7" s="16">
        <f ca="1">IF(DAY(DecSun1)=1,IF(AND(YEAR(DecSun1+6)=CalendarYear,MONTH(DecSun1+6)=12),DecSun1+6,""),IF(AND(YEAR(DecSun1+13)=CalendarYear,MONTH(DecSun1+13)=12),DecSun1+13,""))</f>
        <v>43442</v>
      </c>
      <c r="H7" s="16">
        <f ca="1">IF(DAY(DecSun1)=1,IF(AND(YEAR(DecSun1+7)=CalendarYear,MONTH(DecSun1+7)=12),DecSun1+7,""),IF(AND(YEAR(DecSun1+14)=CalendarYear,MONTH(DecSun1+14)=12),DecSun1+14,""))</f>
        <v>43443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IF(DAY(DecSun1)=1,IF(AND(YEAR(DecSun1+8)=CalendarYear,MONTH(DecSun1+8)=12),DecSun1+8,""),IF(AND(YEAR(DecSun1+15)=CalendarYear,MONTH(DecSun1+15)=12),DecSun1+15,""))</f>
        <v>43444</v>
      </c>
      <c r="C9" s="17">
        <f ca="1">IF(DAY(DecSun1)=1,IF(AND(YEAR(DecSun1+9)=CalendarYear,MONTH(DecSun1+9)=12),DecSun1+9,""),IF(AND(YEAR(DecSun1+16)=CalendarYear,MONTH(DecSun1+16)=12),DecSun1+16,""))</f>
        <v>43445</v>
      </c>
      <c r="D9" s="17">
        <f ca="1">IF(DAY(DecSun1)=1,IF(AND(YEAR(DecSun1+10)=CalendarYear,MONTH(DecSun1+10)=12),DecSun1+10,""),IF(AND(YEAR(DecSun1+17)=CalendarYear,MONTH(DecSun1+17)=12),DecSun1+17,""))</f>
        <v>43446</v>
      </c>
      <c r="E9" s="17">
        <f ca="1">IF(DAY(DecSun1)=1,IF(AND(YEAR(DecSun1+11)=CalendarYear,MONTH(DecSun1+11)=12),DecSun1+11,""),IF(AND(YEAR(DecSun1+18)=CalendarYear,MONTH(DecSun1+18)=12),DecSun1+18,""))</f>
        <v>43447</v>
      </c>
      <c r="F9" s="17">
        <f ca="1">IF(DAY(DecSun1)=1,IF(AND(YEAR(DecSun1+12)=CalendarYear,MONTH(DecSun1+12)=12),DecSun1+12,""),IF(AND(YEAR(DecSun1+19)=CalendarYear,MONTH(DecSun1+19)=12),DecSun1+19,""))</f>
        <v>43448</v>
      </c>
      <c r="G9" s="17">
        <f ca="1">IF(DAY(DecSun1)=1,IF(AND(YEAR(DecSun1+13)=CalendarYear,MONTH(DecSun1+13)=12),DecSun1+13,""),IF(AND(YEAR(DecSun1+20)=CalendarYear,MONTH(DecSun1+20)=12),DecSun1+20,""))</f>
        <v>43449</v>
      </c>
      <c r="H9" s="17">
        <f ca="1">IF(DAY(DecSun1)=1,IF(AND(YEAR(DecSun1+14)=CalendarYear,MONTH(DecSun1+14)=12),DecSun1+14,""),IF(AND(YEAR(DecSun1+21)=CalendarYear,MONTH(DecSun1+21)=12),DecSun1+21,""))</f>
        <v>43450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IF(DAY(DecSun1)=1,IF(AND(YEAR(DecSun1+15)=CalendarYear,MONTH(DecSun1+15)=12),DecSun1+15,""),IF(AND(YEAR(DecSun1+22)=CalendarYear,MONTH(DecSun1+22)=12),DecSun1+22,""))</f>
        <v>43451</v>
      </c>
      <c r="C11" s="18">
        <f ca="1">IF(DAY(DecSun1)=1,IF(AND(YEAR(DecSun1+16)=CalendarYear,MONTH(DecSun1+16)=12),DecSun1+16,""),IF(AND(YEAR(DecSun1+23)=CalendarYear,MONTH(DecSun1+23)=12),DecSun1+23,""))</f>
        <v>43452</v>
      </c>
      <c r="D11" s="18">
        <f ca="1">IF(DAY(DecSun1)=1,IF(AND(YEAR(DecSun1+17)=CalendarYear,MONTH(DecSun1+17)=12),DecSun1+17,""),IF(AND(YEAR(DecSun1+24)=CalendarYear,MONTH(DecSun1+24)=12),DecSun1+24,""))</f>
        <v>43453</v>
      </c>
      <c r="E11" s="18">
        <f ca="1">IF(DAY(DecSun1)=1,IF(AND(YEAR(DecSun1+18)=CalendarYear,MONTH(DecSun1+18)=12),DecSun1+18,""),IF(AND(YEAR(DecSun1+25)=CalendarYear,MONTH(DecSun1+25)=12),DecSun1+25,""))</f>
        <v>43454</v>
      </c>
      <c r="F11" s="18">
        <f ca="1">IF(DAY(DecSun1)=1,IF(AND(YEAR(DecSun1+19)=CalendarYear,MONTH(DecSun1+19)=12),DecSun1+19,""),IF(AND(YEAR(DecSun1+26)=CalendarYear,MONTH(DecSun1+26)=12),DecSun1+26,""))</f>
        <v>43455</v>
      </c>
      <c r="G11" s="18">
        <f ca="1">IF(DAY(DecSun1)=1,IF(AND(YEAR(DecSun1+20)=CalendarYear,MONTH(DecSun1+20)=12),DecSun1+20,""),IF(AND(YEAR(DecSun1+27)=CalendarYear,MONTH(DecSun1+27)=12),DecSun1+27,""))</f>
        <v>43456</v>
      </c>
      <c r="H11" s="18">
        <f ca="1">IF(DAY(DecSun1)=1,IF(AND(YEAR(DecSun1+21)=CalendarYear,MONTH(DecSun1+21)=12),DecSun1+21,""),IF(AND(YEAR(DecSun1+28)=CalendarYear,MONTH(DecSun1+28)=12),DecSun1+28,""))</f>
        <v>43457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IF(DAY(DecSun1)=1,IF(AND(YEAR(DecSun1+22)=CalendarYear,MONTH(DecSun1+22)=12),DecSun1+22,""),IF(AND(YEAR(DecSun1+29)=CalendarYear,MONTH(DecSun1+29)=12),DecSun1+29,""))</f>
        <v>43458</v>
      </c>
      <c r="C13" s="17">
        <f ca="1">IF(DAY(DecSun1)=1,IF(AND(YEAR(DecSun1+23)=CalendarYear,MONTH(DecSun1+23)=12),DecSun1+23,""),IF(AND(YEAR(DecSun1+30)=CalendarYear,MONTH(DecSun1+30)=12),DecSun1+30,""))</f>
        <v>43459</v>
      </c>
      <c r="D13" s="17">
        <f ca="1">IF(DAY(DecSun1)=1,IF(AND(YEAR(DecSun1+24)=CalendarYear,MONTH(DecSun1+24)=12),DecSun1+24,""),IF(AND(YEAR(DecSun1+31)=CalendarYear,MONTH(DecSun1+31)=12),DecSun1+31,""))</f>
        <v>43460</v>
      </c>
      <c r="E13" s="17">
        <f ca="1">IF(DAY(DecSun1)=1,IF(AND(YEAR(DecSun1+25)=CalendarYear,MONTH(DecSun1+25)=12),DecSun1+25,""),IF(AND(YEAR(DecSun1+32)=CalendarYear,MONTH(DecSun1+32)=12),DecSun1+32,""))</f>
        <v>43461</v>
      </c>
      <c r="F13" s="17">
        <f ca="1">IF(DAY(DecSun1)=1,IF(AND(YEAR(DecSun1+26)=CalendarYear,MONTH(DecSun1+26)=12),DecSun1+26,""),IF(AND(YEAR(DecSun1+33)=CalendarYear,MONTH(DecSun1+33)=12),DecSun1+33,""))</f>
        <v>43462</v>
      </c>
      <c r="G13" s="17">
        <f ca="1">IF(DAY(DecSun1)=1,IF(AND(YEAR(DecSun1+27)=CalendarYear,MONTH(DecSun1+27)=12),DecSun1+27,""),IF(AND(YEAR(DecSun1+34)=CalendarYear,MONTH(DecSun1+34)=12),DecSun1+34,""))</f>
        <v>43463</v>
      </c>
      <c r="H13" s="17">
        <f ca="1">IF(DAY(DecSun1)=1,IF(AND(YEAR(DecSun1+28)=CalendarYear,MONTH(DecSun1+28)=12),DecSun1+28,""),IF(AND(YEAR(DecSun1+35)=CalendarYear,MONTH(DecSun1+35)=12),DecSun1+35,""))</f>
        <v>43464</v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>
        <f ca="1">IF(DAY(DecSun1)=1,IF(AND(YEAR(DecSun1+29)=CalendarYear,MONTH(DecSun1+29)=12),DecSun1+29,""),IF(AND(YEAR(DecSun1+36)=CalendarYear,MONTH(DecSun1+36)=12),DecSun1+36,""))</f>
        <v>43465</v>
      </c>
      <c r="C15" s="19" t="str">
        <f ca="1">IF(DAY(DecSun1)=1,IF(AND(YEAR(DecSun1+30)=CalendarYear,MONTH(DecSun1+30)=12),DecSun1+30,""),IF(AND(YEAR(DecSun1+37)=CalendarYear,MONTH(DecSun1+37)=12),DecSun1+37,""))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22.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0" tint="-0.34998626667073579"/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UPPER(TEXT(DATE(CalendarYear,2,1),"mmmm yyyy"))</f>
        <v>FEBRUARY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IF(DAY(FebSun1)=1,"",IF(AND(YEAR(FebSun1+1)=CalendarYear,MONTH(FebSun1+1)=2),FebSun1+1,""))</f>
        <v/>
      </c>
      <c r="C5" s="15" t="str">
        <f ca="1">IF(DAY(FebSun1)=1,"",IF(AND(YEAR(FebSun1+2)=CalendarYear,MONTH(FebSun1+2)=2),FebSun1+2,""))</f>
        <v/>
      </c>
      <c r="D5" s="15" t="str">
        <f ca="1">IF(DAY(FebSun1)=1,"",IF(AND(YEAR(FebSun1+3)=CalendarYear,MONTH(FebSun1+3)=2),FebSun1+3,""))</f>
        <v/>
      </c>
      <c r="E5" s="15">
        <f ca="1">IF(DAY(FebSun1)=1,"",IF(AND(YEAR(FebSun1+4)=CalendarYear,MONTH(FebSun1+4)=2),FebSun1+4,""))</f>
        <v>43132</v>
      </c>
      <c r="F5" s="15">
        <f ca="1">IF(DAY(FebSun1)=1,"",IF(AND(YEAR(FebSun1+5)=CalendarYear,MONTH(FebSun1+5)=2),FebSun1+5,""))</f>
        <v>43133</v>
      </c>
      <c r="G5" s="15">
        <f ca="1">IF(DAY(FebSun1)=1,"",IF(AND(YEAR(FebSun1+6)=CalendarYear,MONTH(FebSun1+6)=2),FebSun1+6,""))</f>
        <v>43134</v>
      </c>
      <c r="H5" s="15">
        <f ca="1">IF(DAY(FebSun1)=1,IF(AND(YEAR(FebSun1)=CalendarYear,MONTH(FebSun1)=2),FebSun1,""),IF(AND(YEAR(FebSun1+7)=CalendarYear,MONTH(FebSun1+7)=2),FebSun1+7,""))</f>
        <v>43135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IF(DAY(FebSun1)=1,IF(AND(YEAR(FebSun1+1)=CalendarYear,MONTH(FebSun1+1)=2),FebSun1+1,""),IF(AND(YEAR(FebSun1+8)=CalendarYear,MONTH(FebSun1+8)=2),FebSun1+8,""))</f>
        <v>43136</v>
      </c>
      <c r="C7" s="16">
        <f ca="1">IF(DAY(FebSun1)=1,IF(AND(YEAR(FebSun1+2)=CalendarYear,MONTH(FebSun1+2)=2),FebSun1+2,""),IF(AND(YEAR(FebSun1+9)=CalendarYear,MONTH(FebSun1+9)=2),FebSun1+9,""))</f>
        <v>43137</v>
      </c>
      <c r="D7" s="16">
        <f ca="1">IF(DAY(FebSun1)=1,IF(AND(YEAR(FebSun1+3)=CalendarYear,MONTH(FebSun1+3)=2),FebSun1+3,""),IF(AND(YEAR(FebSun1+10)=CalendarYear,MONTH(FebSun1+10)=2),FebSun1+10,""))</f>
        <v>43138</v>
      </c>
      <c r="E7" s="16">
        <f ca="1">IF(DAY(FebSun1)=1,IF(AND(YEAR(FebSun1+4)=CalendarYear,MONTH(FebSun1+4)=2),FebSun1+4,""),IF(AND(YEAR(FebSun1+11)=CalendarYear,MONTH(FebSun1+11)=2),FebSun1+11,""))</f>
        <v>43139</v>
      </c>
      <c r="F7" s="16">
        <f ca="1">IF(DAY(FebSun1)=1,IF(AND(YEAR(FebSun1+5)=CalendarYear,MONTH(FebSun1+5)=2),FebSun1+5,""),IF(AND(YEAR(FebSun1+12)=CalendarYear,MONTH(FebSun1+12)=2),FebSun1+12,""))</f>
        <v>43140</v>
      </c>
      <c r="G7" s="16">
        <f ca="1">IF(DAY(FebSun1)=1,IF(AND(YEAR(FebSun1+6)=CalendarYear,MONTH(FebSun1+6)=2),FebSun1+6,""),IF(AND(YEAR(FebSun1+13)=CalendarYear,MONTH(FebSun1+13)=2),FebSun1+13,""))</f>
        <v>43141</v>
      </c>
      <c r="H7" s="16">
        <f ca="1">IF(DAY(FebSun1)=1,IF(AND(YEAR(FebSun1+7)=CalendarYear,MONTH(FebSun1+7)=2),FebSun1+7,""),IF(AND(YEAR(FebSun1+14)=CalendarYear,MONTH(FebSun1+14)=2),FebSun1+14,""))</f>
        <v>43142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IF(DAY(FebSun1)=1,IF(AND(YEAR(FebSun1+8)=CalendarYear,MONTH(FebSun1+8)=2),FebSun1+8,""),IF(AND(YEAR(FebSun1+15)=CalendarYear,MONTH(FebSun1+15)=2),FebSun1+15,""))</f>
        <v>43143</v>
      </c>
      <c r="C9" s="17">
        <f ca="1">IF(DAY(FebSun1)=1,IF(AND(YEAR(FebSun1+9)=CalendarYear,MONTH(FebSun1+9)=2),FebSun1+9,""),IF(AND(YEAR(FebSun1+16)=CalendarYear,MONTH(FebSun1+16)=2),FebSun1+16,""))</f>
        <v>43144</v>
      </c>
      <c r="D9" s="17">
        <f ca="1">IF(DAY(FebSun1)=1,IF(AND(YEAR(FebSun1+10)=CalendarYear,MONTH(FebSun1+10)=2),FebSun1+10,""),IF(AND(YEAR(FebSun1+17)=CalendarYear,MONTH(FebSun1+17)=2),FebSun1+17,""))</f>
        <v>43145</v>
      </c>
      <c r="E9" s="17">
        <f ca="1">IF(DAY(FebSun1)=1,IF(AND(YEAR(FebSun1+11)=CalendarYear,MONTH(FebSun1+11)=2),FebSun1+11,""),IF(AND(YEAR(FebSun1+18)=CalendarYear,MONTH(FebSun1+18)=2),FebSun1+18,""))</f>
        <v>43146</v>
      </c>
      <c r="F9" s="17">
        <f ca="1">IF(DAY(FebSun1)=1,IF(AND(YEAR(FebSun1+12)=CalendarYear,MONTH(FebSun1+12)=2),FebSun1+12,""),IF(AND(YEAR(FebSun1+19)=CalendarYear,MONTH(FebSun1+19)=2),FebSun1+19,""))</f>
        <v>43147</v>
      </c>
      <c r="G9" s="17">
        <f ca="1">IF(DAY(FebSun1)=1,IF(AND(YEAR(FebSun1+13)=CalendarYear,MONTH(FebSun1+13)=2),FebSun1+13,""),IF(AND(YEAR(FebSun1+20)=CalendarYear,MONTH(FebSun1+20)=2),FebSun1+20,""))</f>
        <v>43148</v>
      </c>
      <c r="H9" s="17">
        <f ca="1">IF(DAY(FebSun1)=1,IF(AND(YEAR(FebSun1+14)=CalendarYear,MONTH(FebSun1+14)=2),FebSun1+14,""),IF(AND(YEAR(FebSun1+21)=CalendarYear,MONTH(FebSun1+21)=2),FebSun1+21,""))</f>
        <v>43149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IF(DAY(FebSun1)=1,IF(AND(YEAR(FebSun1+15)=CalendarYear,MONTH(FebSun1+15)=2),FebSun1+15,""),IF(AND(YEAR(FebSun1+22)=CalendarYear,MONTH(FebSun1+22)=2),FebSun1+22,""))</f>
        <v>43150</v>
      </c>
      <c r="C11" s="18">
        <f ca="1">IF(DAY(FebSun1)=1,IF(AND(YEAR(FebSun1+16)=CalendarYear,MONTH(FebSun1+16)=2),FebSun1+16,""),IF(AND(YEAR(FebSun1+23)=CalendarYear,MONTH(FebSun1+23)=2),FebSun1+23,""))</f>
        <v>43151</v>
      </c>
      <c r="D11" s="18">
        <f ca="1">IF(DAY(FebSun1)=1,IF(AND(YEAR(FebSun1+17)=CalendarYear,MONTH(FebSun1+17)=2),FebSun1+17,""),IF(AND(YEAR(FebSun1+24)=CalendarYear,MONTH(FebSun1+24)=2),FebSun1+24,""))</f>
        <v>43152</v>
      </c>
      <c r="E11" s="18">
        <f ca="1">IF(DAY(FebSun1)=1,IF(AND(YEAR(FebSun1+18)=CalendarYear,MONTH(FebSun1+18)=2),FebSun1+18,""),IF(AND(YEAR(FebSun1+25)=CalendarYear,MONTH(FebSun1+25)=2),FebSun1+25,""))</f>
        <v>43153</v>
      </c>
      <c r="F11" s="18">
        <f ca="1">IF(DAY(FebSun1)=1,IF(AND(YEAR(FebSun1+19)=CalendarYear,MONTH(FebSun1+19)=2),FebSun1+19,""),IF(AND(YEAR(FebSun1+26)=CalendarYear,MONTH(FebSun1+26)=2),FebSun1+26,""))</f>
        <v>43154</v>
      </c>
      <c r="G11" s="18">
        <f ca="1">IF(DAY(FebSun1)=1,IF(AND(YEAR(FebSun1+20)=CalendarYear,MONTH(FebSun1+20)=2),FebSun1+20,""),IF(AND(YEAR(FebSun1+27)=CalendarYear,MONTH(FebSun1+27)=2),FebSun1+27,""))</f>
        <v>43155</v>
      </c>
      <c r="H11" s="18">
        <f ca="1">IF(DAY(FebSun1)=1,IF(AND(YEAR(FebSun1+21)=CalendarYear,MONTH(FebSun1+21)=2),FebSun1+21,""),IF(AND(YEAR(FebSun1+28)=CalendarYear,MONTH(FebSun1+28)=2),FebSun1+28,""))</f>
        <v>43156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IF(DAY(FebSun1)=1,IF(AND(YEAR(FebSun1+22)=CalendarYear,MONTH(FebSun1+22)=2),FebSun1+22,""),IF(AND(YEAR(FebSun1+29)=CalendarYear,MONTH(FebSun1+29)=2),FebSun1+29,""))</f>
        <v>43157</v>
      </c>
      <c r="C13" s="17">
        <f ca="1">IF(DAY(FebSun1)=1,IF(AND(YEAR(FebSun1+23)=CalendarYear,MONTH(FebSun1+23)=2),FebSun1+23,""),IF(AND(YEAR(FebSun1+30)=CalendarYear,MONTH(FebSun1+30)=2),FebSun1+30,""))</f>
        <v>43158</v>
      </c>
      <c r="D13" s="17">
        <f ca="1">IF(DAY(FebSun1)=1,IF(AND(YEAR(FebSun1+24)=CalendarYear,MONTH(FebSun1+24)=2),FebSun1+24,""),IF(AND(YEAR(FebSun1+31)=CalendarYear,MONTH(FebSun1+31)=2),FebSun1+31,""))</f>
        <v>43159</v>
      </c>
      <c r="E13" s="17" t="str">
        <f ca="1">IF(DAY(FebSun1)=1,IF(AND(YEAR(FebSun1+25)=CalendarYear,MONTH(FebSun1+25)=2),FebSun1+25,""),IF(AND(YEAR(FebSun1+32)=CalendarYear,MONTH(FebSun1+32)=2),FebSun1+32,""))</f>
        <v/>
      </c>
      <c r="F13" s="17" t="str">
        <f ca="1">IF(DAY(FebSun1)=1,IF(AND(YEAR(FebSun1+26)=CalendarYear,MONTH(FebSun1+26)=2),FebSun1+26,""),IF(AND(YEAR(FebSun1+33)=CalendarYear,MONTH(FebSun1+33)=2),FebSun1+33,""))</f>
        <v/>
      </c>
      <c r="G13" s="17" t="str">
        <f ca="1">IF(DAY(FebSun1)=1,IF(AND(YEAR(FebSun1+27)=CalendarYear,MONTH(FebSun1+27)=2),FebSun1+27,""),IF(AND(YEAR(FebSun1+34)=CalendarYear,MONTH(FebSun1+34)=2),FebSun1+34,""))</f>
        <v/>
      </c>
      <c r="H13" s="17" t="str">
        <f ca="1">IF(DAY(FebSun1)=1,IF(AND(YEAR(FebSun1+28)=CalendarYear,MONTH(FebSun1+28)=2),FebSun1+28,""),IF(AND(YEAR(FebSun1+35)=CalendarYear,MONTH(FebSun1+35)=2),FebSun1+35,""))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 ca="1">IF(DAY(FebSun1)=1,IF(AND(YEAR(FebSun1+29)=CalendarYear,MONTH(FebSun1+29)=2),FebSun1+29,""),IF(AND(YEAR(FebSun1+36)=CalendarYear,MONTH(FebSun1+36)=2),FebSun1+36,""))</f>
        <v/>
      </c>
      <c r="C15" s="19" t="str">
        <f ca="1">IF(DAY(FebSun1)=1,IF(AND(YEAR(FebSun1+30)=CalendarYear,MONTH(FebSun1+30)=2),FebSun1+30,""),IF(AND(YEAR(FebSun1+37)=CalendarYear,MONTH(FebSun1+37)=2),FebSun1+37,""))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0" tint="-0.249977111117893"/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UPPER(TEXT(DATE(CalendarYear,3,1),"mmmm yyyy"))</f>
        <v>MARCH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IF(DAY(MarSun1)=1,"",IF(AND(YEAR(MarSun1+1)=CalendarYear,MONTH(MarSun1+1)=3),MarSun1+1,""))</f>
        <v/>
      </c>
      <c r="C5" s="15" t="str">
        <f ca="1">IF(DAY(MarSun1)=1,"",IF(AND(YEAR(MarSun1+2)=CalendarYear,MONTH(MarSun1+2)=3),MarSun1+2,""))</f>
        <v/>
      </c>
      <c r="D5" s="15" t="str">
        <f ca="1">IF(DAY(MarSun1)=1,"",IF(AND(YEAR(MarSun1+3)=CalendarYear,MONTH(MarSun1+3)=3),MarSun1+3,""))</f>
        <v/>
      </c>
      <c r="E5" s="15">
        <f ca="1">IF(DAY(MarSun1)=1,"",IF(AND(YEAR(MarSun1+4)=CalendarYear,MONTH(MarSun1+4)=3),MarSun1+4,""))</f>
        <v>43160</v>
      </c>
      <c r="F5" s="15">
        <f ca="1">IF(DAY(MarSun1)=1,"",IF(AND(YEAR(MarSun1+5)=CalendarYear,MONTH(MarSun1+5)=3),MarSun1+5,""))</f>
        <v>43161</v>
      </c>
      <c r="G5" s="15">
        <f ca="1">IF(DAY(MarSun1)=1,"",IF(AND(YEAR(MarSun1+6)=CalendarYear,MONTH(MarSun1+6)=3),MarSun1+6,""))</f>
        <v>43162</v>
      </c>
      <c r="H5" s="15">
        <f ca="1">IF(DAY(MarSun1)=1,IF(AND(YEAR(MarSun1)=CalendarYear,MONTH(MarSun1)=3),MarSun1,""),IF(AND(YEAR(MarSun1+7)=CalendarYear,MONTH(MarSun1+7)=3),MarSun1+7,""))</f>
        <v>43163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IF(DAY(MarSun1)=1,IF(AND(YEAR(MarSun1+1)=CalendarYear,MONTH(MarSun1+1)=3),MarSun1+1,""),IF(AND(YEAR(MarSun1+8)=CalendarYear,MONTH(MarSun1+8)=3),MarSun1+8,""))</f>
        <v>43164</v>
      </c>
      <c r="C7" s="16">
        <f ca="1">IF(DAY(MarSun1)=1,IF(AND(YEAR(MarSun1+2)=CalendarYear,MONTH(MarSun1+2)=3),MarSun1+2,""),IF(AND(YEAR(MarSun1+9)=CalendarYear,MONTH(MarSun1+9)=3),MarSun1+9,""))</f>
        <v>43165</v>
      </c>
      <c r="D7" s="16">
        <f ca="1">IF(DAY(MarSun1)=1,IF(AND(YEAR(MarSun1+3)=CalendarYear,MONTH(MarSun1+3)=3),MarSun1+3,""),IF(AND(YEAR(MarSun1+10)=CalendarYear,MONTH(MarSun1+10)=3),MarSun1+10,""))</f>
        <v>43166</v>
      </c>
      <c r="E7" s="16">
        <f ca="1">IF(DAY(MarSun1)=1,IF(AND(YEAR(MarSun1+4)=CalendarYear,MONTH(MarSun1+4)=3),MarSun1+4,""),IF(AND(YEAR(MarSun1+11)=CalendarYear,MONTH(MarSun1+11)=3),MarSun1+11,""))</f>
        <v>43167</v>
      </c>
      <c r="F7" s="16">
        <f ca="1">IF(DAY(MarSun1)=1,IF(AND(YEAR(MarSun1+5)=CalendarYear,MONTH(MarSun1+5)=3),MarSun1+5,""),IF(AND(YEAR(MarSun1+12)=CalendarYear,MONTH(MarSun1+12)=3),MarSun1+12,""))</f>
        <v>43168</v>
      </c>
      <c r="G7" s="16">
        <f ca="1">IF(DAY(MarSun1)=1,IF(AND(YEAR(MarSun1+6)=CalendarYear,MONTH(MarSun1+6)=3),MarSun1+6,""),IF(AND(YEAR(MarSun1+13)=CalendarYear,MONTH(MarSun1+13)=3),MarSun1+13,""))</f>
        <v>43169</v>
      </c>
      <c r="H7" s="16">
        <f ca="1">IF(DAY(MarSun1)=1,IF(AND(YEAR(MarSun1+7)=CalendarYear,MONTH(MarSun1+7)=3),MarSun1+7,""),IF(AND(YEAR(MarSun1+14)=CalendarYear,MONTH(MarSun1+14)=3),MarSun1+14,""))</f>
        <v>43170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IF(DAY(MarSun1)=1,IF(AND(YEAR(MarSun1+8)=CalendarYear,MONTH(MarSun1+8)=3),MarSun1+8,""),IF(AND(YEAR(MarSun1+15)=CalendarYear,MONTH(MarSun1+15)=3),MarSun1+15,""))</f>
        <v>43171</v>
      </c>
      <c r="C9" s="17">
        <f ca="1">IF(DAY(MarSun1)=1,IF(AND(YEAR(MarSun1+9)=CalendarYear,MONTH(MarSun1+9)=3),MarSun1+9,""),IF(AND(YEAR(MarSun1+16)=CalendarYear,MONTH(MarSun1+16)=3),MarSun1+16,""))</f>
        <v>43172</v>
      </c>
      <c r="D9" s="17">
        <f ca="1">IF(DAY(MarSun1)=1,IF(AND(YEAR(MarSun1+10)=CalendarYear,MONTH(MarSun1+10)=3),MarSun1+10,""),IF(AND(YEAR(MarSun1+17)=CalendarYear,MONTH(MarSun1+17)=3),MarSun1+17,""))</f>
        <v>43173</v>
      </c>
      <c r="E9" s="17">
        <f ca="1">IF(DAY(MarSun1)=1,IF(AND(YEAR(MarSun1+11)=CalendarYear,MONTH(MarSun1+11)=3),MarSun1+11,""),IF(AND(YEAR(MarSun1+18)=CalendarYear,MONTH(MarSun1+18)=3),MarSun1+18,""))</f>
        <v>43174</v>
      </c>
      <c r="F9" s="17">
        <f ca="1">IF(DAY(MarSun1)=1,IF(AND(YEAR(MarSun1+12)=CalendarYear,MONTH(MarSun1+12)=3),MarSun1+12,""),IF(AND(YEAR(MarSun1+19)=CalendarYear,MONTH(MarSun1+19)=3),MarSun1+19,""))</f>
        <v>43175</v>
      </c>
      <c r="G9" s="17">
        <f ca="1">IF(DAY(MarSun1)=1,IF(AND(YEAR(MarSun1+13)=CalendarYear,MONTH(MarSun1+13)=3),MarSun1+13,""),IF(AND(YEAR(MarSun1+20)=CalendarYear,MONTH(MarSun1+20)=3),MarSun1+20,""))</f>
        <v>43176</v>
      </c>
      <c r="H9" s="17">
        <f ca="1">IF(DAY(MarSun1)=1,IF(AND(YEAR(MarSun1+14)=CalendarYear,MONTH(MarSun1+14)=3),MarSun1+14,""),IF(AND(YEAR(MarSun1+21)=CalendarYear,MONTH(MarSun1+21)=3),MarSun1+21,""))</f>
        <v>43177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IF(DAY(MarSun1)=1,IF(AND(YEAR(MarSun1+15)=CalendarYear,MONTH(MarSun1+15)=3),MarSun1+15,""),IF(AND(YEAR(MarSun1+22)=CalendarYear,MONTH(MarSun1+22)=3),MarSun1+22,""))</f>
        <v>43178</v>
      </c>
      <c r="C11" s="18">
        <f ca="1">IF(DAY(MarSun1)=1,IF(AND(YEAR(MarSun1+16)=CalendarYear,MONTH(MarSun1+16)=3),MarSun1+16,""),IF(AND(YEAR(MarSun1+23)=CalendarYear,MONTH(MarSun1+23)=3),MarSun1+23,""))</f>
        <v>43179</v>
      </c>
      <c r="D11" s="18">
        <f ca="1">IF(DAY(MarSun1)=1,IF(AND(YEAR(MarSun1+17)=CalendarYear,MONTH(MarSun1+17)=3),MarSun1+17,""),IF(AND(YEAR(MarSun1+24)=CalendarYear,MONTH(MarSun1+24)=3),MarSun1+24,""))</f>
        <v>43180</v>
      </c>
      <c r="E11" s="18">
        <f ca="1">IF(DAY(MarSun1)=1,IF(AND(YEAR(MarSun1+18)=CalendarYear,MONTH(MarSun1+18)=3),MarSun1+18,""),IF(AND(YEAR(MarSun1+25)=CalendarYear,MONTH(MarSun1+25)=3),MarSun1+25,""))</f>
        <v>43181</v>
      </c>
      <c r="F11" s="18">
        <f ca="1">IF(DAY(MarSun1)=1,IF(AND(YEAR(MarSun1+19)=CalendarYear,MONTH(MarSun1+19)=3),MarSun1+19,""),IF(AND(YEAR(MarSun1+26)=CalendarYear,MONTH(MarSun1+26)=3),MarSun1+26,""))</f>
        <v>43182</v>
      </c>
      <c r="G11" s="18">
        <f ca="1">IF(DAY(MarSun1)=1,IF(AND(YEAR(MarSun1+20)=CalendarYear,MONTH(MarSun1+20)=3),MarSun1+20,""),IF(AND(YEAR(MarSun1+27)=CalendarYear,MONTH(MarSun1+27)=3),MarSun1+27,""))</f>
        <v>43183</v>
      </c>
      <c r="H11" s="18">
        <f ca="1">IF(DAY(MarSun1)=1,IF(AND(YEAR(MarSun1+21)=CalendarYear,MONTH(MarSun1+21)=3),MarSun1+21,""),IF(AND(YEAR(MarSun1+28)=CalendarYear,MONTH(MarSun1+28)=3),MarSun1+28,""))</f>
        <v>43184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IF(DAY(MarSun1)=1,IF(AND(YEAR(MarSun1+22)=CalendarYear,MONTH(MarSun1+22)=3),MarSun1+22,""),IF(AND(YEAR(MarSun1+29)=CalendarYear,MONTH(MarSun1+29)=3),MarSun1+29,""))</f>
        <v>43185</v>
      </c>
      <c r="C13" s="17">
        <f ca="1">IF(DAY(MarSun1)=1,IF(AND(YEAR(MarSun1+23)=CalendarYear,MONTH(MarSun1+23)=3),MarSun1+23,""),IF(AND(YEAR(MarSun1+30)=CalendarYear,MONTH(MarSun1+30)=3),MarSun1+30,""))</f>
        <v>43186</v>
      </c>
      <c r="D13" s="17">
        <f ca="1">IF(DAY(MarSun1)=1,IF(AND(YEAR(MarSun1+24)=CalendarYear,MONTH(MarSun1+24)=3),MarSun1+24,""),IF(AND(YEAR(MarSun1+31)=CalendarYear,MONTH(MarSun1+31)=3),MarSun1+31,""))</f>
        <v>43187</v>
      </c>
      <c r="E13" s="17">
        <f ca="1">IF(DAY(MarSun1)=1,IF(AND(YEAR(MarSun1+25)=CalendarYear,MONTH(MarSun1+25)=3),MarSun1+25,""),IF(AND(YEAR(MarSun1+32)=CalendarYear,MONTH(MarSun1+32)=3),MarSun1+32,""))</f>
        <v>43188</v>
      </c>
      <c r="F13" s="17">
        <f ca="1">IF(DAY(MarSun1)=1,IF(AND(YEAR(MarSun1+26)=CalendarYear,MONTH(MarSun1+26)=3),MarSun1+26,""),IF(AND(YEAR(MarSun1+33)=CalendarYear,MONTH(MarSun1+33)=3),MarSun1+33,""))</f>
        <v>43189</v>
      </c>
      <c r="G13" s="17">
        <f ca="1">IF(DAY(MarSun1)=1,IF(AND(YEAR(MarSun1+27)=CalendarYear,MONTH(MarSun1+27)=3),MarSun1+27,""),IF(AND(YEAR(MarSun1+34)=CalendarYear,MONTH(MarSun1+34)=3),MarSun1+34,""))</f>
        <v>43190</v>
      </c>
      <c r="H13" s="17" t="str">
        <f ca="1">IF(DAY(MarSun1)=1,IF(AND(YEAR(MarSun1+28)=CalendarYear,MONTH(MarSun1+28)=3),MarSun1+28,""),IF(AND(YEAR(MarSun1+35)=CalendarYear,MONTH(MarSun1+35)=3),MarSun1+35,""))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 ca="1">IF(DAY(MarSun1)=1,IF(AND(YEAR(MarSun1+29)=CalendarYear,MONTH(MarSun1+29)=3),MarSun1+29,""),IF(AND(YEAR(MarSun1+36)=CalendarYear,MONTH(MarSun1+36)=3),MarSun1+36,""))</f>
        <v/>
      </c>
      <c r="C15" s="19" t="str">
        <f ca="1">IF(DAY(MarSun1)=1,IF(AND(YEAR(MarSun1+30)=CalendarYear,MONTH(MarSun1+30)=3),MarSun1+30,""),IF(AND(YEAR(MarSun1+37)=CalendarYear,MONTH(MarSun1+37)=3),MarSun1+37,""))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0" tint="-0.14999847407452621"/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UPPER(TEXT(DATE(CalendarYear,4,1),"mmmm yyyy"))</f>
        <v>APRIL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IF(DAY(AprSun1)=1,"",IF(AND(YEAR(AprSun1+1)=CalendarYear,MONTH(AprSun1+1)=4),AprSun1+1,""))</f>
        <v/>
      </c>
      <c r="C5" s="15" t="str">
        <f ca="1">IF(DAY(AprSun1)=1,"",IF(AND(YEAR(AprSun1+2)=CalendarYear,MONTH(AprSun1+2)=4),AprSun1+2,""))</f>
        <v/>
      </c>
      <c r="D5" s="15" t="str">
        <f ca="1">IF(DAY(AprSun1)=1,"",IF(AND(YEAR(AprSun1+3)=CalendarYear,MONTH(AprSun1+3)=4),AprSun1+3,""))</f>
        <v/>
      </c>
      <c r="E5" s="15" t="str">
        <f ca="1">IF(DAY(AprSun1)=1,"",IF(AND(YEAR(AprSun1+4)=CalendarYear,MONTH(AprSun1+4)=4),AprSun1+4,""))</f>
        <v/>
      </c>
      <c r="F5" s="15" t="str">
        <f ca="1">IF(DAY(AprSun1)=1,"",IF(AND(YEAR(AprSun1+5)=CalendarYear,MONTH(AprSun1+5)=4),AprSun1+5,""))</f>
        <v/>
      </c>
      <c r="G5" s="15" t="str">
        <f ca="1">IF(DAY(AprSun1)=1,"",IF(AND(YEAR(AprSun1+6)=CalendarYear,MONTH(AprSun1+6)=4),AprSun1+6,""))</f>
        <v/>
      </c>
      <c r="H5" s="15">
        <f ca="1">IF(DAY(AprSun1)=1,IF(AND(YEAR(AprSun1)=CalendarYear,MONTH(AprSun1)=4),AprSun1,""),IF(AND(YEAR(AprSun1+7)=CalendarYear,MONTH(AprSun1+7)=4),AprSun1+7,""))</f>
        <v>43191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IF(DAY(AprSun1)=1,IF(AND(YEAR(AprSun1+1)=CalendarYear,MONTH(AprSun1+1)=4),AprSun1+1,""),IF(AND(YEAR(AprSun1+8)=CalendarYear,MONTH(AprSun1+8)=4),AprSun1+8,""))</f>
        <v>43192</v>
      </c>
      <c r="C7" s="16">
        <f ca="1">IF(DAY(AprSun1)=1,IF(AND(YEAR(AprSun1+2)=CalendarYear,MONTH(AprSun1+2)=4),AprSun1+2,""),IF(AND(YEAR(AprSun1+9)=CalendarYear,MONTH(AprSun1+9)=4),AprSun1+9,""))</f>
        <v>43193</v>
      </c>
      <c r="D7" s="16">
        <f ca="1">IF(DAY(AprSun1)=1,IF(AND(YEAR(AprSun1+3)=CalendarYear,MONTH(AprSun1+3)=4),AprSun1+3,""),IF(AND(YEAR(AprSun1+10)=CalendarYear,MONTH(AprSun1+10)=4),AprSun1+10,""))</f>
        <v>43194</v>
      </c>
      <c r="E7" s="16">
        <f ca="1">IF(DAY(AprSun1)=1,IF(AND(YEAR(AprSun1+4)=CalendarYear,MONTH(AprSun1+4)=4),AprSun1+4,""),IF(AND(YEAR(AprSun1+11)=CalendarYear,MONTH(AprSun1+11)=4),AprSun1+11,""))</f>
        <v>43195</v>
      </c>
      <c r="F7" s="16">
        <f ca="1">IF(DAY(AprSun1)=1,IF(AND(YEAR(AprSun1+5)=CalendarYear,MONTH(AprSun1+5)=4),AprSun1+5,""),IF(AND(YEAR(AprSun1+12)=CalendarYear,MONTH(AprSun1+12)=4),AprSun1+12,""))</f>
        <v>43196</v>
      </c>
      <c r="G7" s="16">
        <f ca="1">IF(DAY(AprSun1)=1,IF(AND(YEAR(AprSun1+6)=CalendarYear,MONTH(AprSun1+6)=4),AprSun1+6,""),IF(AND(YEAR(AprSun1+13)=CalendarYear,MONTH(AprSun1+13)=4),AprSun1+13,""))</f>
        <v>43197</v>
      </c>
      <c r="H7" s="16">
        <f ca="1">IF(DAY(AprSun1)=1,IF(AND(YEAR(AprSun1+7)=CalendarYear,MONTH(AprSun1+7)=4),AprSun1+7,""),IF(AND(YEAR(AprSun1+14)=CalendarYear,MONTH(AprSun1+14)=4),AprSun1+14,""))</f>
        <v>43198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IF(DAY(AprSun1)=1,IF(AND(YEAR(AprSun1+8)=CalendarYear,MONTH(AprSun1+8)=4),AprSun1+8,""),IF(AND(YEAR(AprSun1+15)=CalendarYear,MONTH(AprSun1+15)=4),AprSun1+15,""))</f>
        <v>43199</v>
      </c>
      <c r="C9" s="17">
        <f ca="1">IF(DAY(AprSun1)=1,IF(AND(YEAR(AprSun1+9)=CalendarYear,MONTH(AprSun1+9)=4),AprSun1+9,""),IF(AND(YEAR(AprSun1+16)=CalendarYear,MONTH(AprSun1+16)=4),AprSun1+16,""))</f>
        <v>43200</v>
      </c>
      <c r="D9" s="17">
        <f ca="1">IF(DAY(AprSun1)=1,IF(AND(YEAR(AprSun1+10)=CalendarYear,MONTH(AprSun1+10)=4),AprSun1+10,""),IF(AND(YEAR(AprSun1+17)=CalendarYear,MONTH(AprSun1+17)=4),AprSun1+17,""))</f>
        <v>43201</v>
      </c>
      <c r="E9" s="17">
        <f ca="1">IF(DAY(AprSun1)=1,IF(AND(YEAR(AprSun1+11)=CalendarYear,MONTH(AprSun1+11)=4),AprSun1+11,""),IF(AND(YEAR(AprSun1+18)=CalendarYear,MONTH(AprSun1+18)=4),AprSun1+18,""))</f>
        <v>43202</v>
      </c>
      <c r="F9" s="17">
        <f ca="1">IF(DAY(AprSun1)=1,IF(AND(YEAR(AprSun1+12)=CalendarYear,MONTH(AprSun1+12)=4),AprSun1+12,""),IF(AND(YEAR(AprSun1+19)=CalendarYear,MONTH(AprSun1+19)=4),AprSun1+19,""))</f>
        <v>43203</v>
      </c>
      <c r="G9" s="17">
        <f ca="1">IF(DAY(AprSun1)=1,IF(AND(YEAR(AprSun1+13)=CalendarYear,MONTH(AprSun1+13)=4),AprSun1+13,""),IF(AND(YEAR(AprSun1+20)=CalendarYear,MONTH(AprSun1+20)=4),AprSun1+20,""))</f>
        <v>43204</v>
      </c>
      <c r="H9" s="17">
        <f ca="1">IF(DAY(AprSun1)=1,IF(AND(YEAR(AprSun1+14)=CalendarYear,MONTH(AprSun1+14)=4),AprSun1+14,""),IF(AND(YEAR(AprSun1+21)=CalendarYear,MONTH(AprSun1+21)=4),AprSun1+21,""))</f>
        <v>43205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IF(DAY(AprSun1)=1,IF(AND(YEAR(AprSun1+15)=CalendarYear,MONTH(AprSun1+15)=4),AprSun1+15,""),IF(AND(YEAR(AprSun1+22)=CalendarYear,MONTH(AprSun1+22)=4),AprSun1+22,""))</f>
        <v>43206</v>
      </c>
      <c r="C11" s="18">
        <f ca="1">IF(DAY(AprSun1)=1,IF(AND(YEAR(AprSun1+16)=CalendarYear,MONTH(AprSun1+16)=4),AprSun1+16,""),IF(AND(YEAR(AprSun1+23)=CalendarYear,MONTH(AprSun1+23)=4),AprSun1+23,""))</f>
        <v>43207</v>
      </c>
      <c r="D11" s="18">
        <f ca="1">IF(DAY(AprSun1)=1,IF(AND(YEAR(AprSun1+17)=CalendarYear,MONTH(AprSun1+17)=4),AprSun1+17,""),IF(AND(YEAR(AprSun1+24)=CalendarYear,MONTH(AprSun1+24)=4),AprSun1+24,""))</f>
        <v>43208</v>
      </c>
      <c r="E11" s="18">
        <f ca="1">IF(DAY(AprSun1)=1,IF(AND(YEAR(AprSun1+18)=CalendarYear,MONTH(AprSun1+18)=4),AprSun1+18,""),IF(AND(YEAR(AprSun1+25)=CalendarYear,MONTH(AprSun1+25)=4),AprSun1+25,""))</f>
        <v>43209</v>
      </c>
      <c r="F11" s="18">
        <f ca="1">IF(DAY(AprSun1)=1,IF(AND(YEAR(AprSun1+19)=CalendarYear,MONTH(AprSun1+19)=4),AprSun1+19,""),IF(AND(YEAR(AprSun1+26)=CalendarYear,MONTH(AprSun1+26)=4),AprSun1+26,""))</f>
        <v>43210</v>
      </c>
      <c r="G11" s="18">
        <f ca="1">IF(DAY(AprSun1)=1,IF(AND(YEAR(AprSun1+20)=CalendarYear,MONTH(AprSun1+20)=4),AprSun1+20,""),IF(AND(YEAR(AprSun1+27)=CalendarYear,MONTH(AprSun1+27)=4),AprSun1+27,""))</f>
        <v>43211</v>
      </c>
      <c r="H11" s="18">
        <f ca="1">IF(DAY(AprSun1)=1,IF(AND(YEAR(AprSun1+21)=CalendarYear,MONTH(AprSun1+21)=4),AprSun1+21,""),IF(AND(YEAR(AprSun1+28)=CalendarYear,MONTH(AprSun1+28)=4),AprSun1+28,""))</f>
        <v>43212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IF(DAY(AprSun1)=1,IF(AND(YEAR(AprSun1+22)=CalendarYear,MONTH(AprSun1+22)=4),AprSun1+22,""),IF(AND(YEAR(AprSun1+29)=CalendarYear,MONTH(AprSun1+29)=4),AprSun1+29,""))</f>
        <v>43213</v>
      </c>
      <c r="C13" s="17">
        <f ca="1">IF(DAY(AprSun1)=1,IF(AND(YEAR(AprSun1+23)=CalendarYear,MONTH(AprSun1+23)=4),AprSun1+23,""),IF(AND(YEAR(AprSun1+30)=CalendarYear,MONTH(AprSun1+30)=4),AprSun1+30,""))</f>
        <v>43214</v>
      </c>
      <c r="D13" s="17">
        <f ca="1">IF(DAY(AprSun1)=1,IF(AND(YEAR(AprSun1+24)=CalendarYear,MONTH(AprSun1+24)=4),AprSun1+24,""),IF(AND(YEAR(AprSun1+31)=CalendarYear,MONTH(AprSun1+31)=4),AprSun1+31,""))</f>
        <v>43215</v>
      </c>
      <c r="E13" s="17">
        <f ca="1">IF(DAY(AprSun1)=1,IF(AND(YEAR(AprSun1+25)=CalendarYear,MONTH(AprSun1+25)=4),AprSun1+25,""),IF(AND(YEAR(AprSun1+32)=CalendarYear,MONTH(AprSun1+32)=4),AprSun1+32,""))</f>
        <v>43216</v>
      </c>
      <c r="F13" s="17">
        <f ca="1">IF(DAY(AprSun1)=1,IF(AND(YEAR(AprSun1+26)=CalendarYear,MONTH(AprSun1+26)=4),AprSun1+26,""),IF(AND(YEAR(AprSun1+33)=CalendarYear,MONTH(AprSun1+33)=4),AprSun1+33,""))</f>
        <v>43217</v>
      </c>
      <c r="G13" s="17">
        <f ca="1">IF(DAY(AprSun1)=1,IF(AND(YEAR(AprSun1+27)=CalendarYear,MONTH(AprSun1+27)=4),AprSun1+27,""),IF(AND(YEAR(AprSun1+34)=CalendarYear,MONTH(AprSun1+34)=4),AprSun1+34,""))</f>
        <v>43218</v>
      </c>
      <c r="H13" s="17">
        <f ca="1">IF(DAY(AprSun1)=1,IF(AND(YEAR(AprSun1+28)=CalendarYear,MONTH(AprSun1+28)=4),AprSun1+28,""),IF(AND(YEAR(AprSun1+35)=CalendarYear,MONTH(AprSun1+35)=4),AprSun1+35,""))</f>
        <v>43219</v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>
        <f ca="1">IF(DAY(AprSun1)=1,IF(AND(YEAR(AprSun1+29)=CalendarYear,MONTH(AprSun1+29)=4),AprSun1+29,""),IF(AND(YEAR(AprSun1+36)=CalendarYear,MONTH(AprSun1+36)=4),AprSun1+36,""))</f>
        <v>43220</v>
      </c>
      <c r="C15" s="19" t="str">
        <f ca="1">IF(DAY(AprSun1)=1,IF(AND(YEAR(AprSun1+30)=CalendarYear,MONTH(AprSun1+30)=4),AprSun1+30,""),IF(AND(YEAR(AprSun1+37)=CalendarYear,MONTH(AprSun1+37)=4),AprSun1+37,""))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0" tint="-4.9989318521683403E-2"/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UPPER(TEXT(DATE(CalendarYear,5,1),"mmmm yyyy"))</f>
        <v>MAY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IF(DAY(MaySun1)=1,"",IF(AND(YEAR(MaySun1+1)=CalendarYear,MONTH(MaySun1+1)=5),MaySun1+1,""))</f>
        <v/>
      </c>
      <c r="C5" s="15">
        <f ca="1">IF(DAY(MaySun1)=1,"",IF(AND(YEAR(MaySun1+2)=CalendarYear,MONTH(MaySun1+2)=5),MaySun1+2,""))</f>
        <v>43221</v>
      </c>
      <c r="D5" s="15">
        <f ca="1">IF(DAY(MaySun1)=1,"",IF(AND(YEAR(MaySun1+3)=CalendarYear,MONTH(MaySun1+3)=5),MaySun1+3,""))</f>
        <v>43222</v>
      </c>
      <c r="E5" s="15">
        <f ca="1">IF(DAY(MaySun1)=1,"",IF(AND(YEAR(MaySun1+4)=CalendarYear,MONTH(MaySun1+4)=5),MaySun1+4,""))</f>
        <v>43223</v>
      </c>
      <c r="F5" s="15">
        <f ca="1">IF(DAY(MaySun1)=1,"",IF(AND(YEAR(MaySun1+5)=CalendarYear,MONTH(MaySun1+5)=5),MaySun1+5,""))</f>
        <v>43224</v>
      </c>
      <c r="G5" s="15">
        <f ca="1">IF(DAY(MaySun1)=1,"",IF(AND(YEAR(MaySun1+6)=CalendarYear,MONTH(MaySun1+6)=5),MaySun1+6,""))</f>
        <v>43225</v>
      </c>
      <c r="H5" s="15">
        <f ca="1">IF(DAY(MaySun1)=1,IF(AND(YEAR(MaySun1)=CalendarYear,MONTH(MaySun1)=5),MaySun1,""),IF(AND(YEAR(MaySun1+7)=CalendarYear,MONTH(MaySun1+7)=5),MaySun1+7,""))</f>
        <v>43226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IF(DAY(MaySun1)=1,IF(AND(YEAR(MaySun1+1)=CalendarYear,MONTH(MaySun1+1)=5),MaySun1+1,""),IF(AND(YEAR(MaySun1+8)=CalendarYear,MONTH(MaySun1+8)=5),MaySun1+8,""))</f>
        <v>43227</v>
      </c>
      <c r="C7" s="16">
        <f ca="1">IF(DAY(MaySun1)=1,IF(AND(YEAR(MaySun1+2)=CalendarYear,MONTH(MaySun1+2)=5),MaySun1+2,""),IF(AND(YEAR(MaySun1+9)=CalendarYear,MONTH(MaySun1+9)=5),MaySun1+9,""))</f>
        <v>43228</v>
      </c>
      <c r="D7" s="16">
        <f ca="1">IF(DAY(MaySun1)=1,IF(AND(YEAR(MaySun1+3)=CalendarYear,MONTH(MaySun1+3)=5),MaySun1+3,""),IF(AND(YEAR(MaySun1+10)=CalendarYear,MONTH(MaySun1+10)=5),MaySun1+10,""))</f>
        <v>43229</v>
      </c>
      <c r="E7" s="16">
        <f ca="1">IF(DAY(MaySun1)=1,IF(AND(YEAR(MaySun1+4)=CalendarYear,MONTH(MaySun1+4)=5),MaySun1+4,""),IF(AND(YEAR(MaySun1+11)=CalendarYear,MONTH(MaySun1+11)=5),MaySun1+11,""))</f>
        <v>43230</v>
      </c>
      <c r="F7" s="16">
        <f ca="1">IF(DAY(MaySun1)=1,IF(AND(YEAR(MaySun1+5)=CalendarYear,MONTH(MaySun1+5)=5),MaySun1+5,""),IF(AND(YEAR(MaySun1+12)=CalendarYear,MONTH(MaySun1+12)=5),MaySun1+12,""))</f>
        <v>43231</v>
      </c>
      <c r="G7" s="16">
        <f ca="1">IF(DAY(MaySun1)=1,IF(AND(YEAR(MaySun1+6)=CalendarYear,MONTH(MaySun1+6)=5),MaySun1+6,""),IF(AND(YEAR(MaySun1+13)=CalendarYear,MONTH(MaySun1+13)=5),MaySun1+13,""))</f>
        <v>43232</v>
      </c>
      <c r="H7" s="16">
        <f ca="1">IF(DAY(MaySun1)=1,IF(AND(YEAR(MaySun1+7)=CalendarYear,MONTH(MaySun1+7)=5),MaySun1+7,""),IF(AND(YEAR(MaySun1+14)=CalendarYear,MONTH(MaySun1+14)=5),MaySun1+14,""))</f>
        <v>43233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IF(DAY(MaySun1)=1,IF(AND(YEAR(MaySun1+8)=CalendarYear,MONTH(MaySun1+8)=5),MaySun1+8,""),IF(AND(YEAR(MaySun1+15)=CalendarYear,MONTH(MaySun1+15)=5),MaySun1+15,""))</f>
        <v>43234</v>
      </c>
      <c r="C9" s="17">
        <f ca="1">IF(DAY(MaySun1)=1,IF(AND(YEAR(MaySun1+9)=CalendarYear,MONTH(MaySun1+9)=5),MaySun1+9,""),IF(AND(YEAR(MaySun1+16)=CalendarYear,MONTH(MaySun1+16)=5),MaySun1+16,""))</f>
        <v>43235</v>
      </c>
      <c r="D9" s="17">
        <f ca="1">IF(DAY(MaySun1)=1,IF(AND(YEAR(MaySun1+10)=CalendarYear,MONTH(MaySun1+10)=5),MaySun1+10,""),IF(AND(YEAR(MaySun1+17)=CalendarYear,MONTH(MaySun1+17)=5),MaySun1+17,""))</f>
        <v>43236</v>
      </c>
      <c r="E9" s="17">
        <f ca="1">IF(DAY(MaySun1)=1,IF(AND(YEAR(MaySun1+11)=CalendarYear,MONTH(MaySun1+11)=5),MaySun1+11,""),IF(AND(YEAR(MaySun1+18)=CalendarYear,MONTH(MaySun1+18)=5),MaySun1+18,""))</f>
        <v>43237</v>
      </c>
      <c r="F9" s="17">
        <f ca="1">IF(DAY(MaySun1)=1,IF(AND(YEAR(MaySun1+12)=CalendarYear,MONTH(MaySun1+12)=5),MaySun1+12,""),IF(AND(YEAR(MaySun1+19)=CalendarYear,MONTH(MaySun1+19)=5),MaySun1+19,""))</f>
        <v>43238</v>
      </c>
      <c r="G9" s="17">
        <f ca="1">IF(DAY(MaySun1)=1,IF(AND(YEAR(MaySun1+13)=CalendarYear,MONTH(MaySun1+13)=5),MaySun1+13,""),IF(AND(YEAR(MaySun1+20)=CalendarYear,MONTH(MaySun1+20)=5),MaySun1+20,""))</f>
        <v>43239</v>
      </c>
      <c r="H9" s="17">
        <f ca="1">IF(DAY(MaySun1)=1,IF(AND(YEAR(MaySun1+14)=CalendarYear,MONTH(MaySun1+14)=5),MaySun1+14,""),IF(AND(YEAR(MaySun1+21)=CalendarYear,MONTH(MaySun1+21)=5),MaySun1+21,""))</f>
        <v>43240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IF(DAY(MaySun1)=1,IF(AND(YEAR(MaySun1+15)=CalendarYear,MONTH(MaySun1+15)=5),MaySun1+15,""),IF(AND(YEAR(MaySun1+22)=CalendarYear,MONTH(MaySun1+22)=5),MaySun1+22,""))</f>
        <v>43241</v>
      </c>
      <c r="C11" s="18">
        <f ca="1">IF(DAY(MaySun1)=1,IF(AND(YEAR(MaySun1+16)=CalendarYear,MONTH(MaySun1+16)=5),MaySun1+16,""),IF(AND(YEAR(MaySun1+23)=CalendarYear,MONTH(MaySun1+23)=5),MaySun1+23,""))</f>
        <v>43242</v>
      </c>
      <c r="D11" s="18">
        <f ca="1">IF(DAY(MaySun1)=1,IF(AND(YEAR(MaySun1+17)=CalendarYear,MONTH(MaySun1+17)=5),MaySun1+17,""),IF(AND(YEAR(MaySun1+24)=CalendarYear,MONTH(MaySun1+24)=5),MaySun1+24,""))</f>
        <v>43243</v>
      </c>
      <c r="E11" s="18">
        <f ca="1">IF(DAY(MaySun1)=1,IF(AND(YEAR(MaySun1+18)=CalendarYear,MONTH(MaySun1+18)=5),MaySun1+18,""),IF(AND(YEAR(MaySun1+25)=CalendarYear,MONTH(MaySun1+25)=5),MaySun1+25,""))</f>
        <v>43244</v>
      </c>
      <c r="F11" s="18">
        <f ca="1">IF(DAY(MaySun1)=1,IF(AND(YEAR(MaySun1+19)=CalendarYear,MONTH(MaySun1+19)=5),MaySun1+19,""),IF(AND(YEAR(MaySun1+26)=CalendarYear,MONTH(MaySun1+26)=5),MaySun1+26,""))</f>
        <v>43245</v>
      </c>
      <c r="G11" s="18">
        <f ca="1">IF(DAY(MaySun1)=1,IF(AND(YEAR(MaySun1+20)=CalendarYear,MONTH(MaySun1+20)=5),MaySun1+20,""),IF(AND(YEAR(MaySun1+27)=CalendarYear,MONTH(MaySun1+27)=5),MaySun1+27,""))</f>
        <v>43246</v>
      </c>
      <c r="H11" s="18">
        <f ca="1">IF(DAY(MaySun1)=1,IF(AND(YEAR(MaySun1+21)=CalendarYear,MONTH(MaySun1+21)=5),MaySun1+21,""),IF(AND(YEAR(MaySun1+28)=CalendarYear,MONTH(MaySun1+28)=5),MaySun1+28,""))</f>
        <v>43247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IF(DAY(MaySun1)=1,IF(AND(YEAR(MaySun1+22)=CalendarYear,MONTH(MaySun1+22)=5),MaySun1+22,""),IF(AND(YEAR(MaySun1+29)=CalendarYear,MONTH(MaySun1+29)=5),MaySun1+29,""))</f>
        <v>43248</v>
      </c>
      <c r="C13" s="17">
        <f ca="1">IF(DAY(MaySun1)=1,IF(AND(YEAR(MaySun1+23)=CalendarYear,MONTH(MaySun1+23)=5),MaySun1+23,""),IF(AND(YEAR(MaySun1+30)=CalendarYear,MONTH(MaySun1+30)=5),MaySun1+30,""))</f>
        <v>43249</v>
      </c>
      <c r="D13" s="17">
        <f ca="1">IF(DAY(MaySun1)=1,IF(AND(YEAR(MaySun1+24)=CalendarYear,MONTH(MaySun1+24)=5),MaySun1+24,""),IF(AND(YEAR(MaySun1+31)=CalendarYear,MONTH(MaySun1+31)=5),MaySun1+31,""))</f>
        <v>43250</v>
      </c>
      <c r="E13" s="17">
        <f ca="1">IF(DAY(MaySun1)=1,IF(AND(YEAR(MaySun1+25)=CalendarYear,MONTH(MaySun1+25)=5),MaySun1+25,""),IF(AND(YEAR(MaySun1+32)=CalendarYear,MONTH(MaySun1+32)=5),MaySun1+32,""))</f>
        <v>43251</v>
      </c>
      <c r="F13" s="17" t="str">
        <f ca="1">IF(DAY(MaySun1)=1,IF(AND(YEAR(MaySun1+26)=CalendarYear,MONTH(MaySun1+26)=5),MaySun1+26,""),IF(AND(YEAR(MaySun1+33)=CalendarYear,MONTH(MaySun1+33)=5),MaySun1+33,""))</f>
        <v/>
      </c>
      <c r="G13" s="17" t="str">
        <f ca="1">IF(DAY(MaySun1)=1,IF(AND(YEAR(MaySun1+27)=CalendarYear,MONTH(MaySun1+27)=5),MaySun1+27,""),IF(AND(YEAR(MaySun1+34)=CalendarYear,MONTH(MaySun1+34)=5),MaySun1+34,""))</f>
        <v/>
      </c>
      <c r="H13" s="17" t="str">
        <f ca="1">IF(DAY(MaySun1)=1,IF(AND(YEAR(MaySun1+28)=CalendarYear,MONTH(MaySun1+28)=5),MaySun1+28,""),IF(AND(YEAR(MaySun1+35)=CalendarYear,MONTH(MaySun1+35)=5),MaySun1+35,""))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 ca="1">IF(DAY(MaySun1)=1,IF(AND(YEAR(MaySun1+29)=CalendarYear,MONTH(MaySun1+29)=5),MaySun1+29,""),IF(AND(YEAR(MaySun1+36)=CalendarYear,MONTH(MaySun1+36)=5),MaySun1+36,""))</f>
        <v/>
      </c>
      <c r="C15" s="19" t="str">
        <f ca="1">IF(DAY(MaySun1)=1,IF(AND(YEAR(MaySun1+30)=CalendarYear,MONTH(MaySun1+30)=5),MaySun1+30,""),IF(AND(YEAR(MaySun1+37)=CalendarYear,MONTH(MaySun1+37)=5),MaySun1+37,""))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0" tint="-0.499984740745262"/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UPPER(TEXT(DATE(CalendarYear,6,1),"mmmm yyyy"))</f>
        <v>JUNE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IF(DAY(JunSun1)=1,"",IF(AND(YEAR(JunSun1+1)=CalendarYear,MONTH(JunSun1+1)=6),JunSun1+1,""))</f>
        <v/>
      </c>
      <c r="C5" s="15" t="str">
        <f ca="1">IF(DAY(JunSun1)=1,"",IF(AND(YEAR(JunSun1+2)=CalendarYear,MONTH(JunSun1+2)=6),JunSun1+2,""))</f>
        <v/>
      </c>
      <c r="D5" s="15" t="str">
        <f ca="1">IF(DAY(JunSun1)=1,"",IF(AND(YEAR(JunSun1+3)=CalendarYear,MONTH(JunSun1+3)=6),JunSun1+3,""))</f>
        <v/>
      </c>
      <c r="E5" s="15" t="str">
        <f ca="1">IF(DAY(JunSun1)=1,"",IF(AND(YEAR(JunSun1+4)=CalendarYear,MONTH(JunSun1+4)=6),JunSun1+4,""))</f>
        <v/>
      </c>
      <c r="F5" s="15">
        <f ca="1">IF(DAY(JunSun1)=1,"",IF(AND(YEAR(JunSun1+5)=CalendarYear,MONTH(JunSun1+5)=6),JunSun1+5,""))</f>
        <v>43252</v>
      </c>
      <c r="G5" s="15">
        <f ca="1">IF(DAY(JunSun1)=1,"",IF(AND(YEAR(JunSun1+6)=CalendarYear,MONTH(JunSun1+6)=6),JunSun1+6,""))</f>
        <v>43253</v>
      </c>
      <c r="H5" s="15">
        <f ca="1">IF(DAY(JunSun1)=1,IF(AND(YEAR(JunSun1)=CalendarYear,MONTH(JunSun1)=6),JunSun1,""),IF(AND(YEAR(JunSun1+7)=CalendarYear,MONTH(JunSun1+7)=6),JunSun1+7,""))</f>
        <v>43254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IF(DAY(JunSun1)=1,IF(AND(YEAR(JunSun1+1)=CalendarYear,MONTH(JunSun1+1)=6),JunSun1+1,""),IF(AND(YEAR(JunSun1+8)=CalendarYear,MONTH(JunSun1+8)=6),JunSun1+8,""))</f>
        <v>43255</v>
      </c>
      <c r="C7" s="16">
        <f ca="1">IF(DAY(JunSun1)=1,IF(AND(YEAR(JunSun1+2)=CalendarYear,MONTH(JunSun1+2)=6),JunSun1+2,""),IF(AND(YEAR(JunSun1+9)=CalendarYear,MONTH(JunSun1+9)=6),JunSun1+9,""))</f>
        <v>43256</v>
      </c>
      <c r="D7" s="16">
        <f ca="1">IF(DAY(JunSun1)=1,IF(AND(YEAR(JunSun1+3)=CalendarYear,MONTH(JunSun1+3)=6),JunSun1+3,""),IF(AND(YEAR(JunSun1+10)=CalendarYear,MONTH(JunSun1+10)=6),JunSun1+10,""))</f>
        <v>43257</v>
      </c>
      <c r="E7" s="16">
        <f ca="1">IF(DAY(JunSun1)=1,IF(AND(YEAR(JunSun1+4)=CalendarYear,MONTH(JunSun1+4)=6),JunSun1+4,""),IF(AND(YEAR(JunSun1+11)=CalendarYear,MONTH(JunSun1+11)=6),JunSun1+11,""))</f>
        <v>43258</v>
      </c>
      <c r="F7" s="16">
        <f ca="1">IF(DAY(JunSun1)=1,IF(AND(YEAR(JunSun1+5)=CalendarYear,MONTH(JunSun1+5)=6),JunSun1+5,""),IF(AND(YEAR(JunSun1+12)=CalendarYear,MONTH(JunSun1+12)=6),JunSun1+12,""))</f>
        <v>43259</v>
      </c>
      <c r="G7" s="16">
        <f ca="1">IF(DAY(JunSun1)=1,IF(AND(YEAR(JunSun1+6)=CalendarYear,MONTH(JunSun1+6)=6),JunSun1+6,""),IF(AND(YEAR(JunSun1+13)=CalendarYear,MONTH(JunSun1+13)=6),JunSun1+13,""))</f>
        <v>43260</v>
      </c>
      <c r="H7" s="16">
        <f ca="1">IF(DAY(JunSun1)=1,IF(AND(YEAR(JunSun1+7)=CalendarYear,MONTH(JunSun1+7)=6),JunSun1+7,""),IF(AND(YEAR(JunSun1+14)=CalendarYear,MONTH(JunSun1+14)=6),JunSun1+14,""))</f>
        <v>43261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IF(DAY(JunSun1)=1,IF(AND(YEAR(JunSun1+8)=CalendarYear,MONTH(JunSun1+8)=6),JunSun1+8,""),IF(AND(YEAR(JunSun1+15)=CalendarYear,MONTH(JunSun1+15)=6),JunSun1+15,""))</f>
        <v>43262</v>
      </c>
      <c r="C9" s="17">
        <f ca="1">IF(DAY(JunSun1)=1,IF(AND(YEAR(JunSun1+9)=CalendarYear,MONTH(JunSun1+9)=6),JunSun1+9,""),IF(AND(YEAR(JunSun1+16)=CalendarYear,MONTH(JunSun1+16)=6),JunSun1+16,""))</f>
        <v>43263</v>
      </c>
      <c r="D9" s="17">
        <f ca="1">IF(DAY(JunSun1)=1,IF(AND(YEAR(JunSun1+10)=CalendarYear,MONTH(JunSun1+10)=6),JunSun1+10,""),IF(AND(YEAR(JunSun1+17)=CalendarYear,MONTH(JunSun1+17)=6),JunSun1+17,""))</f>
        <v>43264</v>
      </c>
      <c r="E9" s="17">
        <f ca="1">IF(DAY(JunSun1)=1,IF(AND(YEAR(JunSun1+11)=CalendarYear,MONTH(JunSun1+11)=6),JunSun1+11,""),IF(AND(YEAR(JunSun1+18)=CalendarYear,MONTH(JunSun1+18)=6),JunSun1+18,""))</f>
        <v>43265</v>
      </c>
      <c r="F9" s="17">
        <f ca="1">IF(DAY(JunSun1)=1,IF(AND(YEAR(JunSun1+12)=CalendarYear,MONTH(JunSun1+12)=6),JunSun1+12,""),IF(AND(YEAR(JunSun1+19)=CalendarYear,MONTH(JunSun1+19)=6),JunSun1+19,""))</f>
        <v>43266</v>
      </c>
      <c r="G9" s="17">
        <f ca="1">IF(DAY(JunSun1)=1,IF(AND(YEAR(JunSun1+13)=CalendarYear,MONTH(JunSun1+13)=6),JunSun1+13,""),IF(AND(YEAR(JunSun1+20)=CalendarYear,MONTH(JunSun1+20)=6),JunSun1+20,""))</f>
        <v>43267</v>
      </c>
      <c r="H9" s="17">
        <f ca="1">IF(DAY(JunSun1)=1,IF(AND(YEAR(JunSun1+14)=CalendarYear,MONTH(JunSun1+14)=6),JunSun1+14,""),IF(AND(YEAR(JunSun1+21)=CalendarYear,MONTH(JunSun1+21)=6),JunSun1+21,""))</f>
        <v>43268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IF(DAY(JunSun1)=1,IF(AND(YEAR(JunSun1+15)=CalendarYear,MONTH(JunSun1+15)=6),JunSun1+15,""),IF(AND(YEAR(JunSun1+22)=CalendarYear,MONTH(JunSun1+22)=6),JunSun1+22,""))</f>
        <v>43269</v>
      </c>
      <c r="C11" s="18">
        <f ca="1">IF(DAY(JunSun1)=1,IF(AND(YEAR(JunSun1+16)=CalendarYear,MONTH(JunSun1+16)=6),JunSun1+16,""),IF(AND(YEAR(JunSun1+23)=CalendarYear,MONTH(JunSun1+23)=6),JunSun1+23,""))</f>
        <v>43270</v>
      </c>
      <c r="D11" s="18">
        <f ca="1">IF(DAY(JunSun1)=1,IF(AND(YEAR(JunSun1+17)=CalendarYear,MONTH(JunSun1+17)=6),JunSun1+17,""),IF(AND(YEAR(JunSun1+24)=CalendarYear,MONTH(JunSun1+24)=6),JunSun1+24,""))</f>
        <v>43271</v>
      </c>
      <c r="E11" s="18">
        <f ca="1">IF(DAY(JunSun1)=1,IF(AND(YEAR(JunSun1+18)=CalendarYear,MONTH(JunSun1+18)=6),JunSun1+18,""),IF(AND(YEAR(JunSun1+25)=CalendarYear,MONTH(JunSun1+25)=6),JunSun1+25,""))</f>
        <v>43272</v>
      </c>
      <c r="F11" s="18">
        <f ca="1">IF(DAY(JunSun1)=1,IF(AND(YEAR(JunSun1+19)=CalendarYear,MONTH(JunSun1+19)=6),JunSun1+19,""),IF(AND(YEAR(JunSun1+26)=CalendarYear,MONTH(JunSun1+26)=6),JunSun1+26,""))</f>
        <v>43273</v>
      </c>
      <c r="G11" s="18">
        <f ca="1">IF(DAY(JunSun1)=1,IF(AND(YEAR(JunSun1+20)=CalendarYear,MONTH(JunSun1+20)=6),JunSun1+20,""),IF(AND(YEAR(JunSun1+27)=CalendarYear,MONTH(JunSun1+27)=6),JunSun1+27,""))</f>
        <v>43274</v>
      </c>
      <c r="H11" s="18">
        <f ca="1">IF(DAY(JunSun1)=1,IF(AND(YEAR(JunSun1+21)=CalendarYear,MONTH(JunSun1+21)=6),JunSun1+21,""),IF(AND(YEAR(JunSun1+28)=CalendarYear,MONTH(JunSun1+28)=6),JunSun1+28,""))</f>
        <v>43275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IF(DAY(JunSun1)=1,IF(AND(YEAR(JunSun1+22)=CalendarYear,MONTH(JunSun1+22)=6),JunSun1+22,""),IF(AND(YEAR(JunSun1+29)=CalendarYear,MONTH(JunSun1+29)=6),JunSun1+29,""))</f>
        <v>43276</v>
      </c>
      <c r="C13" s="17">
        <f ca="1">IF(DAY(JunSun1)=1,IF(AND(YEAR(JunSun1+23)=CalendarYear,MONTH(JunSun1+23)=6),JunSun1+23,""),IF(AND(YEAR(JunSun1+30)=CalendarYear,MONTH(JunSun1+30)=6),JunSun1+30,""))</f>
        <v>43277</v>
      </c>
      <c r="D13" s="17">
        <f ca="1">IF(DAY(JunSun1)=1,IF(AND(YEAR(JunSun1+24)=CalendarYear,MONTH(JunSun1+24)=6),JunSun1+24,""),IF(AND(YEAR(JunSun1+31)=CalendarYear,MONTH(JunSun1+31)=6),JunSun1+31,""))</f>
        <v>43278</v>
      </c>
      <c r="E13" s="17">
        <f ca="1">IF(DAY(JunSun1)=1,IF(AND(YEAR(JunSun1+25)=CalendarYear,MONTH(JunSun1+25)=6),JunSun1+25,""),IF(AND(YEAR(JunSun1+32)=CalendarYear,MONTH(JunSun1+32)=6),JunSun1+32,""))</f>
        <v>43279</v>
      </c>
      <c r="F13" s="17">
        <f ca="1">IF(DAY(JunSun1)=1,IF(AND(YEAR(JunSun1+26)=CalendarYear,MONTH(JunSun1+26)=6),JunSun1+26,""),IF(AND(YEAR(JunSun1+33)=CalendarYear,MONTH(JunSun1+33)=6),JunSun1+33,""))</f>
        <v>43280</v>
      </c>
      <c r="G13" s="17">
        <f ca="1">IF(DAY(JunSun1)=1,IF(AND(YEAR(JunSun1+27)=CalendarYear,MONTH(JunSun1+27)=6),JunSun1+27,""),IF(AND(YEAR(JunSun1+34)=CalendarYear,MONTH(JunSun1+34)=6),JunSun1+34,""))</f>
        <v>43281</v>
      </c>
      <c r="H13" s="17" t="str">
        <f ca="1">IF(DAY(JunSun1)=1,IF(AND(YEAR(JunSun1+28)=CalendarYear,MONTH(JunSun1+28)=6),JunSun1+28,""),IF(AND(YEAR(JunSun1+35)=CalendarYear,MONTH(JunSun1+35)=6),JunSun1+35,""))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 ca="1">IF(DAY(JunSun1)=1,IF(AND(YEAR(JunSun1+29)=CalendarYear,MONTH(JunSun1+29)=6),JunSun1+29,""),IF(AND(YEAR(JunSun1+36)=CalendarYear,MONTH(JunSun1+36)=6),JunSun1+36,""))</f>
        <v/>
      </c>
      <c r="C15" s="19" t="str">
        <f ca="1">IF(DAY(JunSun1)=1,IF(AND(YEAR(JunSun1+30)=CalendarYear,MONTH(JunSun1+30)=6),JunSun1+30,""),IF(AND(YEAR(JunSun1+37)=CalendarYear,MONTH(JunSun1+37)=6),JunSun1+37,""))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0" tint="-0.34998626667073579"/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UPPER(TEXT(DATE(CalendarYear,7,1),"mmmm yyyy"))</f>
        <v>JULY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IF(DAY(JulSun1)=1,"",IF(AND(YEAR(JulSun1+1)=CalendarYear,MONTH(JulSun1+1)=7),JulSun1+1,""))</f>
        <v/>
      </c>
      <c r="C5" s="15" t="str">
        <f ca="1">IF(DAY(JulSun1)=1,"",IF(AND(YEAR(JulSun1+2)=CalendarYear,MONTH(JulSun1+2)=7),JulSun1+2,""))</f>
        <v/>
      </c>
      <c r="D5" s="15" t="str">
        <f ca="1">IF(DAY(JulSun1)=1,"",IF(AND(YEAR(JulSun1+3)=CalendarYear,MONTH(JulSun1+3)=7),JulSun1+3,""))</f>
        <v/>
      </c>
      <c r="E5" s="15" t="str">
        <f ca="1">IF(DAY(JulSun1)=1,"",IF(AND(YEAR(JulSun1+4)=CalendarYear,MONTH(JulSun1+4)=7),JulSun1+4,""))</f>
        <v/>
      </c>
      <c r="F5" s="15" t="str">
        <f ca="1">IF(DAY(JulSun1)=1,"",IF(AND(YEAR(JulSun1+5)=CalendarYear,MONTH(JulSun1+5)=7),JulSun1+5,""))</f>
        <v/>
      </c>
      <c r="G5" s="15" t="str">
        <f ca="1">IF(DAY(JulSun1)=1,"",IF(AND(YEAR(JulSun1+6)=CalendarYear,MONTH(JulSun1+6)=7),JulSun1+6,""))</f>
        <v/>
      </c>
      <c r="H5" s="15">
        <f ca="1">IF(DAY(JulSun1)=1,IF(AND(YEAR(JulSun1)=CalendarYear,MONTH(JulSun1)=7),JulSun1,""),IF(AND(YEAR(JulSun1+7)=CalendarYear,MONTH(JulSun1+7)=7),JulSun1+7,""))</f>
        <v>43282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IF(DAY(JulSun1)=1,IF(AND(YEAR(JulSun1+1)=CalendarYear,MONTH(JulSun1+1)=7),JulSun1+1,""),IF(AND(YEAR(JulSun1+8)=CalendarYear,MONTH(JulSun1+8)=7),JulSun1+8,""))</f>
        <v>43283</v>
      </c>
      <c r="C7" s="16">
        <f ca="1">IF(DAY(JulSun1)=1,IF(AND(YEAR(JulSun1+2)=CalendarYear,MONTH(JulSun1+2)=7),JulSun1+2,""),IF(AND(YEAR(JulSun1+9)=CalendarYear,MONTH(JulSun1+9)=7),JulSun1+9,""))</f>
        <v>43284</v>
      </c>
      <c r="D7" s="16">
        <f ca="1">IF(DAY(JulSun1)=1,IF(AND(YEAR(JulSun1+3)=CalendarYear,MONTH(JulSun1+3)=7),JulSun1+3,""),IF(AND(YEAR(JulSun1+10)=CalendarYear,MONTH(JulSun1+10)=7),JulSun1+10,""))</f>
        <v>43285</v>
      </c>
      <c r="E7" s="16">
        <f ca="1">IF(DAY(JulSun1)=1,IF(AND(YEAR(JulSun1+4)=CalendarYear,MONTH(JulSun1+4)=7),JulSun1+4,""),IF(AND(YEAR(JulSun1+11)=CalendarYear,MONTH(JulSun1+11)=7),JulSun1+11,""))</f>
        <v>43286</v>
      </c>
      <c r="F7" s="16">
        <f ca="1">IF(DAY(JulSun1)=1,IF(AND(YEAR(JulSun1+5)=CalendarYear,MONTH(JulSun1+5)=7),JulSun1+5,""),IF(AND(YEAR(JulSun1+12)=CalendarYear,MONTH(JulSun1+12)=7),JulSun1+12,""))</f>
        <v>43287</v>
      </c>
      <c r="G7" s="16">
        <f ca="1">IF(DAY(JulSun1)=1,IF(AND(YEAR(JulSun1+6)=CalendarYear,MONTH(JulSun1+6)=7),JulSun1+6,""),IF(AND(YEAR(JulSun1+13)=CalendarYear,MONTH(JulSun1+13)=7),JulSun1+13,""))</f>
        <v>43288</v>
      </c>
      <c r="H7" s="16">
        <f ca="1">IF(DAY(JulSun1)=1,IF(AND(YEAR(JulSun1+7)=CalendarYear,MONTH(JulSun1+7)=7),JulSun1+7,""),IF(AND(YEAR(JulSun1+14)=CalendarYear,MONTH(JulSun1+14)=7),JulSun1+14,""))</f>
        <v>43289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IF(DAY(JulSun1)=1,IF(AND(YEAR(JulSun1+8)=CalendarYear,MONTH(JulSun1+8)=7),JulSun1+8,""),IF(AND(YEAR(JulSun1+15)=CalendarYear,MONTH(JulSun1+15)=7),JulSun1+15,""))</f>
        <v>43290</v>
      </c>
      <c r="C9" s="17">
        <f ca="1">IF(DAY(JulSun1)=1,IF(AND(YEAR(JulSun1+9)=CalendarYear,MONTH(JulSun1+9)=7),JulSun1+9,""),IF(AND(YEAR(JulSun1+16)=CalendarYear,MONTH(JulSun1+16)=7),JulSun1+16,""))</f>
        <v>43291</v>
      </c>
      <c r="D9" s="17">
        <f ca="1">IF(DAY(JulSun1)=1,IF(AND(YEAR(JulSun1+10)=CalendarYear,MONTH(JulSun1+10)=7),JulSun1+10,""),IF(AND(YEAR(JulSun1+17)=CalendarYear,MONTH(JulSun1+17)=7),JulSun1+17,""))</f>
        <v>43292</v>
      </c>
      <c r="E9" s="17">
        <f ca="1">IF(DAY(JulSun1)=1,IF(AND(YEAR(JulSun1+11)=CalendarYear,MONTH(JulSun1+11)=7),JulSun1+11,""),IF(AND(YEAR(JulSun1+18)=CalendarYear,MONTH(JulSun1+18)=7),JulSun1+18,""))</f>
        <v>43293</v>
      </c>
      <c r="F9" s="17">
        <f ca="1">IF(DAY(JulSun1)=1,IF(AND(YEAR(JulSun1+12)=CalendarYear,MONTH(JulSun1+12)=7),JulSun1+12,""),IF(AND(YEAR(JulSun1+19)=CalendarYear,MONTH(JulSun1+19)=7),JulSun1+19,""))</f>
        <v>43294</v>
      </c>
      <c r="G9" s="17">
        <f ca="1">IF(DAY(JulSun1)=1,IF(AND(YEAR(JulSun1+13)=CalendarYear,MONTH(JulSun1+13)=7),JulSun1+13,""),IF(AND(YEAR(JulSun1+20)=CalendarYear,MONTH(JulSun1+20)=7),JulSun1+20,""))</f>
        <v>43295</v>
      </c>
      <c r="H9" s="17">
        <f ca="1">IF(DAY(JulSun1)=1,IF(AND(YEAR(JulSun1+14)=CalendarYear,MONTH(JulSun1+14)=7),JulSun1+14,""),IF(AND(YEAR(JulSun1+21)=CalendarYear,MONTH(JulSun1+21)=7),JulSun1+21,""))</f>
        <v>43296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IF(DAY(JulSun1)=1,IF(AND(YEAR(JulSun1+15)=CalendarYear,MONTH(JulSun1+15)=7),JulSun1+15,""),IF(AND(YEAR(JulSun1+22)=CalendarYear,MONTH(JulSun1+22)=7),JulSun1+22,""))</f>
        <v>43297</v>
      </c>
      <c r="C11" s="18">
        <f ca="1">IF(DAY(JulSun1)=1,IF(AND(YEAR(JulSun1+16)=CalendarYear,MONTH(JulSun1+16)=7),JulSun1+16,""),IF(AND(YEAR(JulSun1+23)=CalendarYear,MONTH(JulSun1+23)=7),JulSun1+23,""))</f>
        <v>43298</v>
      </c>
      <c r="D11" s="18">
        <f ca="1">IF(DAY(JulSun1)=1,IF(AND(YEAR(JulSun1+17)=CalendarYear,MONTH(JulSun1+17)=7),JulSun1+17,""),IF(AND(YEAR(JulSun1+24)=CalendarYear,MONTH(JulSun1+24)=7),JulSun1+24,""))</f>
        <v>43299</v>
      </c>
      <c r="E11" s="18">
        <f ca="1">IF(DAY(JulSun1)=1,IF(AND(YEAR(JulSun1+18)=CalendarYear,MONTH(JulSun1+18)=7),JulSun1+18,""),IF(AND(YEAR(JulSun1+25)=CalendarYear,MONTH(JulSun1+25)=7),JulSun1+25,""))</f>
        <v>43300</v>
      </c>
      <c r="F11" s="18">
        <f ca="1">IF(DAY(JulSun1)=1,IF(AND(YEAR(JulSun1+19)=CalendarYear,MONTH(JulSun1+19)=7),JulSun1+19,""),IF(AND(YEAR(JulSun1+26)=CalendarYear,MONTH(JulSun1+26)=7),JulSun1+26,""))</f>
        <v>43301</v>
      </c>
      <c r="G11" s="18">
        <f ca="1">IF(DAY(JulSun1)=1,IF(AND(YEAR(JulSun1+20)=CalendarYear,MONTH(JulSun1+20)=7),JulSun1+20,""),IF(AND(YEAR(JulSun1+27)=CalendarYear,MONTH(JulSun1+27)=7),JulSun1+27,""))</f>
        <v>43302</v>
      </c>
      <c r="H11" s="18">
        <f ca="1">IF(DAY(JulSun1)=1,IF(AND(YEAR(JulSun1+21)=CalendarYear,MONTH(JulSun1+21)=7),JulSun1+21,""),IF(AND(YEAR(JulSun1+28)=CalendarYear,MONTH(JulSun1+28)=7),JulSun1+28,""))</f>
        <v>43303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IF(DAY(JulSun1)=1,IF(AND(YEAR(JulSun1+22)=CalendarYear,MONTH(JulSun1+22)=7),JulSun1+22,""),IF(AND(YEAR(JulSun1+29)=CalendarYear,MONTH(JulSun1+29)=7),JulSun1+29,""))</f>
        <v>43304</v>
      </c>
      <c r="C13" s="17">
        <f ca="1">IF(DAY(JulSun1)=1,IF(AND(YEAR(JulSun1+23)=CalendarYear,MONTH(JulSun1+23)=7),JulSun1+23,""),IF(AND(YEAR(JulSun1+30)=CalendarYear,MONTH(JulSun1+30)=7),JulSun1+30,""))</f>
        <v>43305</v>
      </c>
      <c r="D13" s="17">
        <f ca="1">IF(DAY(JulSun1)=1,IF(AND(YEAR(JulSun1+24)=CalendarYear,MONTH(JulSun1+24)=7),JulSun1+24,""),IF(AND(YEAR(JulSun1+31)=CalendarYear,MONTH(JulSun1+31)=7),JulSun1+31,""))</f>
        <v>43306</v>
      </c>
      <c r="E13" s="17">
        <f ca="1">IF(DAY(JulSun1)=1,IF(AND(YEAR(JulSun1+25)=CalendarYear,MONTH(JulSun1+25)=7),JulSun1+25,""),IF(AND(YEAR(JulSun1+32)=CalendarYear,MONTH(JulSun1+32)=7),JulSun1+32,""))</f>
        <v>43307</v>
      </c>
      <c r="F13" s="17">
        <f ca="1">IF(DAY(JulSun1)=1,IF(AND(YEAR(JulSun1+26)=CalendarYear,MONTH(JulSun1+26)=7),JulSun1+26,""),IF(AND(YEAR(JulSun1+33)=CalendarYear,MONTH(JulSun1+33)=7),JulSun1+33,""))</f>
        <v>43308</v>
      </c>
      <c r="G13" s="17">
        <f ca="1">IF(DAY(JulSun1)=1,IF(AND(YEAR(JulSun1+27)=CalendarYear,MONTH(JulSun1+27)=7),JulSun1+27,""),IF(AND(YEAR(JulSun1+34)=CalendarYear,MONTH(JulSun1+34)=7),JulSun1+34,""))</f>
        <v>43309</v>
      </c>
      <c r="H13" s="17">
        <f ca="1">IF(DAY(JulSun1)=1,IF(AND(YEAR(JulSun1+28)=CalendarYear,MONTH(JulSun1+28)=7),JulSun1+28,""),IF(AND(YEAR(JulSun1+35)=CalendarYear,MONTH(JulSun1+35)=7),JulSun1+35,""))</f>
        <v>43310</v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>
        <f ca="1">IF(DAY(JulSun1)=1,IF(AND(YEAR(JulSun1+29)=CalendarYear,MONTH(JulSun1+29)=7),JulSun1+29,""),IF(AND(YEAR(JulSun1+36)=CalendarYear,MONTH(JulSun1+36)=7),JulSun1+36,""))</f>
        <v>43311</v>
      </c>
      <c r="C15" s="19">
        <f ca="1">IF(DAY(JulSun1)=1,IF(AND(YEAR(JulSun1+30)=CalendarYear,MONTH(JulSun1+30)=7),JulSun1+30,""),IF(AND(YEAR(JulSun1+37)=CalendarYear,MONTH(JulSun1+37)=7),JulSun1+37,""))</f>
        <v>43312</v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0" tint="-0.249977111117893"/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UPPER(TEXT(DATE(CalendarYear,8,1),"mmmm yyyy"))</f>
        <v>AUGUST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IF(DAY(AugSun1)=1,"",IF(AND(YEAR(AugSun1+1)=CalendarYear,MONTH(AugSun1+1)=8),AugSun1+1,""))</f>
        <v/>
      </c>
      <c r="C5" s="15" t="str">
        <f ca="1">IF(DAY(AugSun1)=1,"",IF(AND(YEAR(AugSun1+2)=CalendarYear,MONTH(AugSun1+2)=8),AugSun1+2,""))</f>
        <v/>
      </c>
      <c r="D5" s="15">
        <f ca="1">IF(DAY(AugSun1)=1,"",IF(AND(YEAR(AugSun1+3)=CalendarYear,MONTH(AugSun1+3)=8),AugSun1+3,""))</f>
        <v>43313</v>
      </c>
      <c r="E5" s="15">
        <f ca="1">IF(DAY(AugSun1)=1,"",IF(AND(YEAR(AugSun1+4)=CalendarYear,MONTH(AugSun1+4)=8),AugSun1+4,""))</f>
        <v>43314</v>
      </c>
      <c r="F5" s="15">
        <f ca="1">IF(DAY(AugSun1)=1,"",IF(AND(YEAR(AugSun1+5)=CalendarYear,MONTH(AugSun1+5)=8),AugSun1+5,""))</f>
        <v>43315</v>
      </c>
      <c r="G5" s="15">
        <f ca="1">IF(DAY(AugSun1)=1,"",IF(AND(YEAR(AugSun1+6)=CalendarYear,MONTH(AugSun1+6)=8),AugSun1+6,""))</f>
        <v>43316</v>
      </c>
      <c r="H5" s="15">
        <f ca="1">IF(DAY(AugSun1)=1,IF(AND(YEAR(AugSun1)=CalendarYear,MONTH(AugSun1)=8),AugSun1,""),IF(AND(YEAR(AugSun1+7)=CalendarYear,MONTH(AugSun1+7)=8),AugSun1+7,""))</f>
        <v>43317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IF(DAY(AugSun1)=1,IF(AND(YEAR(AugSun1+1)=CalendarYear,MONTH(AugSun1+1)=8),AugSun1+1,""),IF(AND(YEAR(AugSun1+8)=CalendarYear,MONTH(AugSun1+8)=8),AugSun1+8,""))</f>
        <v>43318</v>
      </c>
      <c r="C7" s="16">
        <f ca="1">IF(DAY(AugSun1)=1,IF(AND(YEAR(AugSun1+2)=CalendarYear,MONTH(AugSun1+2)=8),AugSun1+2,""),IF(AND(YEAR(AugSun1+9)=CalendarYear,MONTH(AugSun1+9)=8),AugSun1+9,""))</f>
        <v>43319</v>
      </c>
      <c r="D7" s="16">
        <f ca="1">IF(DAY(AugSun1)=1,IF(AND(YEAR(AugSun1+3)=CalendarYear,MONTH(AugSun1+3)=8),AugSun1+3,""),IF(AND(YEAR(AugSun1+10)=CalendarYear,MONTH(AugSun1+10)=8),AugSun1+10,""))</f>
        <v>43320</v>
      </c>
      <c r="E7" s="16">
        <f ca="1">IF(DAY(AugSun1)=1,IF(AND(YEAR(AugSun1+4)=CalendarYear,MONTH(AugSun1+4)=8),AugSun1+4,""),IF(AND(YEAR(AugSun1+11)=CalendarYear,MONTH(AugSun1+11)=8),AugSun1+11,""))</f>
        <v>43321</v>
      </c>
      <c r="F7" s="16">
        <f ca="1">IF(DAY(AugSun1)=1,IF(AND(YEAR(AugSun1+5)=CalendarYear,MONTH(AugSun1+5)=8),AugSun1+5,""),IF(AND(YEAR(AugSun1+12)=CalendarYear,MONTH(AugSun1+12)=8),AugSun1+12,""))</f>
        <v>43322</v>
      </c>
      <c r="G7" s="16">
        <f ca="1">IF(DAY(AugSun1)=1,IF(AND(YEAR(AugSun1+6)=CalendarYear,MONTH(AugSun1+6)=8),AugSun1+6,""),IF(AND(YEAR(AugSun1+13)=CalendarYear,MONTH(AugSun1+13)=8),AugSun1+13,""))</f>
        <v>43323</v>
      </c>
      <c r="H7" s="16">
        <f ca="1">IF(DAY(AugSun1)=1,IF(AND(YEAR(AugSun1+7)=CalendarYear,MONTH(AugSun1+7)=8),AugSun1+7,""),IF(AND(YEAR(AugSun1+14)=CalendarYear,MONTH(AugSun1+14)=8),AugSun1+14,""))</f>
        <v>43324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IF(DAY(AugSun1)=1,IF(AND(YEAR(AugSun1+8)=CalendarYear,MONTH(AugSun1+8)=8),AugSun1+8,""),IF(AND(YEAR(AugSun1+15)=CalendarYear,MONTH(AugSun1+15)=8),AugSun1+15,""))</f>
        <v>43325</v>
      </c>
      <c r="C9" s="17">
        <f ca="1">IF(DAY(AugSun1)=1,IF(AND(YEAR(AugSun1+9)=CalendarYear,MONTH(AugSun1+9)=8),AugSun1+9,""),IF(AND(YEAR(AugSun1+16)=CalendarYear,MONTH(AugSun1+16)=8),AugSun1+16,""))</f>
        <v>43326</v>
      </c>
      <c r="D9" s="17">
        <f ca="1">IF(DAY(AugSun1)=1,IF(AND(YEAR(AugSun1+10)=CalendarYear,MONTH(AugSun1+10)=8),AugSun1+10,""),IF(AND(YEAR(AugSun1+17)=CalendarYear,MONTH(AugSun1+17)=8),AugSun1+17,""))</f>
        <v>43327</v>
      </c>
      <c r="E9" s="17">
        <f ca="1">IF(DAY(AugSun1)=1,IF(AND(YEAR(AugSun1+11)=CalendarYear,MONTH(AugSun1+11)=8),AugSun1+11,""),IF(AND(YEAR(AugSun1+18)=CalendarYear,MONTH(AugSun1+18)=8),AugSun1+18,""))</f>
        <v>43328</v>
      </c>
      <c r="F9" s="17">
        <f ca="1">IF(DAY(AugSun1)=1,IF(AND(YEAR(AugSun1+12)=CalendarYear,MONTH(AugSun1+12)=8),AugSun1+12,""),IF(AND(YEAR(AugSun1+19)=CalendarYear,MONTH(AugSun1+19)=8),AugSun1+19,""))</f>
        <v>43329</v>
      </c>
      <c r="G9" s="17">
        <f ca="1">IF(DAY(AugSun1)=1,IF(AND(YEAR(AugSun1+13)=CalendarYear,MONTH(AugSun1+13)=8),AugSun1+13,""),IF(AND(YEAR(AugSun1+20)=CalendarYear,MONTH(AugSun1+20)=8),AugSun1+20,""))</f>
        <v>43330</v>
      </c>
      <c r="H9" s="17">
        <f ca="1">IF(DAY(AugSun1)=1,IF(AND(YEAR(AugSun1+14)=CalendarYear,MONTH(AugSun1+14)=8),AugSun1+14,""),IF(AND(YEAR(AugSun1+21)=CalendarYear,MONTH(AugSun1+21)=8),AugSun1+21,""))</f>
        <v>43331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IF(DAY(AugSun1)=1,IF(AND(YEAR(AugSun1+15)=CalendarYear,MONTH(AugSun1+15)=8),AugSun1+15,""),IF(AND(YEAR(AugSun1+22)=CalendarYear,MONTH(AugSun1+22)=8),AugSun1+22,""))</f>
        <v>43332</v>
      </c>
      <c r="C11" s="18">
        <f ca="1">IF(DAY(AugSun1)=1,IF(AND(YEAR(AugSun1+16)=CalendarYear,MONTH(AugSun1+16)=8),AugSun1+16,""),IF(AND(YEAR(AugSun1+23)=CalendarYear,MONTH(AugSun1+23)=8),AugSun1+23,""))</f>
        <v>43333</v>
      </c>
      <c r="D11" s="18">
        <f ca="1">IF(DAY(AugSun1)=1,IF(AND(YEAR(AugSun1+17)=CalendarYear,MONTH(AugSun1+17)=8),AugSun1+17,""),IF(AND(YEAR(AugSun1+24)=CalendarYear,MONTH(AugSun1+24)=8),AugSun1+24,""))</f>
        <v>43334</v>
      </c>
      <c r="E11" s="18">
        <f ca="1">IF(DAY(AugSun1)=1,IF(AND(YEAR(AugSun1+18)=CalendarYear,MONTH(AugSun1+18)=8),AugSun1+18,""),IF(AND(YEAR(AugSun1+25)=CalendarYear,MONTH(AugSun1+25)=8),AugSun1+25,""))</f>
        <v>43335</v>
      </c>
      <c r="F11" s="18">
        <f ca="1">IF(DAY(AugSun1)=1,IF(AND(YEAR(AugSun1+19)=CalendarYear,MONTH(AugSun1+19)=8),AugSun1+19,""),IF(AND(YEAR(AugSun1+26)=CalendarYear,MONTH(AugSun1+26)=8),AugSun1+26,""))</f>
        <v>43336</v>
      </c>
      <c r="G11" s="18">
        <f ca="1">IF(DAY(AugSun1)=1,IF(AND(YEAR(AugSun1+20)=CalendarYear,MONTH(AugSun1+20)=8),AugSun1+20,""),IF(AND(YEAR(AugSun1+27)=CalendarYear,MONTH(AugSun1+27)=8),AugSun1+27,""))</f>
        <v>43337</v>
      </c>
      <c r="H11" s="18">
        <f ca="1">IF(DAY(AugSun1)=1,IF(AND(YEAR(AugSun1+21)=CalendarYear,MONTH(AugSun1+21)=8),AugSun1+21,""),IF(AND(YEAR(AugSun1+28)=CalendarYear,MONTH(AugSun1+28)=8),AugSun1+28,""))</f>
        <v>43338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IF(DAY(AugSun1)=1,IF(AND(YEAR(AugSun1+22)=CalendarYear,MONTH(AugSun1+22)=8),AugSun1+22,""),IF(AND(YEAR(AugSun1+29)=CalendarYear,MONTH(AugSun1+29)=8),AugSun1+29,""))</f>
        <v>43339</v>
      </c>
      <c r="C13" s="17">
        <f ca="1">IF(DAY(AugSun1)=1,IF(AND(YEAR(AugSun1+23)=CalendarYear,MONTH(AugSun1+23)=8),AugSun1+23,""),IF(AND(YEAR(AugSun1+30)=CalendarYear,MONTH(AugSun1+30)=8),AugSun1+30,""))</f>
        <v>43340</v>
      </c>
      <c r="D13" s="17">
        <f ca="1">IF(DAY(AugSun1)=1,IF(AND(YEAR(AugSun1+24)=CalendarYear,MONTH(AugSun1+24)=8),AugSun1+24,""),IF(AND(YEAR(AugSun1+31)=CalendarYear,MONTH(AugSun1+31)=8),AugSun1+31,""))</f>
        <v>43341</v>
      </c>
      <c r="E13" s="17">
        <f ca="1">IF(DAY(AugSun1)=1,IF(AND(YEAR(AugSun1+25)=CalendarYear,MONTH(AugSun1+25)=8),AugSun1+25,""),IF(AND(YEAR(AugSun1+32)=CalendarYear,MONTH(AugSun1+32)=8),AugSun1+32,""))</f>
        <v>43342</v>
      </c>
      <c r="F13" s="17">
        <f ca="1">IF(DAY(AugSun1)=1,IF(AND(YEAR(AugSun1+26)=CalendarYear,MONTH(AugSun1+26)=8),AugSun1+26,""),IF(AND(YEAR(AugSun1+33)=CalendarYear,MONTH(AugSun1+33)=8),AugSun1+33,""))</f>
        <v>43343</v>
      </c>
      <c r="G13" s="17" t="str">
        <f ca="1">IF(DAY(AugSun1)=1,IF(AND(YEAR(AugSun1+27)=CalendarYear,MONTH(AugSun1+27)=8),AugSun1+27,""),IF(AND(YEAR(AugSun1+34)=CalendarYear,MONTH(AugSun1+34)=8),AugSun1+34,""))</f>
        <v/>
      </c>
      <c r="H13" s="17" t="str">
        <f ca="1">IF(DAY(AugSun1)=1,IF(AND(YEAR(AugSun1+28)=CalendarYear,MONTH(AugSun1+28)=8),AugSun1+28,""),IF(AND(YEAR(AugSun1+35)=CalendarYear,MONTH(AugSun1+35)=8),AugSun1+35,""))</f>
        <v/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 ca="1">IF(DAY(AugSun1)=1,IF(AND(YEAR(AugSun1+29)=CalendarYear,MONTH(AugSun1+29)=8),AugSun1+29,""),IF(AND(YEAR(AugSun1+36)=CalendarYear,MONTH(AugSun1+36)=8),AugSun1+36,""))</f>
        <v/>
      </c>
      <c r="C15" s="19" t="str">
        <f ca="1">IF(DAY(AugSun1)=1,IF(AND(YEAR(AugSun1+30)=CalendarYear,MONTH(AugSun1+30)=8),AugSun1+30,""),IF(AND(YEAR(AugSun1+37)=CalendarYear,MONTH(AugSun1+37)=8),AugSun1+37,""))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0" tint="-0.14999847407452621"/>
    <pageSetUpPr fitToPage="1"/>
  </sheetPr>
  <dimension ref="A1:R20"/>
  <sheetViews>
    <sheetView showGridLines="0" zoomScaleNormal="100" workbookViewId="0"/>
  </sheetViews>
  <sheetFormatPr defaultColWidth="6.6640625" defaultRowHeight="14.25" x14ac:dyDescent="0.2"/>
  <cols>
    <col min="1" max="1" width="3.109375" style="1" customWidth="1"/>
    <col min="2" max="9" width="13.77734375" style="1" customWidth="1"/>
    <col min="10" max="10" width="12.6640625" style="1" customWidth="1"/>
    <col min="11" max="11" width="2.109375" style="1" customWidth="1"/>
    <col min="12" max="12" width="11.77734375" style="1" customWidth="1"/>
    <col min="13" max="13" width="11.33203125" style="1" customWidth="1"/>
    <col min="14" max="16384" width="6.6640625" style="1"/>
  </cols>
  <sheetData>
    <row r="1" spans="1:18" ht="14.25" customHeight="1" x14ac:dyDescent="0.25">
      <c r="A1"/>
    </row>
    <row r="2" spans="1:18" ht="30" customHeight="1" x14ac:dyDescent="0.25">
      <c r="A2"/>
      <c r="B2" s="20"/>
      <c r="C2" s="20"/>
      <c r="D2" s="20"/>
      <c r="E2" s="20"/>
      <c r="F2" s="20"/>
      <c r="G2" s="20"/>
      <c r="H2" s="20"/>
      <c r="I2" s="20"/>
      <c r="J2" s="20"/>
    </row>
    <row r="3" spans="1:18" ht="62.25" customHeight="1" x14ac:dyDescent="0.25">
      <c r="A3"/>
      <c r="B3" s="30" t="str">
        <f ca="1">UPPER(TEXT(DATE(CalendarYear,9,1),"mmmm yyyy"))</f>
        <v>SEPTEMBER 2018</v>
      </c>
      <c r="C3" s="30"/>
      <c r="D3" s="30"/>
      <c r="E3" s="30"/>
      <c r="F3" s="30"/>
    </row>
    <row r="4" spans="1:18" customFormat="1" ht="26.25" customHeight="1" x14ac:dyDescent="0.25">
      <c r="B4" s="12" t="s">
        <v>0</v>
      </c>
      <c r="C4" s="13" t="s">
        <v>1</v>
      </c>
      <c r="D4" s="13" t="s">
        <v>2</v>
      </c>
      <c r="E4" s="13" t="s">
        <v>4</v>
      </c>
      <c r="F4" s="13" t="s">
        <v>5</v>
      </c>
      <c r="G4" s="13" t="s">
        <v>6</v>
      </c>
      <c r="H4" s="14" t="s">
        <v>7</v>
      </c>
      <c r="I4" s="1"/>
      <c r="J4" s="1"/>
      <c r="L4" s="1"/>
      <c r="M4" s="7"/>
      <c r="Q4" s="1"/>
      <c r="R4" s="1"/>
    </row>
    <row r="5" spans="1:18" customFormat="1" ht="15" customHeight="1" x14ac:dyDescent="0.25">
      <c r="B5" s="15" t="str">
        <f ca="1">IF(DAY(SepSun1)=1,"",IF(AND(YEAR(SepSun1+1)=CalendarYear,MONTH(SepSun1+1)=9),SepSun1+1,""))</f>
        <v/>
      </c>
      <c r="C5" s="15" t="str">
        <f ca="1">IF(DAY(SepSun1)=1,"",IF(AND(YEAR(SepSun1+2)=CalendarYear,MONTH(SepSun1+2)=9),SepSun1+2,""))</f>
        <v/>
      </c>
      <c r="D5" s="15" t="str">
        <f ca="1">IF(DAY(SepSun1)=1,"",IF(AND(YEAR(SepSun1+3)=CalendarYear,MONTH(SepSun1+3)=9),SepSun1+3,""))</f>
        <v/>
      </c>
      <c r="E5" s="15" t="str">
        <f ca="1">IF(DAY(SepSun1)=1,"",IF(AND(YEAR(SepSun1+4)=CalendarYear,MONTH(SepSun1+4)=9),SepSun1+4,""))</f>
        <v/>
      </c>
      <c r="F5" s="15" t="str">
        <f ca="1">IF(DAY(SepSun1)=1,"",IF(AND(YEAR(SepSun1+5)=CalendarYear,MONTH(SepSun1+5)=9),SepSun1+5,""))</f>
        <v/>
      </c>
      <c r="G5" s="15">
        <f ca="1">IF(DAY(SepSun1)=1,"",IF(AND(YEAR(SepSun1+6)=CalendarYear,MONTH(SepSun1+6)=9),SepSun1+6,""))</f>
        <v>43344</v>
      </c>
      <c r="H5" s="15">
        <f ca="1">IF(DAY(SepSun1)=1,IF(AND(YEAR(SepSun1)=CalendarYear,MONTH(SepSun1)=9),SepSun1,""),IF(AND(YEAR(SepSun1+7)=CalendarYear,MONTH(SepSun1+7)=9),SepSun1+7,""))</f>
        <v>43345</v>
      </c>
      <c r="I5" s="3"/>
      <c r="K5" s="1"/>
      <c r="L5" s="1"/>
      <c r="M5" s="1"/>
      <c r="Q5" s="2"/>
      <c r="R5" s="1"/>
    </row>
    <row r="6" spans="1:18" s="2" customFormat="1" ht="64.5" customHeight="1" x14ac:dyDescent="0.25">
      <c r="A6"/>
      <c r="B6" s="8"/>
      <c r="C6" s="8"/>
      <c r="D6" s="8"/>
      <c r="E6" s="8"/>
      <c r="F6" s="8"/>
      <c r="G6" s="9"/>
      <c r="H6" s="9"/>
      <c r="I6" s="3"/>
    </row>
    <row r="7" spans="1:18" ht="15" customHeight="1" x14ac:dyDescent="0.25">
      <c r="A7"/>
      <c r="B7" s="16">
        <f ca="1">IF(DAY(SepSun1)=1,IF(AND(YEAR(SepSun1+1)=CalendarYear,MONTH(SepSun1+1)=9),SepSun1+1,""),IF(AND(YEAR(SepSun1+8)=CalendarYear,MONTH(SepSun1+8)=9),SepSun1+8,""))</f>
        <v>43346</v>
      </c>
      <c r="C7" s="16">
        <f ca="1">IF(DAY(SepSun1)=1,IF(AND(YEAR(SepSun1+2)=CalendarYear,MONTH(SepSun1+2)=9),SepSun1+2,""),IF(AND(YEAR(SepSun1+9)=CalendarYear,MONTH(SepSun1+9)=9),SepSun1+9,""))</f>
        <v>43347</v>
      </c>
      <c r="D7" s="16">
        <f ca="1">IF(DAY(SepSun1)=1,IF(AND(YEAR(SepSun1+3)=CalendarYear,MONTH(SepSun1+3)=9),SepSun1+3,""),IF(AND(YEAR(SepSun1+10)=CalendarYear,MONTH(SepSun1+10)=9),SepSun1+10,""))</f>
        <v>43348</v>
      </c>
      <c r="E7" s="16">
        <f ca="1">IF(DAY(SepSun1)=1,IF(AND(YEAR(SepSun1+4)=CalendarYear,MONTH(SepSun1+4)=9),SepSun1+4,""),IF(AND(YEAR(SepSun1+11)=CalendarYear,MONTH(SepSun1+11)=9),SepSun1+11,""))</f>
        <v>43349</v>
      </c>
      <c r="F7" s="16">
        <f ca="1">IF(DAY(SepSun1)=1,IF(AND(YEAR(SepSun1+5)=CalendarYear,MONTH(SepSun1+5)=9),SepSun1+5,""),IF(AND(YEAR(SepSun1+12)=CalendarYear,MONTH(SepSun1+12)=9),SepSun1+12,""))</f>
        <v>43350</v>
      </c>
      <c r="G7" s="16">
        <f ca="1">IF(DAY(SepSun1)=1,IF(AND(YEAR(SepSun1+6)=CalendarYear,MONTH(SepSun1+6)=9),SepSun1+6,""),IF(AND(YEAR(SepSun1+13)=CalendarYear,MONTH(SepSun1+13)=9),SepSun1+13,""))</f>
        <v>43351</v>
      </c>
      <c r="H7" s="16">
        <f ca="1">IF(DAY(SepSun1)=1,IF(AND(YEAR(SepSun1+7)=CalendarYear,MONTH(SepSun1+7)=9),SepSun1+7,""),IF(AND(YEAR(SepSun1+14)=CalendarYear,MONTH(SepSun1+14)=9),SepSun1+14,""))</f>
        <v>43352</v>
      </c>
      <c r="I7" s="3"/>
    </row>
    <row r="8" spans="1:18" ht="64.5" customHeight="1" x14ac:dyDescent="0.25">
      <c r="A8"/>
      <c r="B8" s="10"/>
      <c r="C8" s="10"/>
      <c r="D8" s="10"/>
      <c r="E8" s="10"/>
      <c r="F8" s="10"/>
      <c r="G8" s="11"/>
      <c r="H8" s="11"/>
      <c r="I8" s="3"/>
    </row>
    <row r="9" spans="1:18" ht="15" customHeight="1" x14ac:dyDescent="0.25">
      <c r="A9"/>
      <c r="B9" s="17">
        <f ca="1">IF(DAY(SepSun1)=1,IF(AND(YEAR(SepSun1+8)=CalendarYear,MONTH(SepSun1+8)=9),SepSun1+8,""),IF(AND(YEAR(SepSun1+15)=CalendarYear,MONTH(SepSun1+15)=9),SepSun1+15,""))</f>
        <v>43353</v>
      </c>
      <c r="C9" s="17">
        <f ca="1">IF(DAY(SepSun1)=1,IF(AND(YEAR(SepSun1+9)=CalendarYear,MONTH(SepSun1+9)=9),SepSun1+9,""),IF(AND(YEAR(SepSun1+16)=CalendarYear,MONTH(SepSun1+16)=9),SepSun1+16,""))</f>
        <v>43354</v>
      </c>
      <c r="D9" s="17">
        <f ca="1">IF(DAY(SepSun1)=1,IF(AND(YEAR(SepSun1+10)=CalendarYear,MONTH(SepSun1+10)=9),SepSun1+10,""),IF(AND(YEAR(SepSun1+17)=CalendarYear,MONTH(SepSun1+17)=9),SepSun1+17,""))</f>
        <v>43355</v>
      </c>
      <c r="E9" s="17">
        <f ca="1">IF(DAY(SepSun1)=1,IF(AND(YEAR(SepSun1+11)=CalendarYear,MONTH(SepSun1+11)=9),SepSun1+11,""),IF(AND(YEAR(SepSun1+18)=CalendarYear,MONTH(SepSun1+18)=9),SepSun1+18,""))</f>
        <v>43356</v>
      </c>
      <c r="F9" s="17">
        <f ca="1">IF(DAY(SepSun1)=1,IF(AND(YEAR(SepSun1+12)=CalendarYear,MONTH(SepSun1+12)=9),SepSun1+12,""),IF(AND(YEAR(SepSun1+19)=CalendarYear,MONTH(SepSun1+19)=9),SepSun1+19,""))</f>
        <v>43357</v>
      </c>
      <c r="G9" s="17">
        <f ca="1">IF(DAY(SepSun1)=1,IF(AND(YEAR(SepSun1+13)=CalendarYear,MONTH(SepSun1+13)=9),SepSun1+13,""),IF(AND(YEAR(SepSun1+20)=CalendarYear,MONTH(SepSun1+20)=9),SepSun1+20,""))</f>
        <v>43358</v>
      </c>
      <c r="H9" s="17">
        <f ca="1">IF(DAY(SepSun1)=1,IF(AND(YEAR(SepSun1+14)=CalendarYear,MONTH(SepSun1+14)=9),SepSun1+14,""),IF(AND(YEAR(SepSun1+21)=CalendarYear,MONTH(SepSun1+21)=9),SepSun1+21,""))</f>
        <v>43359</v>
      </c>
      <c r="I9" s="3"/>
    </row>
    <row r="10" spans="1:18" ht="64.5" customHeight="1" x14ac:dyDescent="0.25">
      <c r="A10"/>
      <c r="B10" s="8"/>
      <c r="C10" s="8"/>
      <c r="D10" s="8"/>
      <c r="E10" s="8"/>
      <c r="F10" s="8"/>
      <c r="G10" s="9"/>
      <c r="H10" s="9"/>
      <c r="I10" s="3"/>
    </row>
    <row r="11" spans="1:18" ht="15" customHeight="1" x14ac:dyDescent="0.25">
      <c r="A11"/>
      <c r="B11" s="18">
        <f ca="1">IF(DAY(SepSun1)=1,IF(AND(YEAR(SepSun1+15)=CalendarYear,MONTH(SepSun1+15)=9),SepSun1+15,""),IF(AND(YEAR(SepSun1+22)=CalendarYear,MONTH(SepSun1+22)=9),SepSun1+22,""))</f>
        <v>43360</v>
      </c>
      <c r="C11" s="18">
        <f ca="1">IF(DAY(SepSun1)=1,IF(AND(YEAR(SepSun1+16)=CalendarYear,MONTH(SepSun1+16)=9),SepSun1+16,""),IF(AND(YEAR(SepSun1+23)=CalendarYear,MONTH(SepSun1+23)=9),SepSun1+23,""))</f>
        <v>43361</v>
      </c>
      <c r="D11" s="18">
        <f ca="1">IF(DAY(SepSun1)=1,IF(AND(YEAR(SepSun1+17)=CalendarYear,MONTH(SepSun1+17)=9),SepSun1+17,""),IF(AND(YEAR(SepSun1+24)=CalendarYear,MONTH(SepSun1+24)=9),SepSun1+24,""))</f>
        <v>43362</v>
      </c>
      <c r="E11" s="18">
        <f ca="1">IF(DAY(SepSun1)=1,IF(AND(YEAR(SepSun1+18)=CalendarYear,MONTH(SepSun1+18)=9),SepSun1+18,""),IF(AND(YEAR(SepSun1+25)=CalendarYear,MONTH(SepSun1+25)=9),SepSun1+25,""))</f>
        <v>43363</v>
      </c>
      <c r="F11" s="18">
        <f ca="1">IF(DAY(SepSun1)=1,IF(AND(YEAR(SepSun1+19)=CalendarYear,MONTH(SepSun1+19)=9),SepSun1+19,""),IF(AND(YEAR(SepSun1+26)=CalendarYear,MONTH(SepSun1+26)=9),SepSun1+26,""))</f>
        <v>43364</v>
      </c>
      <c r="G11" s="18">
        <f ca="1">IF(DAY(SepSun1)=1,IF(AND(YEAR(SepSun1+20)=CalendarYear,MONTH(SepSun1+20)=9),SepSun1+20,""),IF(AND(YEAR(SepSun1+27)=CalendarYear,MONTH(SepSun1+27)=9),SepSun1+27,""))</f>
        <v>43365</v>
      </c>
      <c r="H11" s="18">
        <f ca="1">IF(DAY(SepSun1)=1,IF(AND(YEAR(SepSun1+21)=CalendarYear,MONTH(SepSun1+21)=9),SepSun1+21,""),IF(AND(YEAR(SepSun1+28)=CalendarYear,MONTH(SepSun1+28)=9),SepSun1+28,""))</f>
        <v>43366</v>
      </c>
      <c r="I11" s="3"/>
    </row>
    <row r="12" spans="1:18" ht="64.5" customHeight="1" x14ac:dyDescent="0.25">
      <c r="A12"/>
      <c r="B12" s="10"/>
      <c r="C12" s="10"/>
      <c r="D12" s="10"/>
      <c r="E12" s="10"/>
      <c r="F12" s="10"/>
      <c r="G12" s="11"/>
      <c r="H12" s="11"/>
      <c r="I12" s="3"/>
    </row>
    <row r="13" spans="1:18" ht="15" customHeight="1" x14ac:dyDescent="0.25">
      <c r="A13"/>
      <c r="B13" s="17">
        <f ca="1">IF(DAY(SepSun1)=1,IF(AND(YEAR(SepSun1+22)=CalendarYear,MONTH(SepSun1+22)=9),SepSun1+22,""),IF(AND(YEAR(SepSun1+29)=CalendarYear,MONTH(SepSun1+29)=9),SepSun1+29,""))</f>
        <v>43367</v>
      </c>
      <c r="C13" s="17">
        <f ca="1">IF(DAY(SepSun1)=1,IF(AND(YEAR(SepSun1+23)=CalendarYear,MONTH(SepSun1+23)=9),SepSun1+23,""),IF(AND(YEAR(SepSun1+30)=CalendarYear,MONTH(SepSun1+30)=9),SepSun1+30,""))</f>
        <v>43368</v>
      </c>
      <c r="D13" s="17">
        <f ca="1">IF(DAY(SepSun1)=1,IF(AND(YEAR(SepSun1+24)=CalendarYear,MONTH(SepSun1+24)=9),SepSun1+24,""),IF(AND(YEAR(SepSun1+31)=CalendarYear,MONTH(SepSun1+31)=9),SepSun1+31,""))</f>
        <v>43369</v>
      </c>
      <c r="E13" s="17">
        <f ca="1">IF(DAY(SepSun1)=1,IF(AND(YEAR(SepSun1+25)=CalendarYear,MONTH(SepSun1+25)=9),SepSun1+25,""),IF(AND(YEAR(SepSun1+32)=CalendarYear,MONTH(SepSun1+32)=9),SepSun1+32,""))</f>
        <v>43370</v>
      </c>
      <c r="F13" s="17">
        <f ca="1">IF(DAY(SepSun1)=1,IF(AND(YEAR(SepSun1+26)=CalendarYear,MONTH(SepSun1+26)=9),SepSun1+26,""),IF(AND(YEAR(SepSun1+33)=CalendarYear,MONTH(SepSun1+33)=9),SepSun1+33,""))</f>
        <v>43371</v>
      </c>
      <c r="G13" s="17">
        <f ca="1">IF(DAY(SepSun1)=1,IF(AND(YEAR(SepSun1+27)=CalendarYear,MONTH(SepSun1+27)=9),SepSun1+27,""),IF(AND(YEAR(SepSun1+34)=CalendarYear,MONTH(SepSun1+34)=9),SepSun1+34,""))</f>
        <v>43372</v>
      </c>
      <c r="H13" s="17">
        <f ca="1">IF(DAY(SepSun1)=1,IF(AND(YEAR(SepSun1+28)=CalendarYear,MONTH(SepSun1+28)=9),SepSun1+28,""),IF(AND(YEAR(SepSun1+35)=CalendarYear,MONTH(SepSun1+35)=9),SepSun1+35,""))</f>
        <v>43373</v>
      </c>
      <c r="I13" s="3"/>
    </row>
    <row r="14" spans="1:18" ht="64.5" customHeight="1" x14ac:dyDescent="0.25">
      <c r="A14"/>
      <c r="B14" s="8"/>
      <c r="C14" s="8"/>
      <c r="D14" s="8"/>
      <c r="E14" s="8"/>
      <c r="F14" s="8"/>
      <c r="G14" s="9"/>
      <c r="H14" s="9"/>
      <c r="I14" s="3"/>
    </row>
    <row r="15" spans="1:18" ht="15" customHeight="1" x14ac:dyDescent="0.25">
      <c r="A15"/>
      <c r="B15" s="18" t="str">
        <f ca="1">IF(DAY(SepSun1)=1,IF(AND(YEAR(SepSun1+29)=CalendarYear,MONTH(SepSun1+29)=9),SepSun1+29,""),IF(AND(YEAR(SepSun1+36)=CalendarYear,MONTH(SepSun1+36)=9),SepSun1+36,""))</f>
        <v/>
      </c>
      <c r="C15" s="19" t="str">
        <f ca="1">IF(DAY(SepSun1)=1,IF(AND(YEAR(SepSun1+30)=CalendarYear,MONTH(SepSun1+30)=9),SepSun1+30,""),IF(AND(YEAR(SepSun1+37)=CalendarYear,MONTH(SepSun1+37)=9),SepSun1+37,""))</f>
        <v/>
      </c>
      <c r="D15" s="27" t="s">
        <v>3</v>
      </c>
      <c r="E15" s="28"/>
      <c r="F15" s="28"/>
      <c r="G15" s="28"/>
      <c r="H15" s="29"/>
      <c r="I15" s="3"/>
    </row>
    <row r="16" spans="1:18" ht="64.5" customHeight="1" x14ac:dyDescent="0.25">
      <c r="A16"/>
      <c r="B16" s="10"/>
      <c r="C16" s="10"/>
      <c r="D16" s="24"/>
      <c r="E16" s="25"/>
      <c r="F16" s="25"/>
      <c r="G16" s="25"/>
      <c r="H16" s="26"/>
      <c r="I16" s="3"/>
    </row>
    <row r="17" spans="3:5" ht="17.25" customHeight="1" x14ac:dyDescent="0.2"/>
    <row r="19" spans="3:5" ht="21" customHeight="1" x14ac:dyDescent="0.25">
      <c r="C19" s="6"/>
      <c r="D19" s="5"/>
      <c r="E19" s="4"/>
    </row>
    <row r="20" spans="3:5" ht="19.5" customHeight="1" x14ac:dyDescent="0.2"/>
  </sheetData>
  <mergeCells count="3">
    <mergeCell ref="B3:F3"/>
    <mergeCell ref="D15:H15"/>
    <mergeCell ref="D16:H16"/>
  </mergeCells>
  <printOptions horizontalCentered="1" verticalCentered="1"/>
  <pageMargins left="0.2" right="0.2" top="0.25" bottom="0.25" header="0" footer="0"/>
  <pageSetup paperSize="9" scale="98" orientation="landscape" r:id="rId1"/>
  <headerFooter scaleWithDoc="0"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PDescription xmlns="4873beb7-5857-4685-be1f-d57550cc96cc" xsi:nil="true"/>
    <AssetExpire xmlns="4873beb7-5857-4685-be1f-d57550cc96cc">2029-01-01T08:00:00+00:00</AssetExpire>
    <CampaignTagsTaxHTField0 xmlns="4873beb7-5857-4685-be1f-d57550cc96cc">
      <Terms xmlns="http://schemas.microsoft.com/office/infopath/2007/PartnerControls"/>
    </CampaignTagsTaxHTField0>
    <IntlLangReviewDate xmlns="4873beb7-5857-4685-be1f-d57550cc96cc" xsi:nil="true"/>
    <TPFriendlyName xmlns="4873beb7-5857-4685-be1f-d57550cc96cc" xsi:nil="true"/>
    <IntlLangReview xmlns="4873beb7-5857-4685-be1f-d57550cc96cc">false</IntlLangReview>
    <LocLastLocAttemptVersionLookup xmlns="4873beb7-5857-4685-be1f-d57550cc96cc">856622</LocLastLocAttemptVersionLookup>
    <PolicheckWords xmlns="4873beb7-5857-4685-be1f-d57550cc96cc" xsi:nil="true"/>
    <SubmitterId xmlns="4873beb7-5857-4685-be1f-d57550cc96cc" xsi:nil="true"/>
    <AcquiredFrom xmlns="4873beb7-5857-4685-be1f-d57550cc96cc">Internal MS</AcquiredFrom>
    <EditorialStatus xmlns="4873beb7-5857-4685-be1f-d57550cc96cc">Complete</EditorialStatus>
    <Markets xmlns="4873beb7-5857-4685-be1f-d57550cc96cc"/>
    <OriginAsset xmlns="4873beb7-5857-4685-be1f-d57550cc96cc" xsi:nil="true"/>
    <AssetStart xmlns="4873beb7-5857-4685-be1f-d57550cc96cc">2012-09-19T11:18:00+00:00</AssetStart>
    <FriendlyTitle xmlns="4873beb7-5857-4685-be1f-d57550cc96cc" xsi:nil="true"/>
    <MarketSpecific xmlns="4873beb7-5857-4685-be1f-d57550cc96cc">false</MarketSpecific>
    <TPNamespace xmlns="4873beb7-5857-4685-be1f-d57550cc96cc" xsi:nil="true"/>
    <PublishStatusLookup xmlns="4873beb7-5857-4685-be1f-d57550cc96cc">
      <Value>1622659</Value>
    </PublishStatusLookup>
    <APAuthor xmlns="4873beb7-5857-4685-be1f-d57550cc96cc">
      <UserInfo>
        <DisplayName>REDMOND\v-anij</DisplayName>
        <AccountId>2469</AccountId>
        <AccountType/>
      </UserInfo>
    </APAuthor>
    <TPCommandLine xmlns="4873beb7-5857-4685-be1f-d57550cc96cc" xsi:nil="true"/>
    <IntlLangReviewer xmlns="4873beb7-5857-4685-be1f-d57550cc96cc" xsi:nil="true"/>
    <OpenTemplate xmlns="4873beb7-5857-4685-be1f-d57550cc96cc">true</OpenTemplate>
    <CSXSubmissionDate xmlns="4873beb7-5857-4685-be1f-d57550cc96cc" xsi:nil="true"/>
    <TaxCatchAll xmlns="4873beb7-5857-4685-be1f-d57550cc96cc"/>
    <Manager xmlns="4873beb7-5857-4685-be1f-d57550cc96cc" xsi:nil="true"/>
    <NumericId xmlns="4873beb7-5857-4685-be1f-d57550cc96cc" xsi:nil="true"/>
    <ParentAssetId xmlns="4873beb7-5857-4685-be1f-d57550cc96cc" xsi:nil="true"/>
    <OriginalSourceMarket xmlns="4873beb7-5857-4685-be1f-d57550cc96cc" xsi:nil="true"/>
    <ApprovalStatus xmlns="4873beb7-5857-4685-be1f-d57550cc96cc">InProgress</ApprovalStatus>
    <TPComponent xmlns="4873beb7-5857-4685-be1f-d57550cc96cc" xsi:nil="true"/>
    <EditorialTags xmlns="4873beb7-5857-4685-be1f-d57550cc96cc" xsi:nil="true"/>
    <TPExecutable xmlns="4873beb7-5857-4685-be1f-d57550cc96cc" xsi:nil="true"/>
    <TPLaunchHelpLink xmlns="4873beb7-5857-4685-be1f-d57550cc96cc" xsi:nil="true"/>
    <LocComments xmlns="4873beb7-5857-4685-be1f-d57550cc96cc" xsi:nil="true"/>
    <LocRecommendedHandoff xmlns="4873beb7-5857-4685-be1f-d57550cc96cc" xsi:nil="true"/>
    <SourceTitle xmlns="4873beb7-5857-4685-be1f-d57550cc96cc" xsi:nil="true"/>
    <CSXUpdate xmlns="4873beb7-5857-4685-be1f-d57550cc96cc">false</CSXUpdate>
    <IntlLocPriority xmlns="4873beb7-5857-4685-be1f-d57550cc96cc" xsi:nil="true"/>
    <UAProjectedTotalWords xmlns="4873beb7-5857-4685-be1f-d57550cc96cc" xsi:nil="true"/>
    <AssetType xmlns="4873beb7-5857-4685-be1f-d57550cc96cc">TP</AssetType>
    <MachineTranslated xmlns="4873beb7-5857-4685-be1f-d57550cc96cc">false</MachineTranslated>
    <OutputCachingOn xmlns="4873beb7-5857-4685-be1f-d57550cc96cc">false</OutputCachingOn>
    <TemplateStatus xmlns="4873beb7-5857-4685-be1f-d57550cc96cc">Complete</TemplateStatus>
    <IsSearchable xmlns="4873beb7-5857-4685-be1f-d57550cc96cc">true</IsSearchable>
    <ContentItem xmlns="4873beb7-5857-4685-be1f-d57550cc96cc" xsi:nil="true"/>
    <HandoffToMSDN xmlns="4873beb7-5857-4685-be1f-d57550cc96cc" xsi:nil="true"/>
    <ShowIn xmlns="4873beb7-5857-4685-be1f-d57550cc96cc">Show everywhere</ShowIn>
    <ThumbnailAssetId xmlns="4873beb7-5857-4685-be1f-d57550cc96cc" xsi:nil="true"/>
    <UALocComments xmlns="4873beb7-5857-4685-be1f-d57550cc96cc" xsi:nil="true"/>
    <UALocRecommendation xmlns="4873beb7-5857-4685-be1f-d57550cc96cc">Localize</UALocRecommendation>
    <LastModifiedDateTime xmlns="4873beb7-5857-4685-be1f-d57550cc96cc" xsi:nil="true"/>
    <LegacyData xmlns="4873beb7-5857-4685-be1f-d57550cc96cc" xsi:nil="true"/>
    <LocManualTestRequired xmlns="4873beb7-5857-4685-be1f-d57550cc96cc">false</LocManualTestRequired>
    <LocMarketGroupTiers2 xmlns="4873beb7-5857-4685-be1f-d57550cc96cc" xsi:nil="true"/>
    <ClipArtFilename xmlns="4873beb7-5857-4685-be1f-d57550cc96cc" xsi:nil="true"/>
    <TPApplication xmlns="4873beb7-5857-4685-be1f-d57550cc96cc" xsi:nil="true"/>
    <CSXHash xmlns="4873beb7-5857-4685-be1f-d57550cc96cc" xsi:nil="true"/>
    <DirectSourceMarket xmlns="4873beb7-5857-4685-be1f-d57550cc96cc" xsi:nil="true"/>
    <PrimaryImageGen xmlns="4873beb7-5857-4685-be1f-d57550cc96cc">false</PrimaryImageGen>
    <PlannedPubDate xmlns="4873beb7-5857-4685-be1f-d57550cc96cc" xsi:nil="true"/>
    <CSXSubmissionMarket xmlns="4873beb7-5857-4685-be1f-d57550cc96cc" xsi:nil="true"/>
    <Downloads xmlns="4873beb7-5857-4685-be1f-d57550cc96cc">0</Downloads>
    <ArtSampleDocs xmlns="4873beb7-5857-4685-be1f-d57550cc96cc" xsi:nil="true"/>
    <TrustLevel xmlns="4873beb7-5857-4685-be1f-d57550cc96cc">1 Microsoft Managed Content</TrustLevel>
    <BlockPublish xmlns="4873beb7-5857-4685-be1f-d57550cc96cc">false</BlockPublish>
    <TPLaunchHelpLinkType xmlns="4873beb7-5857-4685-be1f-d57550cc96cc">Template</TPLaunchHelpLinkType>
    <LocalizationTagsTaxHTField0 xmlns="4873beb7-5857-4685-be1f-d57550cc96cc">
      <Terms xmlns="http://schemas.microsoft.com/office/infopath/2007/PartnerControls"/>
    </LocalizationTagsTaxHTField0>
    <BusinessGroup xmlns="4873beb7-5857-4685-be1f-d57550cc96cc" xsi:nil="true"/>
    <Providers xmlns="4873beb7-5857-4685-be1f-d57550cc96cc" xsi:nil="true"/>
    <TemplateTemplateType xmlns="4873beb7-5857-4685-be1f-d57550cc96cc">Excel Spreadsheet Template</TemplateTemplateType>
    <TimesCloned xmlns="4873beb7-5857-4685-be1f-d57550cc96cc" xsi:nil="true"/>
    <TPAppVersion xmlns="4873beb7-5857-4685-be1f-d57550cc96cc" xsi:nil="true"/>
    <VoteCount xmlns="4873beb7-5857-4685-be1f-d57550cc96cc" xsi:nil="true"/>
    <AverageRating xmlns="4873beb7-5857-4685-be1f-d57550cc96cc" xsi:nil="true"/>
    <FeatureTagsTaxHTField0 xmlns="4873beb7-5857-4685-be1f-d57550cc96cc">
      <Terms xmlns="http://schemas.microsoft.com/office/infopath/2007/PartnerControls"/>
    </FeatureTagsTaxHTField0>
    <Provider xmlns="4873beb7-5857-4685-be1f-d57550cc96cc" xsi:nil="true"/>
    <UACurrentWords xmlns="4873beb7-5857-4685-be1f-d57550cc96cc" xsi:nil="true"/>
    <AssetId xmlns="4873beb7-5857-4685-be1f-d57550cc96cc">TP103458065</AssetId>
    <TPClientViewer xmlns="4873beb7-5857-4685-be1f-d57550cc96cc" xsi:nil="true"/>
    <DSATActionTaken xmlns="4873beb7-5857-4685-be1f-d57550cc96cc" xsi:nil="true"/>
    <APEditor xmlns="4873beb7-5857-4685-be1f-d57550cc96cc">
      <UserInfo>
        <DisplayName/>
        <AccountId xsi:nil="true"/>
        <AccountType/>
      </UserInfo>
    </APEditor>
    <TPInstallLocation xmlns="4873beb7-5857-4685-be1f-d57550cc96cc" xsi:nil="true"/>
    <OOCacheId xmlns="4873beb7-5857-4685-be1f-d57550cc96cc" xsi:nil="true"/>
    <IsDeleted xmlns="4873beb7-5857-4685-be1f-d57550cc96cc">false</IsDeleted>
    <PublishTargets xmlns="4873beb7-5857-4685-be1f-d57550cc96cc">OfficeOnlineVNext</PublishTargets>
    <ApprovalLog xmlns="4873beb7-5857-4685-be1f-d57550cc96cc" xsi:nil="true"/>
    <BugNumber xmlns="4873beb7-5857-4685-be1f-d57550cc96cc" xsi:nil="true"/>
    <CrawlForDependencies xmlns="4873beb7-5857-4685-be1f-d57550cc96cc">false</CrawlForDependencies>
    <InternalTagsTaxHTField0 xmlns="4873beb7-5857-4685-be1f-d57550cc96cc">
      <Terms xmlns="http://schemas.microsoft.com/office/infopath/2007/PartnerControls"/>
    </InternalTagsTaxHTField0>
    <LastHandOff xmlns="4873beb7-5857-4685-be1f-d57550cc96cc" xsi:nil="true"/>
    <Milestone xmlns="4873beb7-5857-4685-be1f-d57550cc96cc" xsi:nil="true"/>
    <OriginalRelease xmlns="4873beb7-5857-4685-be1f-d57550cc96cc">15</OriginalRelease>
    <RecommendationsModifier xmlns="4873beb7-5857-4685-be1f-d57550cc96cc" xsi:nil="true"/>
    <ScenarioTagsTaxHTField0 xmlns="4873beb7-5857-4685-be1f-d57550cc96cc">
      <Terms xmlns="http://schemas.microsoft.com/office/infopath/2007/PartnerControls"/>
    </ScenarioTagsTaxHTField0>
    <UANotes xmlns="4873beb7-5857-4685-be1f-d57550cc96cc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AssetEditForm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TemplateFile" ma:contentTypeID="0x0101006EDDDB5EE6D98C44930B742096920B300400F5B6D36B3EF94B4E9A635CDF2A18F5B8" ma:contentTypeVersion="72" ma:contentTypeDescription="Create a new document." ma:contentTypeScope="" ma:versionID="a23e56308344d904b51738559c3d67c9">
  <xsd:schema xmlns:xsd="http://www.w3.org/2001/XMLSchema" xmlns:xs="http://www.w3.org/2001/XMLSchema" xmlns:p="http://schemas.microsoft.com/office/2006/metadata/properties" xmlns:ns2="4873beb7-5857-4685-be1f-d57550cc96cc" targetNamespace="http://schemas.microsoft.com/office/2006/metadata/properties" ma:root="true" ma:fieldsID="cd0908cc4600e77bf5da051303e00c8d" ns2:_="">
    <xsd:import namespace="4873beb7-5857-4685-be1f-d57550cc96cc"/>
    <xsd:element name="properties">
      <xsd:complexType>
        <xsd:sequence>
          <xsd:element name="documentManagement">
            <xsd:complexType>
              <xsd:all>
                <xsd:element ref="ns2:AcquiredFrom" minOccurs="0"/>
                <xsd:element ref="ns2:UACurrentWords" minOccurs="0"/>
                <xsd:element ref="ns2:TPApplication" minOccurs="0"/>
                <xsd:element ref="ns2:ApprovalLog" minOccurs="0"/>
                <xsd:element ref="ns2:ApprovalStatus" minOccurs="0"/>
                <xsd:element ref="ns2:AssetStart" minOccurs="0"/>
                <xsd:element ref="ns2:AssetExpire" minOccurs="0"/>
                <xsd:element ref="ns2:AssetId" minOccurs="0"/>
                <xsd:element ref="ns2:IsSearchable" minOccurs="0"/>
                <xsd:element ref="ns2:AssetType" minOccurs="0"/>
                <xsd:element ref="ns2:APAuthor" minOccurs="0"/>
                <xsd:element ref="ns2:AverageRating" minOccurs="0"/>
                <xsd:element ref="ns2:BlockPublish" minOccurs="0"/>
                <xsd:element ref="ns2:BugNumber" minOccurs="0"/>
                <xsd:element ref="ns2:CampaignTagsTaxHTField0" minOccurs="0"/>
                <xsd:element ref="ns2:TPClientViewer" minOccurs="0"/>
                <xsd:element ref="ns2:ClipArtFilename" minOccurs="0"/>
                <xsd:element ref="ns2:TPCommandLine" minOccurs="0"/>
                <xsd:element ref="ns2:TPComponent" minOccurs="0"/>
                <xsd:element ref="ns2:ContentItem" minOccurs="0"/>
                <xsd:element ref="ns2:CrawlForDependencies" minOccurs="0"/>
                <xsd:element ref="ns2:CSXHash" minOccurs="0"/>
                <xsd:element ref="ns2:CSXSubmissionMarket" minOccurs="0"/>
                <xsd:element ref="ns2:CSXUpdate" minOccurs="0"/>
                <xsd:element ref="ns2:IntlLangReviewDate" minOccurs="0"/>
                <xsd:element ref="ns2:IsDeleted" minOccurs="0"/>
                <xsd:element ref="ns2:APDescription" minOccurs="0"/>
                <xsd:element ref="ns2:DirectSourceMarket" minOccurs="0"/>
                <xsd:element ref="ns2:Downloads" minOccurs="0"/>
                <xsd:element ref="ns2:DSATActionTaken" minOccurs="0"/>
                <xsd:element ref="ns2:APEditor" minOccurs="0"/>
                <xsd:element ref="ns2:EditorialStatus" minOccurs="0"/>
                <xsd:element ref="ns2:EditorialTags" minOccurs="0"/>
                <xsd:element ref="ns2:TPExecutable" minOccurs="0"/>
                <xsd:element ref="ns2:FeatureTagsTaxHTField0" minOccurs="0"/>
                <xsd:element ref="ns2:TPFriendlyName" minOccurs="0"/>
                <xsd:element ref="ns2:FriendlyTitle" minOccurs="0"/>
                <xsd:element ref="ns2:PrimaryImageGen" minOccurs="0"/>
                <xsd:element ref="ns2:HandoffToMSDN" minOccurs="0"/>
                <xsd:element ref="ns2:InProjectListLookup" minOccurs="0"/>
                <xsd:element ref="ns2:TPInstallLocation" minOccurs="0"/>
                <xsd:element ref="ns2:InternalTagsTaxHTField0" minOccurs="0"/>
                <xsd:element ref="ns2:IntlLangReview" minOccurs="0"/>
                <xsd:element ref="ns2:IntlLangReviewer" minOccurs="0"/>
                <xsd:element ref="ns2:MarketSpecific" minOccurs="0"/>
                <xsd:element ref="ns2:LastCompleteVersionLookup" minOccurs="0"/>
                <xsd:element ref="ns2:LastHandOff" minOccurs="0"/>
                <xsd:element ref="ns2:LastModifiedDateTime" minOccurs="0"/>
                <xsd:element ref="ns2:LastPreviewErrorLookup" minOccurs="0"/>
                <xsd:element ref="ns2:LastPreviewResultLookup" minOccurs="0"/>
                <xsd:element ref="ns2:LastPreviewAttemptDateLookup" minOccurs="0"/>
                <xsd:element ref="ns2:LastPreviewedByLookup" minOccurs="0"/>
                <xsd:element ref="ns2:LastPreviewTimeLookup" minOccurs="0"/>
                <xsd:element ref="ns2:LastPreviewVersionLookup" minOccurs="0"/>
                <xsd:element ref="ns2:LastPublishErrorLookup" minOccurs="0"/>
                <xsd:element ref="ns2:LastPublishResultLookup" minOccurs="0"/>
                <xsd:element ref="ns2:LastPublishAttemptDateLookup" minOccurs="0"/>
                <xsd:element ref="ns2:LastPublishedByLookup" minOccurs="0"/>
                <xsd:element ref="ns2:LastPublishTimeLookup" minOccurs="0"/>
                <xsd:element ref="ns2:LastPublishVersionLookup" minOccurs="0"/>
                <xsd:element ref="ns2:TPLaunchHelpLinkType" minOccurs="0"/>
                <xsd:element ref="ns2:LegacyData" minOccurs="0"/>
                <xsd:element ref="ns2:TPLaunchHelpLink" minOccurs="0"/>
                <xsd:element ref="ns2:LocComments" minOccurs="0"/>
                <xsd:element ref="ns2:LocLastLocAttemptVersionLookup" minOccurs="0"/>
                <xsd:element ref="ns2:LocLastLocAttemptVersionTypeLookup" minOccurs="0"/>
                <xsd:element ref="ns2:LocManualTestRequired" minOccurs="0"/>
                <xsd:element ref="ns2:LocMarketGroupTiers2" minOccurs="0"/>
                <xsd:element ref="ns2:LocNewPublishedVersionLookup" minOccurs="0"/>
                <xsd:element ref="ns2:LocOverallHandbackStatusLookup" minOccurs="0"/>
                <xsd:element ref="ns2:LocOverallLocStatusLookup" minOccurs="0"/>
                <xsd:element ref="ns2:LocOverallPreviewStatusLookup" minOccurs="0"/>
                <xsd:element ref="ns2:LocOverallPublishStatusLookup" minOccurs="0"/>
                <xsd:element ref="ns2:IntlLocPriority" minOccurs="0"/>
                <xsd:element ref="ns2:LocProcessedForHandoffsLookup" minOccurs="0"/>
                <xsd:element ref="ns2:LocProcessedForMarketsLookup" minOccurs="0"/>
                <xsd:element ref="ns2:LocPublishedDependentAssetsLookup" minOccurs="0"/>
                <xsd:element ref="ns2:LocPublishedLinkedAssetsLookup" minOccurs="0"/>
                <xsd:element ref="ns2:LocRecommendedHandoff" minOccurs="0"/>
                <xsd:element ref="ns2:LocalizationTagsTaxHTField0" minOccurs="0"/>
                <xsd:element ref="ns2:MachineTranslated" minOccurs="0"/>
                <xsd:element ref="ns2:Manager" minOccurs="0"/>
                <xsd:element ref="ns2:Markets" minOccurs="0"/>
                <xsd:element ref="ns2:Milestone" minOccurs="0"/>
                <xsd:element ref="ns2:TPNamespace" minOccurs="0"/>
                <xsd:element ref="ns2:NumericId" minOccurs="0"/>
                <xsd:element ref="ns2:NumOfRatingsLookup" minOccurs="0"/>
                <xsd:element ref="ns2:OOCacheId" minOccurs="0"/>
                <xsd:element ref="ns2:OpenTemplate" minOccurs="0"/>
                <xsd:element ref="ns2:OriginAsset" minOccurs="0"/>
                <xsd:element ref="ns2:OriginalRelease" minOccurs="0"/>
                <xsd:element ref="ns2:OriginalSourceMarket" minOccurs="0"/>
                <xsd:element ref="ns2:OutputCachingOn" minOccurs="0"/>
                <xsd:element ref="ns2:ParentAssetId" minOccurs="0"/>
                <xsd:element ref="ns2:PlannedPubDate" minOccurs="0"/>
                <xsd:element ref="ns2:PolicheckWords" minOccurs="0"/>
                <xsd:element ref="ns2:BusinessGroup" minOccurs="0"/>
                <xsd:element ref="ns2:UAProjectedTotalWords" minOccurs="0"/>
                <xsd:element ref="ns2:Provider" minOccurs="0"/>
                <xsd:element ref="ns2:Providers" minOccurs="0"/>
                <xsd:element ref="ns2:PublishStatusLookup" minOccurs="0"/>
                <xsd:element ref="ns2:PublishTargets" minOccurs="0"/>
                <xsd:element ref="ns2:RecommendationsModifier" minOccurs="0"/>
                <xsd:element ref="ns2:ArtSampleDocs" minOccurs="0"/>
                <xsd:element ref="ns2:ScenarioTagsTaxHTField0" minOccurs="0"/>
                <xsd:element ref="ns2:ShowIn" minOccurs="0"/>
                <xsd:element ref="ns2:SourceTitle" minOccurs="0"/>
                <xsd:element ref="ns2:CSXSubmissionDate" minOccurs="0"/>
                <xsd:element ref="ns2:SubmitterId" minOccurs="0"/>
                <xsd:element ref="ns2:TaxCatchAll" minOccurs="0"/>
                <xsd:element ref="ns2:TaxCatchAllLabel" minOccurs="0"/>
                <xsd:element ref="ns2:TemplateStatus" minOccurs="0"/>
                <xsd:element ref="ns2:TemplateTemplateType" minOccurs="0"/>
                <xsd:element ref="ns2:ThumbnailAssetId" minOccurs="0"/>
                <xsd:element ref="ns2:TimesCloned" minOccurs="0"/>
                <xsd:element ref="ns2:TrustLevel" minOccurs="0"/>
                <xsd:element ref="ns2:UALocComments" minOccurs="0"/>
                <xsd:element ref="ns2:UALocRecommendation" minOccurs="0"/>
                <xsd:element ref="ns2:UANotes" minOccurs="0"/>
                <xsd:element ref="ns2:TPAppVersion" minOccurs="0"/>
                <xsd:element ref="ns2:VoteCoun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873beb7-5857-4685-be1f-d57550cc96cc" elementFormDefault="qualified">
    <xsd:import namespace="http://schemas.microsoft.com/office/2006/documentManagement/types"/>
    <xsd:import namespace="http://schemas.microsoft.com/office/infopath/2007/PartnerControls"/>
    <xsd:element name="AcquiredFrom" ma:index="1" nillable="true" ma:displayName="Acquired From" ma:default="Internal MS" ma:internalName="AcquiredFrom" ma:readOnly="false">
      <xsd:simpleType>
        <xsd:restriction base="dms:Choice">
          <xsd:enumeration value="Internal MS"/>
          <xsd:enumeration value="Community"/>
          <xsd:enumeration value="MVP"/>
          <xsd:enumeration value="Publisher"/>
          <xsd:enumeration value="Partner"/>
          <xsd:enumeration value="None"/>
        </xsd:restriction>
      </xsd:simpleType>
    </xsd:element>
    <xsd:element name="UACurrentWords" ma:index="2" nillable="true" ma:displayName="Actual Word Count" ma:default="" ma:internalName="UACurrentWords" ma:readOnly="false">
      <xsd:simpleType>
        <xsd:restriction base="dms:Unknown"/>
      </xsd:simpleType>
    </xsd:element>
    <xsd:element name="TPApplication" ma:index="3" nillable="true" ma:displayName="Application to Open Template With" ma:default="" ma:internalName="TPApplication">
      <xsd:simpleType>
        <xsd:restriction base="dms:Text"/>
      </xsd:simpleType>
    </xsd:element>
    <xsd:element name="ApprovalLog" ma:index="4" nillable="true" ma:displayName="Approval Log" ma:default="" ma:hidden="true" ma:internalName="ApprovalLog" ma:readOnly="false">
      <xsd:simpleType>
        <xsd:restriction base="dms:Note"/>
      </xsd:simpleType>
    </xsd:element>
    <xsd:element name="ApprovalStatus" ma:index="5" nillable="true" ma:displayName="Approval Status" ma:default="InProgress" ma:internalName="ApprovalStatus" ma:readOnly="false">
      <xsd:simpleType>
        <xsd:restriction base="dms:Choice">
          <xsd:enumeration value="InProgress"/>
          <xsd:enumeration value="Rejected"/>
          <xsd:enumeration value="Questionable"/>
          <xsd:enumeration value="ApprovedAutomatic"/>
          <xsd:enumeration value="ApprovedManual"/>
          <xsd:enumeration value="On Hold"/>
          <xsd:enumeration value="Needs Review"/>
          <xsd:enumeration value="A Violation"/>
          <xsd:enumeration value="Unpublished Violation"/>
        </xsd:restriction>
      </xsd:simpleType>
    </xsd:element>
    <xsd:element name="AssetStart" ma:index="6" nillable="true" ma:displayName="Asset Begin Date" ma:default="[Today]" ma:internalName="AssetStart" ma:readOnly="false">
      <xsd:simpleType>
        <xsd:restriction base="dms:DateTime"/>
      </xsd:simpleType>
    </xsd:element>
    <xsd:element name="AssetExpire" ma:index="7" nillable="true" ma:displayName="Asset End Date" ma:default="2029-01-01T08:00:00Z" ma:format="DateTime" ma:internalName="AssetExpire" ma:readOnly="false">
      <xsd:simpleType>
        <xsd:restriction base="dms:DateTime"/>
      </xsd:simpleType>
    </xsd:element>
    <xsd:element name="AssetId" ma:index="8" nillable="true" ma:displayName="Asset ID" ma:default="" ma:indexed="true" ma:internalName="AssetId" ma:readOnly="false">
      <xsd:simpleType>
        <xsd:restriction base="dms:Text">
          <xsd:maxLength value="255"/>
        </xsd:restriction>
      </xsd:simpleType>
    </xsd:element>
    <xsd:element name="IsSearchable" ma:index="9" nillable="true" ma:displayName="Asset Searchable?" ma:default="true" ma:internalName="IsSearchable" ma:readOnly="false">
      <xsd:simpleType>
        <xsd:restriction base="dms:Boolean"/>
      </xsd:simpleType>
    </xsd:element>
    <xsd:element name="AssetType" ma:index="10" nillable="true" ma:displayName="Asset Type" ma:default="" ma:internalName="AssetType" ma:readOnly="false">
      <xsd:simpleType>
        <xsd:restriction base="dms:Unknown"/>
      </xsd:simpleType>
    </xsd:element>
    <xsd:element name="APAuthor" ma:index="11" nillable="true" ma:displayName="Author" ma:default="" ma:list="UserInfo" ma:internalName="APAuthor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AverageRating" ma:index="12" nillable="true" ma:displayName="Average Rating" ma:internalName="AverageRating" ma:readOnly="false">
      <xsd:simpleType>
        <xsd:restriction base="dms:Text"/>
      </xsd:simpleType>
    </xsd:element>
    <xsd:element name="BlockPublish" ma:index="13" nillable="true" ma:displayName="Block from Publishing?" ma:default="" ma:internalName="BlockPublish" ma:readOnly="false">
      <xsd:simpleType>
        <xsd:restriction base="dms:Boolean"/>
      </xsd:simpleType>
    </xsd:element>
    <xsd:element name="BugNumber" ma:index="14" nillable="true" ma:displayName="Bug Number" ma:default="" ma:internalName="BugNumber" ma:readOnly="false">
      <xsd:simpleType>
        <xsd:restriction base="dms:Text"/>
      </xsd:simpleType>
    </xsd:element>
    <xsd:element name="CampaignTagsTaxHTField0" ma:index="16" nillable="true" ma:taxonomy="true" ma:internalName="CampaignTagsTaxHTField0" ma:taxonomyFieldName="CampaignTags" ma:displayName="Campaigns" ma:readOnly="false" ma:default="" ma:fieldId="{1df42cc3-2301-4f11-a52a-6ead923c29ed}" ma:taxonomyMulti="true" ma:sspId="8f79753a-75d3-41f5-8ca3-40b843941b4f" ma:termSetId="ca0e50d4-faa1-44ce-961e-bb1441c60e6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PClientViewer" ma:index="17" nillable="true" ma:displayName="Client Viewer" ma:default="" ma:internalName="TPClientViewer">
      <xsd:simpleType>
        <xsd:restriction base="dms:Text"/>
      </xsd:simpleType>
    </xsd:element>
    <xsd:element name="ClipArtFilename" ma:index="18" nillable="true" ma:displayName="Clip Art Name" ma:default="" ma:internalName="ClipArtFilename" ma:readOnly="false">
      <xsd:simpleType>
        <xsd:restriction base="dms:Text"/>
      </xsd:simpleType>
    </xsd:element>
    <xsd:element name="TPCommandLine" ma:index="19" nillable="true" ma:displayName="Command Line" ma:default="" ma:internalName="TPCommandLine">
      <xsd:simpleType>
        <xsd:restriction base="dms:Text"/>
      </xsd:simpleType>
    </xsd:element>
    <xsd:element name="TPComponent" ma:index="20" nillable="true" ma:displayName="Component" ma:default="" ma:internalName="TPComponent">
      <xsd:simpleType>
        <xsd:restriction base="dms:Text"/>
      </xsd:simpleType>
    </xsd:element>
    <xsd:element name="ContentItem" ma:index="21" nillable="true" ma:displayName="Content Item" ma:default="" ma:hidden="true" ma:internalName="ContentItem" ma:readOnly="false">
      <xsd:simpleType>
        <xsd:restriction base="dms:Unknown"/>
      </xsd:simpleType>
    </xsd:element>
    <xsd:element name="CrawlForDependencies" ma:index="23" nillable="true" ma:displayName="Crawl for Dependencies?" ma:default="true" ma:internalName="CrawlForDependencies" ma:readOnly="false">
      <xsd:simpleType>
        <xsd:restriction base="dms:Boolean"/>
      </xsd:simpleType>
    </xsd:element>
    <xsd:element name="CSXHash" ma:index="26" nillable="true" ma:displayName="CSX Hash" ma:default="" ma:indexed="true" ma:internalName="CSXHash" ma:readOnly="false">
      <xsd:simpleType>
        <xsd:restriction base="dms:Text"/>
      </xsd:simpleType>
    </xsd:element>
    <xsd:element name="CSXSubmissionMarket" ma:index="27" nillable="true" ma:displayName="CSX Submission Market" ma:default="" ma:list="{2FBD1B11-2ACE-4FDC-B5A3-635D4ADF6F1B}" ma:internalName="CSXSubmissionMarket" ma:readOnly="false" ma:showField="MarketName" ma:web="4873beb7-5857-4685-be1f-d57550cc96cc">
      <xsd:simpleType>
        <xsd:restriction base="dms:Lookup"/>
      </xsd:simpleType>
    </xsd:element>
    <xsd:element name="CSXUpdate" ma:index="28" nillable="true" ma:displayName="CSX Updated?" ma:default="false" ma:internalName="CSXUpdate" ma:readOnly="false">
      <xsd:simpleType>
        <xsd:restriction base="dms:Boolean"/>
      </xsd:simpleType>
    </xsd:element>
    <xsd:element name="IntlLangReviewDate" ma:index="29" nillable="true" ma:displayName="Date to Complete Intl QA" ma:default="" ma:internalName="IntlLangReviewDate" ma:readOnly="false">
      <xsd:simpleType>
        <xsd:restriction base="dms:DateTime"/>
      </xsd:simpleType>
    </xsd:element>
    <xsd:element name="IsDeleted" ma:index="30" nillable="true" ma:displayName="Deleted?" ma:default="" ma:internalName="IsDeleted" ma:readOnly="false">
      <xsd:simpleType>
        <xsd:restriction base="dms:Boolean"/>
      </xsd:simpleType>
    </xsd:element>
    <xsd:element name="APDescription" ma:index="31" nillable="true" ma:displayName="Description" ma:default="" ma:internalName="APDescription" ma:readOnly="false">
      <xsd:simpleType>
        <xsd:restriction base="dms:Note"/>
      </xsd:simpleType>
    </xsd:element>
    <xsd:element name="DirectSourceMarket" ma:index="32" nillable="true" ma:displayName="Direct Source Market Group" ma:default="" ma:internalName="DirectSourceMarket" ma:readOnly="false">
      <xsd:simpleType>
        <xsd:restriction base="dms:Text"/>
      </xsd:simpleType>
    </xsd:element>
    <xsd:element name="Downloads" ma:index="33" nillable="true" ma:displayName="Downloads" ma:default="0" ma:hidden="true" ma:internalName="Downloads" ma:readOnly="false">
      <xsd:simpleType>
        <xsd:restriction base="dms:Unknown"/>
      </xsd:simpleType>
    </xsd:element>
    <xsd:element name="DSATActionTaken" ma:index="34" nillable="true" ma:displayName="DSAT Action Taken" ma:default="" ma:internalName="DSATActionTaken" ma:readOnly="false">
      <xsd:simpleType>
        <xsd:restriction base="dms:Choice">
          <xsd:enumeration value="Best Bets"/>
          <xsd:enumeration value="Expire"/>
          <xsd:enumeration value="Hide"/>
          <xsd:enumeration value="None"/>
        </xsd:restriction>
      </xsd:simpleType>
    </xsd:element>
    <xsd:element name="APEditor" ma:index="35" nillable="true" ma:displayName="Editor" ma:default="" ma:list="UserInfo" ma:internalName="APEditor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ditorialStatus" ma:index="36" nillable="true" ma:displayName="Editorial Status" ma:default="" ma:internalName="EditorialStatus" ma:readOnly="false">
      <xsd:simpleType>
        <xsd:restriction base="dms:Unknown"/>
      </xsd:simpleType>
    </xsd:element>
    <xsd:element name="EditorialTags" ma:index="37" nillable="true" ma:displayName="Editorial Tags" ma:default="" ma:internalName="EditorialTags">
      <xsd:simpleType>
        <xsd:restriction base="dms:Unknown"/>
      </xsd:simpleType>
    </xsd:element>
    <xsd:element name="TPExecutable" ma:index="38" nillable="true" ma:displayName="Executable" ma:default="" ma:internalName="TPExecutable">
      <xsd:simpleType>
        <xsd:restriction base="dms:Text"/>
      </xsd:simpleType>
    </xsd:element>
    <xsd:element name="FeatureTagsTaxHTField0" ma:index="40" nillable="true" ma:taxonomy="true" ma:internalName="FeatureTagsTaxHTField0" ma:taxonomyFieldName="FeatureTags" ma:displayName="Features" ma:readOnly="false" ma:default="" ma:fieldId="{7fc0d542-15c6-4882-a8e3-13bca44403fb}" ma:taxonomyMulti="true" ma:sspId="8f79753a-75d3-41f5-8ca3-40b843941b4f" ma:termSetId="f1ab6845-967d-4854-a0ba-4ec07f0f811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PFriendlyName" ma:index="41" nillable="true" ma:displayName="Friendly Name" ma:default="" ma:internalName="TPFriendlyName">
      <xsd:simpleType>
        <xsd:restriction base="dms:Text"/>
      </xsd:simpleType>
    </xsd:element>
    <xsd:element name="FriendlyTitle" ma:index="42" nillable="true" ma:displayName="Friendly Title" ma:default="" ma:description="Shorter title to be used when displaying search results" ma:internalName="FriendlyTitle" ma:readOnly="false">
      <xsd:simpleType>
        <xsd:restriction base="dms:Text"/>
      </xsd:simpleType>
    </xsd:element>
    <xsd:element name="PrimaryImageGen" ma:index="43" nillable="true" ma:displayName="Generate Images?" ma:default="true" ma:internalName="PrimaryImageGen">
      <xsd:simpleType>
        <xsd:restriction base="dms:Boolean"/>
      </xsd:simpleType>
    </xsd:element>
    <xsd:element name="HandoffToMSDN" ma:index="44" nillable="true" ma:displayName="Handoff To MSDN Date" ma:default="" ma:internalName="HandoffToMSDN" ma:readOnly="false">
      <xsd:simpleType>
        <xsd:restriction base="dms:DateTime"/>
      </xsd:simpleType>
    </xsd:element>
    <xsd:element name="InProjectListLookup" ma:index="45" nillable="true" ma:displayName="InProjectListLookup" ma:list="{9E343742-310B-4684-A24C-1D137CB4B230}" ma:internalName="InProjectListLookup" ma:readOnly="true" ma:showField="InProjectList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PInstallLocation" ma:index="46" nillable="true" ma:displayName="Install Location" ma:default="" ma:internalName="TPInstallLocation">
      <xsd:simpleType>
        <xsd:restriction base="dms:Text"/>
      </xsd:simpleType>
    </xsd:element>
    <xsd:element name="InternalTagsTaxHTField0" ma:index="48" nillable="true" ma:taxonomy="true" ma:internalName="InternalTagsTaxHTField0" ma:taxonomyFieldName="InternalTags" ma:displayName="Internal Tags" ma:readOnly="false" ma:default="" ma:fieldId="{1490b8a4-2706-41ec-b5e3-73176dccf34e}" ma:taxonomyMulti="true" ma:sspId="8f79753a-75d3-41f5-8ca3-40b843941b4f" ma:termSetId="82b6639e-f7fc-4c18-ad2d-003a6e70776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IntlLangReview" ma:index="49" nillable="true" ma:displayName="Intl Lang QA Review Required?" ma:default="" ma:internalName="IntlLangReview" ma:readOnly="false">
      <xsd:simpleType>
        <xsd:restriction base="dms:Boolean"/>
      </xsd:simpleType>
    </xsd:element>
    <xsd:element name="IntlLangReviewer" ma:index="50" nillable="true" ma:displayName="Intl Lang QA Reviewer" ma:default="" ma:internalName="IntlLangReviewer" ma:readOnly="false">
      <xsd:simpleType>
        <xsd:restriction base="dms:Text"/>
      </xsd:simpleType>
    </xsd:element>
    <xsd:element name="MarketSpecific" ma:index="51" nillable="true" ma:displayName="Is Market Specific?" ma:default="" ma:internalName="MarketSpecific" ma:readOnly="false">
      <xsd:simpleType>
        <xsd:restriction base="dms:Boolean"/>
      </xsd:simpleType>
    </xsd:element>
    <xsd:element name="LastCompleteVersionLookup" ma:index="52" nillable="true" ma:displayName="Last Complete Version Lookup" ma:default="" ma:list="{9E343742-310B-4684-A24C-1D137CB4B230}" ma:internalName="LastCompleteVersionLookup" ma:readOnly="true" ma:showField="LastCompleteVersion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HandOff" ma:index="53" nillable="true" ma:displayName="Last Hand-off" ma:default="" ma:internalName="LastHandOff" ma:readOnly="false">
      <xsd:simpleType>
        <xsd:restriction base="dms:DateTime"/>
      </xsd:simpleType>
    </xsd:element>
    <xsd:element name="LastModifiedDateTime" ma:index="54" nillable="true" ma:displayName="Last Modified Date" ma:default="" ma:internalName="LastModifiedDateTime" ma:readOnly="false">
      <xsd:simpleType>
        <xsd:restriction base="dms:DateTime"/>
      </xsd:simpleType>
    </xsd:element>
    <xsd:element name="LastPreviewErrorLookup" ma:index="55" nillable="true" ma:displayName="Last Preview Attempt Error" ma:default="" ma:list="{9E343742-310B-4684-A24C-1D137CB4B230}" ma:internalName="LastPreviewErrorLookup" ma:readOnly="true" ma:showField="LastPreviewError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ResultLookup" ma:index="56" nillable="true" ma:displayName="Last Preview Attempt Result" ma:default="" ma:list="{9E343742-310B-4684-A24C-1D137CB4B230}" ma:internalName="LastPreviewResultLookup" ma:readOnly="true" ma:showField="LastPreviewResult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AttemptDateLookup" ma:index="57" nillable="true" ma:displayName="Last Preview Attempted On" ma:default="" ma:list="{9E343742-310B-4684-A24C-1D137CB4B230}" ma:internalName="LastPreviewAttemptDateLookup" ma:readOnly="true" ma:showField="LastPreviewAttemptDate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edByLookup" ma:index="58" nillable="true" ma:displayName="Last Previewed By" ma:default="" ma:list="{9E343742-310B-4684-A24C-1D137CB4B230}" ma:internalName="LastPreviewedByLookup" ma:readOnly="true" ma:showField="LastPreviewedBy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TimeLookup" ma:index="59" nillable="true" ma:displayName="Last Previewed Date" ma:default="" ma:list="{9E343742-310B-4684-A24C-1D137CB4B230}" ma:internalName="LastPreviewTimeLookup" ma:readOnly="true" ma:showField="LastPreviewTime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reviewVersionLookup" ma:index="60" nillable="true" ma:displayName="Last Previewed Version" ma:default="" ma:list="{9E343742-310B-4684-A24C-1D137CB4B230}" ma:internalName="LastPreviewVersionLookup" ma:readOnly="true" ma:showField="LastPreviewVersion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ErrorLookup" ma:index="61" nillable="true" ma:displayName="Last Publish Attempt Error" ma:default="" ma:list="{9E343742-310B-4684-A24C-1D137CB4B230}" ma:internalName="LastPublishErrorLookup" ma:readOnly="true" ma:showField="LastPublishError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ResultLookup" ma:index="62" nillable="true" ma:displayName="Last Publish Attempt Result" ma:default="" ma:list="{9E343742-310B-4684-A24C-1D137CB4B230}" ma:internalName="LastPublishResultLookup" ma:readOnly="true" ma:showField="LastPublishResult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AttemptDateLookup" ma:index="63" nillable="true" ma:displayName="Last Publish Attempted On" ma:default="" ma:list="{9E343742-310B-4684-A24C-1D137CB4B230}" ma:internalName="LastPublishAttemptDateLookup" ma:readOnly="true" ma:showField="LastPublishAttemptDate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edByLookup" ma:index="64" nillable="true" ma:displayName="Last Published By" ma:default="" ma:list="{9E343742-310B-4684-A24C-1D137CB4B230}" ma:internalName="LastPublishedByLookup" ma:readOnly="true" ma:showField="LastPublishedBy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TimeLookup" ma:index="65" nillable="true" ma:displayName="Last Published Date" ma:default="" ma:list="{9E343742-310B-4684-A24C-1D137CB4B230}" ma:internalName="LastPublishTimeLookup" ma:readOnly="true" ma:showField="LastPublishTime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LastPublishVersionLookup" ma:index="66" nillable="true" ma:displayName="Last Published Version" ma:default="" ma:list="{9E343742-310B-4684-A24C-1D137CB4B230}" ma:internalName="LastPublishVersionLookup" ma:readOnly="true" ma:showField="LastPublishVersion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PLaunchHelpLinkType" ma:index="67" nillable="true" ma:displayName="Launch Help Link Type" ma:default="Template" ma:internalName="TPLaunchHelpLinkType">
      <xsd:simpleType>
        <xsd:restriction base="dms:Choice">
          <xsd:enumeration value="Template"/>
          <xsd:enumeration value="Training"/>
          <xsd:enumeration value="URL"/>
          <xsd:enumeration value="None"/>
        </xsd:restriction>
      </xsd:simpleType>
    </xsd:element>
    <xsd:element name="LegacyData" ma:index="68" nillable="true" ma:displayName="Legacy Data" ma:default="" ma:internalName="LegacyData" ma:readOnly="false">
      <xsd:simpleType>
        <xsd:restriction base="dms:Note"/>
      </xsd:simpleType>
    </xsd:element>
    <xsd:element name="TPLaunchHelpLink" ma:index="69" nillable="true" ma:displayName="Link to Launch Help Topic" ma:default="" ma:internalName="TPLaunchHelpLink">
      <xsd:simpleType>
        <xsd:restriction base="dms:Text"/>
      </xsd:simpleType>
    </xsd:element>
    <xsd:element name="LocComments" ma:index="70" nillable="true" ma:displayName="Loc Approval Comments" ma:default="" ma:internalName="LocComments" ma:readOnly="false">
      <xsd:simpleType>
        <xsd:restriction base="dms:Note"/>
      </xsd:simpleType>
    </xsd:element>
    <xsd:element name="LocLastLocAttemptVersionLookup" ma:index="71" nillable="true" ma:displayName="Loc Last Loc Attempt Version" ma:default="" ma:list="{7DD1DCEC-E449-43D3-891F-7DC62F62AD21}" ma:internalName="LocLastLocAttemptVersionLookup" ma:readOnly="false" ma:showField="LastLocAttemptVersion" ma:web="4873beb7-5857-4685-be1f-d57550cc96cc">
      <xsd:simpleType>
        <xsd:restriction base="dms:Lookup"/>
      </xsd:simpleType>
    </xsd:element>
    <xsd:element name="LocLastLocAttemptVersionTypeLookup" ma:index="72" nillable="true" ma:displayName="Loc Last Loc Attempt Version Type" ma:default="" ma:list="{7DD1DCEC-E449-43D3-891F-7DC62F62AD21}" ma:internalName="LocLastLocAttemptVersionTypeLookup" ma:readOnly="true" ma:showField="LastLocAttemptVersionType" ma:web="4873beb7-5857-4685-be1f-d57550cc96cc">
      <xsd:simpleType>
        <xsd:restriction base="dms:Lookup"/>
      </xsd:simpleType>
    </xsd:element>
    <xsd:element name="LocManualTestRequired" ma:index="73" nillable="true" ma:displayName="Loc Manual Test Required" ma:default="" ma:internalName="LocManualTestRequired" ma:readOnly="false">
      <xsd:simpleType>
        <xsd:restriction base="dms:Boolean"/>
      </xsd:simpleType>
    </xsd:element>
    <xsd:element name="LocMarketGroupTiers2" ma:index="74" nillable="true" ma:displayName="Loc Market Group Tiers" ma:internalName="LocMarketGroupTiers2" ma:readOnly="false">
      <xsd:simpleType>
        <xsd:restriction base="dms:Unknown"/>
      </xsd:simpleType>
    </xsd:element>
    <xsd:element name="LocNewPublishedVersionLookup" ma:index="75" nillable="true" ma:displayName="Loc New Published Version Lookup" ma:default="" ma:list="{7DD1DCEC-E449-43D3-891F-7DC62F62AD21}" ma:internalName="LocNewPublishedVersionLookup" ma:readOnly="true" ma:showField="NewPublishedVersion" ma:web="4873beb7-5857-4685-be1f-d57550cc96cc">
      <xsd:simpleType>
        <xsd:restriction base="dms:Lookup"/>
      </xsd:simpleType>
    </xsd:element>
    <xsd:element name="LocOverallHandbackStatusLookup" ma:index="76" nillable="true" ma:displayName="Loc Overall Handback Status" ma:default="" ma:list="{7DD1DCEC-E449-43D3-891F-7DC62F62AD21}" ma:internalName="LocOverallHandbackStatusLookup" ma:readOnly="true" ma:showField="OverallHandbackStatus" ma:web="4873beb7-5857-4685-be1f-d57550cc96cc">
      <xsd:simpleType>
        <xsd:restriction base="dms:Lookup"/>
      </xsd:simpleType>
    </xsd:element>
    <xsd:element name="LocOverallLocStatusLookup" ma:index="77" nillable="true" ma:displayName="Loc Overall Localize Status" ma:default="" ma:list="{7DD1DCEC-E449-43D3-891F-7DC62F62AD21}" ma:internalName="LocOverallLocStatusLookup" ma:readOnly="true" ma:showField="OverallLocStatus" ma:web="4873beb7-5857-4685-be1f-d57550cc96cc">
      <xsd:simpleType>
        <xsd:restriction base="dms:Lookup"/>
      </xsd:simpleType>
    </xsd:element>
    <xsd:element name="LocOverallPreviewStatusLookup" ma:index="78" nillable="true" ma:displayName="Loc Overall Preview Status" ma:default="" ma:list="{7DD1DCEC-E449-43D3-891F-7DC62F62AD21}" ma:internalName="LocOverallPreviewStatusLookup" ma:readOnly="true" ma:showField="OverallPreviewStatus" ma:web="4873beb7-5857-4685-be1f-d57550cc96cc">
      <xsd:simpleType>
        <xsd:restriction base="dms:Lookup"/>
      </xsd:simpleType>
    </xsd:element>
    <xsd:element name="LocOverallPublishStatusLookup" ma:index="79" nillable="true" ma:displayName="Loc Overall Publish Status" ma:default="" ma:list="{7DD1DCEC-E449-43D3-891F-7DC62F62AD21}" ma:internalName="LocOverallPublishStatusLookup" ma:readOnly="true" ma:showField="OverallPublishStatus" ma:web="4873beb7-5857-4685-be1f-d57550cc96cc">
      <xsd:simpleType>
        <xsd:restriction base="dms:Lookup"/>
      </xsd:simpleType>
    </xsd:element>
    <xsd:element name="IntlLocPriority" ma:index="80" nillable="true" ma:displayName="Loc Priority" ma:default="" ma:internalName="IntlLocPriority" ma:readOnly="false">
      <xsd:simpleType>
        <xsd:restriction base="dms:Unknown"/>
      </xsd:simpleType>
    </xsd:element>
    <xsd:element name="LocProcessedForHandoffsLookup" ma:index="81" nillable="true" ma:displayName="Loc Processed For Handoffs" ma:default="" ma:list="{7DD1DCEC-E449-43D3-891F-7DC62F62AD21}" ma:internalName="LocProcessedForHandoffsLookup" ma:readOnly="true" ma:showField="ProcessedForHandoffs" ma:web="4873beb7-5857-4685-be1f-d57550cc96cc">
      <xsd:simpleType>
        <xsd:restriction base="dms:Lookup"/>
      </xsd:simpleType>
    </xsd:element>
    <xsd:element name="LocProcessedForMarketsLookup" ma:index="82" nillable="true" ma:displayName="Loc Processed For Markets" ma:default="" ma:list="{7DD1DCEC-E449-43D3-891F-7DC62F62AD21}" ma:internalName="LocProcessedForMarketsLookup" ma:readOnly="true" ma:showField="ProcessedForMarkets" ma:web="4873beb7-5857-4685-be1f-d57550cc96cc">
      <xsd:simpleType>
        <xsd:restriction base="dms:Lookup"/>
      </xsd:simpleType>
    </xsd:element>
    <xsd:element name="LocPublishedDependentAssetsLookup" ma:index="83" nillable="true" ma:displayName="Loc Published Dependent Assets" ma:default="" ma:list="{7DD1DCEC-E449-43D3-891F-7DC62F62AD21}" ma:internalName="LocPublishedDependentAssetsLookup" ma:readOnly="true" ma:showField="PublishedDependentAssets" ma:web="4873beb7-5857-4685-be1f-d57550cc96cc">
      <xsd:simpleType>
        <xsd:restriction base="dms:Lookup"/>
      </xsd:simpleType>
    </xsd:element>
    <xsd:element name="LocPublishedLinkedAssetsLookup" ma:index="84" nillable="true" ma:displayName="Loc Published Linked Assets" ma:default="" ma:list="{7DD1DCEC-E449-43D3-891F-7DC62F62AD21}" ma:internalName="LocPublishedLinkedAssetsLookup" ma:readOnly="true" ma:showField="PublishedLinkedAssets" ma:web="4873beb7-5857-4685-be1f-d57550cc96cc">
      <xsd:simpleType>
        <xsd:restriction base="dms:Lookup"/>
      </xsd:simpleType>
    </xsd:element>
    <xsd:element name="LocRecommendedHandoff" ma:index="85" nillable="true" ma:displayName="Loc Recommended Handoff" ma:default="" ma:indexed="true" ma:internalName="LocRecommendedHandoff" ma:readOnly="false">
      <xsd:simpleType>
        <xsd:restriction base="dms:Text"/>
      </xsd:simpleType>
    </xsd:element>
    <xsd:element name="LocalizationTagsTaxHTField0" ma:index="87" nillable="true" ma:taxonomy="true" ma:internalName="LocalizationTagsTaxHTField0" ma:taxonomyFieldName="LocalizationTags" ma:displayName="Localization Tags" ma:readOnly="false" ma:default="" ma:fieldId="{00f02cb3-2c7c-424a-9c61-10e9b6878429}" ma:taxonomyMulti="true" ma:sspId="8f79753a-75d3-41f5-8ca3-40b843941b4f" ma:termSetId="5b7703a5-8e8b-4b58-8b31-1cea35331da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achineTranslated" ma:index="88" nillable="true" ma:displayName="Machine Translated" ma:default="" ma:internalName="MachineTranslated" ma:readOnly="false">
      <xsd:simpleType>
        <xsd:restriction base="dms:Boolean"/>
      </xsd:simpleType>
    </xsd:element>
    <xsd:element name="Manager" ma:index="89" nillable="true" ma:displayName="Manager" ma:hidden="true" ma:internalName="Manager" ma:readOnly="false">
      <xsd:simpleType>
        <xsd:restriction base="dms:Text"/>
      </xsd:simpleType>
    </xsd:element>
    <xsd:element name="Markets" ma:index="90" nillable="true" ma:displayName="Markets" ma:default="" ma:description="Leave blank to show in all markets" ma:list="{2FBD1B11-2ACE-4FDC-B5A3-635D4ADF6F1B}" ma:internalName="Markets" ma:readOnly="false" ma:showField="MarketName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lestone" ma:index="91" nillable="true" ma:displayName="Milestone" ma:default="" ma:internalName="Milestone" ma:readOnly="false">
      <xsd:simpleType>
        <xsd:restriction base="dms:Unknown"/>
      </xsd:simpleType>
    </xsd:element>
    <xsd:element name="TPNamespace" ma:index="94" nillable="true" ma:displayName="Namespace" ma:default="" ma:internalName="TPNamespace">
      <xsd:simpleType>
        <xsd:restriction base="dms:Text"/>
      </xsd:simpleType>
    </xsd:element>
    <xsd:element name="NumericId" ma:index="95" nillable="true" ma:displayName="Numeric ID" ma:default="" ma:indexed="true" ma:internalName="NumericId" ma:readOnly="false">
      <xsd:simpleType>
        <xsd:restriction base="dms:Number"/>
      </xsd:simpleType>
    </xsd:element>
    <xsd:element name="NumOfRatingsLookup" ma:index="96" nillable="true" ma:displayName="NumOfRatings" ma:default="" ma:list="{9E343742-310B-4684-A24C-1D137CB4B230}" ma:internalName="NumOfRatingsLookup" ma:readOnly="true" ma:showField="NumOfRatings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OOCacheId" ma:index="97" nillable="true" ma:displayName="OOCacheId" ma:internalName="OOCacheId" ma:readOnly="false">
      <xsd:simpleType>
        <xsd:restriction base="dms:Text"/>
      </xsd:simpleType>
    </xsd:element>
    <xsd:element name="OpenTemplate" ma:index="98" nillable="true" ma:displayName="Open Template" ma:default="true" ma:internalName="OpenTemplate">
      <xsd:simpleType>
        <xsd:restriction base="dms:Boolean"/>
      </xsd:simpleType>
    </xsd:element>
    <xsd:element name="OriginAsset" ma:index="99" nillable="true" ma:displayName="Origin Asset" ma:default="" ma:internalName="OriginAsset" ma:readOnly="false">
      <xsd:simpleType>
        <xsd:restriction base="dms:Text"/>
      </xsd:simpleType>
    </xsd:element>
    <xsd:element name="OriginalRelease" ma:index="100" nillable="true" ma:displayName="Original Release" ma:default="15" ma:internalName="OriginalRelease" ma:readOnly="false">
      <xsd:simpleType>
        <xsd:restriction base="dms:Choice">
          <xsd:enumeration value="14"/>
          <xsd:enumeration value="15"/>
          <xsd:enumeration value="16"/>
        </xsd:restriction>
      </xsd:simpleType>
    </xsd:element>
    <xsd:element name="OriginalSourceMarket" ma:index="101" nillable="true" ma:displayName="Original Source Market Group" ma:default="" ma:internalName="OriginalSourceMarket" ma:readOnly="false">
      <xsd:simpleType>
        <xsd:restriction base="dms:Text"/>
      </xsd:simpleType>
    </xsd:element>
    <xsd:element name="OutputCachingOn" ma:index="102" nillable="true" ma:displayName="Output Caching" ma:default="true" ma:hidden="true" ma:internalName="OutputCachingOn" ma:readOnly="false">
      <xsd:simpleType>
        <xsd:restriction base="dms:Boolean"/>
      </xsd:simpleType>
    </xsd:element>
    <xsd:element name="ParentAssetId" ma:index="103" nillable="true" ma:displayName="Parent Asset Id" ma:default="" ma:internalName="ParentAssetId" ma:readOnly="false">
      <xsd:simpleType>
        <xsd:restriction base="dms:Text"/>
      </xsd:simpleType>
    </xsd:element>
    <xsd:element name="PlannedPubDate" ma:index="104" nillable="true" ma:displayName="Planned Publish Date" ma:default="" ma:indexed="true" ma:internalName="PlannedPubDate" ma:readOnly="false">
      <xsd:simpleType>
        <xsd:restriction base="dms:DateTime"/>
      </xsd:simpleType>
    </xsd:element>
    <xsd:element name="PolicheckWords" ma:index="105" nillable="true" ma:displayName="Policheck Words" ma:default="" ma:internalName="PolicheckWords" ma:readOnly="false">
      <xsd:simpleType>
        <xsd:restriction base="dms:Text"/>
      </xsd:simpleType>
    </xsd:element>
    <xsd:element name="BusinessGroup" ma:index="106" nillable="true" ma:displayName="Product Division Owner" ma:default="" ma:internalName="BusinessGroup" ma:readOnly="false">
      <xsd:simpleType>
        <xsd:restriction base="dms:Unknown"/>
      </xsd:simpleType>
    </xsd:element>
    <xsd:element name="UAProjectedTotalWords" ma:index="107" nillable="true" ma:displayName="Projected Word Count" ma:default="" ma:internalName="UAProjectedTotalWords" ma:readOnly="false">
      <xsd:simpleType>
        <xsd:restriction base="dms:Unknown"/>
      </xsd:simpleType>
    </xsd:element>
    <xsd:element name="Provider" ma:index="108" nillable="true" ma:displayName="Provider" ma:default="" ma:internalName="Provider" ma:readOnly="false">
      <xsd:simpleType>
        <xsd:restriction base="dms:Unknown"/>
      </xsd:simpleType>
    </xsd:element>
    <xsd:element name="Providers" ma:index="109" nillable="true" ma:displayName="Providers" ma:default="" ma:internalName="Providers">
      <xsd:simpleType>
        <xsd:restriction base="dms:Unknown"/>
      </xsd:simpleType>
    </xsd:element>
    <xsd:element name="PublishStatusLookup" ma:index="110" nillable="true" ma:displayName="Publish Status" ma:default="" ma:list="{9E343742-310B-4684-A24C-1D137CB4B230}" ma:internalName="PublishStatusLookup" ma:readOnly="false" ma:showField="PublishStatus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PublishTargets" ma:index="111" nillable="true" ma:displayName="Publish Target" ma:default="OfficeOnlineVNext" ma:internalName="PublishTargets" ma:readOnly="false">
      <xsd:simpleType>
        <xsd:restriction base="dms:Unknown"/>
      </xsd:simpleType>
    </xsd:element>
    <xsd:element name="RecommendationsModifier" ma:index="112" nillable="true" ma:displayName="Recommendations Modifier" ma:default="" ma:internalName="RecommendationsModifier" ma:readOnly="false">
      <xsd:simpleType>
        <xsd:restriction base="dms:Number"/>
      </xsd:simpleType>
    </xsd:element>
    <xsd:element name="ArtSampleDocs" ma:index="113" nillable="true" ma:displayName="Sample Docs" ma:default="" ma:hidden="true" ma:internalName="ArtSampleDocs" ma:readOnly="false">
      <xsd:simpleType>
        <xsd:restriction base="dms:Text"/>
      </xsd:simpleType>
    </xsd:element>
    <xsd:element name="ScenarioTagsTaxHTField0" ma:index="115" nillable="true" ma:taxonomy="true" ma:internalName="ScenarioTagsTaxHTField0" ma:taxonomyFieldName="ScenarioTags" ma:displayName="Scenarios" ma:readOnly="false" ma:default="" ma:fieldId="{93aef74d-6c78-4815-8310-51477dceeccc}" ma:taxonomyMulti="true" ma:sspId="8f79753a-75d3-41f5-8ca3-40b843941b4f" ma:termSetId="4b7d5f16-e2f2-4fc0-bab3-6e8b931e57d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ShowIn" ma:index="117" nillable="true" ma:displayName="Show In" ma:default="Show everywhere" ma:internalName="ShowIn" ma:readOnly="false">
      <xsd:simpleType>
        <xsd:restriction base="dms:Choice">
          <xsd:enumeration value="Hide on web"/>
          <xsd:enumeration value="On Web no search"/>
          <xsd:enumeration value="Show everywhere"/>
          <xsd:enumeration value="Special use only"/>
        </xsd:restriction>
      </xsd:simpleType>
    </xsd:element>
    <xsd:element name="SourceTitle" ma:index="118" nillable="true" ma:displayName="Source Title" ma:default="" ma:indexed="true" ma:internalName="SourceTitle" ma:readOnly="false">
      <xsd:simpleType>
        <xsd:restriction base="dms:Text"/>
      </xsd:simpleType>
    </xsd:element>
    <xsd:element name="CSXSubmissionDate" ma:index="119" nillable="true" ma:displayName="Submission Date" ma:default="" ma:internalName="CSXSubmissionDate" ma:readOnly="false">
      <xsd:simpleType>
        <xsd:restriction base="dms:DateTime"/>
      </xsd:simpleType>
    </xsd:element>
    <xsd:element name="SubmitterId" ma:index="120" nillable="true" ma:displayName="Submitter ID" ma:default="" ma:internalName="SubmitterId" ma:readOnly="false">
      <xsd:simpleType>
        <xsd:restriction base="dms:Text"/>
      </xsd:simpleType>
    </xsd:element>
    <xsd:element name="TaxCatchAll" ma:index="121" nillable="true" ma:displayName="Taxonomy Catch All Column" ma:hidden="true" ma:list="{530f955b-6704-4601-bd83-f81d87f1e440}" ma:internalName="TaxCatchAll" ma:showField="CatchAllData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22" nillable="true" ma:displayName="Taxonomy Catch All Column1" ma:hidden="true" ma:list="{530f955b-6704-4601-bd83-f81d87f1e440}" ma:internalName="TaxCatchAllLabel" ma:readOnly="true" ma:showField="CatchAllDataLabel" ma:web="4873beb7-5857-4685-be1f-d57550cc96c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emplateStatus" ma:index="123" nillable="true" ma:displayName="Template Status" ma:default="" ma:internalName="TemplateStatus">
      <xsd:simpleType>
        <xsd:restriction base="dms:Unknown"/>
      </xsd:simpleType>
    </xsd:element>
    <xsd:element name="TemplateTemplateType" ma:index="124" nillable="true" ma:displayName="Template Type" ma:default="" ma:internalName="TemplateTemplateType">
      <xsd:simpleType>
        <xsd:restriction base="dms:Unknown"/>
      </xsd:simpleType>
    </xsd:element>
    <xsd:element name="ThumbnailAssetId" ma:index="125" nillable="true" ma:displayName="Thumbnail Image Asset" ma:default="" ma:internalName="ThumbnailAssetId" ma:readOnly="false">
      <xsd:simpleType>
        <xsd:restriction base="dms:Text"/>
      </xsd:simpleType>
    </xsd:element>
    <xsd:element name="TimesCloned" ma:index="126" nillable="true" ma:displayName="Times Cloned" ma:default="" ma:internalName="TimesCloned" ma:readOnly="false">
      <xsd:simpleType>
        <xsd:restriction base="dms:Number"/>
      </xsd:simpleType>
    </xsd:element>
    <xsd:element name="TrustLevel" ma:index="128" nillable="true" ma:displayName="Trust Level" ma:default="1 Microsoft Managed Content" ma:internalName="TrustLevel" ma:readOnly="false">
      <xsd:simpleType>
        <xsd:restriction base="dms:Unknown"/>
      </xsd:simpleType>
    </xsd:element>
    <xsd:element name="UALocComments" ma:index="129" nillable="true" ma:displayName="UA Loc Comments" ma:default="" ma:internalName="UALocComments" ma:readOnly="false">
      <xsd:simpleType>
        <xsd:restriction base="dms:Note"/>
      </xsd:simpleType>
    </xsd:element>
    <xsd:element name="UALocRecommendation" ma:index="130" nillable="true" ma:displayName="UA Loc Recommendation" ma:default="Localize" ma:internalName="UALocRecommendation" ma:readOnly="false">
      <xsd:simpleType>
        <xsd:restriction base="dms:Choice">
          <xsd:enumeration value="Localize"/>
          <xsd:enumeration value="Never Localize"/>
          <xsd:enumeration value="Priority Localize"/>
        </xsd:restriction>
      </xsd:simpleType>
    </xsd:element>
    <xsd:element name="UANotes" ma:index="131" nillable="true" ma:displayName="UA Notes" ma:default="" ma:internalName="UANotes" ma:readOnly="false">
      <xsd:simpleType>
        <xsd:restriction base="dms:Note"/>
      </xsd:simpleType>
    </xsd:element>
    <xsd:element name="TPAppVersion" ma:index="132" nillable="true" ma:displayName="Version" ma:default="" ma:internalName="TPAppVersion">
      <xsd:simpleType>
        <xsd:restriction base="dms:Text"/>
      </xsd:simpleType>
    </xsd:element>
    <xsd:element name="VoteCount" ma:index="133" nillable="true" ma:displayName="Vote Count" ma:default="" ma:internalName="VoteCount" ma:readOnly="fals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2" ma:displayName="Content Type"/>
        <xsd:element ref="dc:title" minOccurs="0" maxOccurs="1" ma:index="127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3A85211-E3EF-4462-8EF7-B98D9AD79D9F}">
  <ds:schemaRefs>
    <ds:schemaRef ds:uri="http://schemas.microsoft.com/office/infopath/2007/PartnerControls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schemas.microsoft.com/office/2006/metadata/properties"/>
    <ds:schemaRef ds:uri="4873beb7-5857-4685-be1f-d57550cc96cc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B0BE4E2F-F9E2-47EA-9749-00C2632BC6C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4D866BB-53A8-4AA2-8213-3C5DD1E7671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873beb7-5857-4685-be1f-d57550cc96c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13</vt:i4>
      </vt:variant>
    </vt:vector>
  </HeadingPairs>
  <TitlesOfParts>
    <vt:vector size="25" baseType="lpstr">
      <vt:lpstr>Jan</vt:lpstr>
      <vt:lpstr>Feb</vt:lpstr>
      <vt:lpstr>Mar</vt:lpstr>
      <vt:lpstr>Apr</vt:lpstr>
      <vt:lpstr>May</vt:lpstr>
      <vt:lpstr>Jun</vt:lpstr>
      <vt:lpstr>Jul</vt:lpstr>
      <vt:lpstr>Aug</vt:lpstr>
      <vt:lpstr>Sep</vt:lpstr>
      <vt:lpstr>Oct</vt:lpstr>
      <vt:lpstr>Nov</vt:lpstr>
      <vt:lpstr>Dec</vt:lpstr>
      <vt:lpstr>CalendarYear</vt:lpstr>
      <vt:lpstr>Apr!Print_Area</vt:lpstr>
      <vt:lpstr>Aug!Print_Area</vt:lpstr>
      <vt:lpstr>Dec!Print_Area</vt:lpstr>
      <vt:lpstr>Feb!Print_Area</vt:lpstr>
      <vt:lpstr>Jan!Print_Area</vt:lpstr>
      <vt:lpstr>Jul!Print_Area</vt:lpstr>
      <vt:lpstr>Jun!Print_Area</vt:lpstr>
      <vt:lpstr>Mar!Print_Area</vt:lpstr>
      <vt:lpstr>May!Print_Area</vt:lpstr>
      <vt:lpstr>Nov!Print_Area</vt:lpstr>
      <vt:lpstr>Oct!Print_Area</vt:lpstr>
      <vt:lpstr>Sep!Print_Area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dcterms:created xsi:type="dcterms:W3CDTF">2012-09-17T22:36:33Z</dcterms:created>
  <dcterms:modified xsi:type="dcterms:W3CDTF">2018-04-18T01:40:53Z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0x0101006EDDDB5EE6D98C44930B742096920B300400F5B6D36B3EF94B4E9A635CDF2A18F5B8</vt:lpwstr>
  </property>
  <property fmtid="{D5CDD505-2E9C-101B-9397-08002B2CF9AE}" pid="3" name="InternalTags">
    <vt:lpwstr/>
  </property>
  <property fmtid="{D5CDD505-2E9C-101B-9397-08002B2CF9AE}" pid="4" name="FeatureTags">
    <vt:lpwstr/>
  </property>
  <property fmtid="{D5CDD505-2E9C-101B-9397-08002B2CF9AE}" pid="5" name="LocalizationTags">
    <vt:lpwstr/>
  </property>
  <property fmtid="{D5CDD505-2E9C-101B-9397-08002B2CF9AE}" pid="6" name="ScenarioTags">
    <vt:lpwstr/>
  </property>
  <property fmtid="{D5CDD505-2E9C-101B-9397-08002B2CF9AE}" pid="7" name="CampaignTags">
    <vt:lpwstr/>
  </property>
</Properties>
</file>