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6"/>
  <workbookPr codeName="ThisWorkbook" autoCompressPictures="0"/>
  <mc:AlternateContent xmlns:mc="http://schemas.openxmlformats.org/markup-compatibility/2006">
    <mc:Choice Requires="x15">
      <x15ac:absPath xmlns:x15ac="http://schemas.microsoft.com/office/spreadsheetml/2010/11/ac" url="\\Deli\projects\Office_Online\technicians\IMartisek\Bugs\bugfixing\puf\sv-SE\target\"/>
    </mc:Choice>
  </mc:AlternateContent>
  <bookViews>
    <workbookView xWindow="0" yWindow="0" windowWidth="28740" windowHeight="11805"/>
  </bookViews>
  <sheets>
    <sheet name="Bolånekalkylator" sheetId="1" r:id="rId1"/>
    <sheet name="Amorteringstabell" sheetId="2" r:id="rId2"/>
  </sheets>
  <definedNames>
    <definedName name="Betald_ränta_totalt">Bolånekalkylator!$E$7</definedName>
    <definedName name="HeaderRow">ROW(Amorteringstabell!$B$3:$J$3)</definedName>
    <definedName name="KolumnRubrik1">Bolånekalkylator!$B$3</definedName>
    <definedName name="KolumnRubrik2">Amortering[[#Headers],['#]]</definedName>
    <definedName name="LastRow">COUNTIF(Amorteringstabell!$C$4:$C$363,"&gt;1")+HeaderRow</definedName>
    <definedName name="LoanIsGood">(Bolånekalkylator!$C$5*Bolånekalkylator!$C$6*Bolånekalkylator!$C$7)&gt;0</definedName>
    <definedName name="LoanStart">Bolånekalkylator!$C$8</definedName>
    <definedName name="Lånebelopp">Bolånekalkylator!$C$7</definedName>
    <definedName name="Lånebetalningar_totalt">Amorteringstabell!$E$4:$F$363</definedName>
    <definedName name="Lånets_löptid">Bolånekalkylator!$C$6</definedName>
    <definedName name="Månatliga_lånebetalningar">Bolånekalkylator!$E$4</definedName>
    <definedName name="NoPaymentsRemaining">Amorteringstabell!$J$4:$J$363</definedName>
    <definedName name="PaymentDurationIncreaseDecrease">INT(NPER(Räntesats/12,-Månatliga_lånebetalningar*VLOOKUP(PaymentPercentage,PaymentScenarios,2,FALSE),Lånebelopp))</definedName>
    <definedName name="PercentageIncreaseDecrease">1-PaymentDurationIncreaseDecrease/Lånets_löptid</definedName>
    <definedName name="PropertyTaxAmount">Bolånekalkylator!$E$8</definedName>
    <definedName name="ränta">Amorteringstabell!$E$4:$E$363</definedName>
    <definedName name="Räntesats">Bolånekalkylator!$C$5</definedName>
    <definedName name="summa_betalningar">Amorteringstabell!$H$4:$H$363</definedName>
    <definedName name="_xlnm.Print_Titles" localSheetId="1">Amorteringstabell!$3:$3</definedName>
    <definedName name="ValueOfHome">Bolånekalkylator!$C$4</definedName>
    <definedName name="ValuesEntered">IF(Lånebelopp*(LEN(Räntesats)&gt;0)*Lånets_löptid*LoanStart*(LEN(PropertyTaxAmount)&gt;0)&gt;0,1,0)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4" i="2" l="1"/>
  <c r="E4" i="1"/>
  <c r="C8" i="1" l="1"/>
  <c r="E4" i="2" l="1"/>
  <c r="D2" i="1"/>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F4" i="2" l="1"/>
  <c r="I4" i="2" s="1"/>
  <c r="G4" i="2"/>
  <c r="C5" i="2" l="1"/>
  <c r="H4" i="2"/>
  <c r="D5" i="2" l="1"/>
  <c r="G5" i="2"/>
  <c r="F5" i="2"/>
  <c r="I5" i="2" s="1"/>
  <c r="C6" i="2" l="1"/>
  <c r="D6" i="2" l="1"/>
  <c r="F6" i="2" s="1"/>
  <c r="I6" i="2" s="1"/>
  <c r="G6" i="2"/>
  <c r="C7" i="2" l="1"/>
  <c r="D7" i="2" l="1"/>
  <c r="G7" i="2"/>
  <c r="F7" i="2"/>
  <c r="I7" i="2" s="1"/>
  <c r="C8" i="2" l="1"/>
  <c r="D8" i="2" l="1"/>
  <c r="G8" i="2"/>
  <c r="F8" i="2"/>
  <c r="I8" i="2" s="1"/>
  <c r="C9" i="2" l="1"/>
  <c r="D9" i="2" l="1"/>
  <c r="G9" i="2"/>
  <c r="F9" i="2"/>
  <c r="I9" i="2" s="1"/>
  <c r="C10" i="2" l="1"/>
  <c r="D10" i="2" l="1"/>
  <c r="F10" i="2" s="1"/>
  <c r="I10" i="2" s="1"/>
  <c r="G10" i="2"/>
  <c r="C11" i="2" l="1"/>
  <c r="D11" i="2" l="1"/>
  <c r="G11" i="2"/>
  <c r="F11" i="2"/>
  <c r="I11" i="2" s="1"/>
  <c r="C12" i="2" l="1"/>
  <c r="D12" i="2" l="1"/>
  <c r="G12" i="2"/>
  <c r="F12" i="2"/>
  <c r="I12" i="2" s="1"/>
  <c r="C13" i="2" l="1"/>
  <c r="D13" i="2" l="1"/>
  <c r="G13" i="2"/>
  <c r="F13" i="2"/>
  <c r="I13" i="2" s="1"/>
  <c r="C14" i="2" l="1"/>
  <c r="D14" i="2" l="1"/>
  <c r="F14" i="2" s="1"/>
  <c r="I14" i="2" s="1"/>
  <c r="G14" i="2"/>
  <c r="C15" i="2" l="1"/>
  <c r="D15" i="2" l="1"/>
  <c r="F15" i="2" s="1"/>
  <c r="I15" i="2" s="1"/>
  <c r="G15" i="2"/>
  <c r="C16" i="2" l="1"/>
  <c r="D16" i="2" l="1"/>
  <c r="F16" i="2" s="1"/>
  <c r="I16" i="2" s="1"/>
  <c r="G16" i="2"/>
  <c r="C17" i="2" l="1"/>
  <c r="D17" i="2" l="1"/>
  <c r="F17" i="2" s="1"/>
  <c r="I17" i="2" s="1"/>
  <c r="G17" i="2"/>
  <c r="C18" i="2" l="1"/>
  <c r="D18" i="2" l="1"/>
  <c r="G18" i="2"/>
  <c r="F18" i="2"/>
  <c r="I18" i="2" s="1"/>
  <c r="C19" i="2" l="1"/>
  <c r="D19" i="2" l="1"/>
  <c r="F19" i="2" s="1"/>
  <c r="I19" i="2" s="1"/>
  <c r="G19" i="2"/>
  <c r="C20" i="2" l="1"/>
  <c r="D20" i="2" l="1"/>
  <c r="G20" i="2"/>
  <c r="F20" i="2"/>
  <c r="I20" i="2" s="1"/>
  <c r="C21" i="2" l="1"/>
  <c r="D21" i="2" l="1"/>
  <c r="G21" i="2"/>
  <c r="F21" i="2"/>
  <c r="I21" i="2" s="1"/>
  <c r="C22" i="2" l="1"/>
  <c r="D22" i="2" l="1"/>
  <c r="G22" i="2"/>
  <c r="F22" i="2"/>
  <c r="I22" i="2" s="1"/>
  <c r="C23" i="2" l="1"/>
  <c r="D23" i="2" l="1"/>
  <c r="G23" i="2"/>
  <c r="F23" i="2"/>
  <c r="I23" i="2" s="1"/>
  <c r="C24" i="2" l="1"/>
  <c r="D24" i="2" l="1"/>
  <c r="G24" i="2"/>
  <c r="F24" i="2"/>
  <c r="I24" i="2" s="1"/>
  <c r="C25" i="2" l="1"/>
  <c r="D25" i="2" l="1"/>
  <c r="G25" i="2"/>
  <c r="F25" i="2"/>
  <c r="I25" i="2" s="1"/>
  <c r="C26" i="2" l="1"/>
  <c r="D26" i="2" l="1"/>
  <c r="G26" i="2"/>
  <c r="F26" i="2"/>
  <c r="I26" i="2" s="1"/>
  <c r="C27" i="2" l="1"/>
  <c r="D27" i="2" l="1"/>
  <c r="G27" i="2"/>
  <c r="F27" i="2"/>
  <c r="I27" i="2" s="1"/>
  <c r="C28" i="2" l="1"/>
  <c r="D28" i="2" l="1"/>
  <c r="G28" i="2"/>
  <c r="F28" i="2"/>
  <c r="I28" i="2" s="1"/>
  <c r="C29" i="2" l="1"/>
  <c r="D29" i="2" l="1"/>
  <c r="F29" i="2" s="1"/>
  <c r="I29" i="2" s="1"/>
  <c r="G29" i="2"/>
  <c r="C30" i="2" l="1"/>
  <c r="D30" i="2" l="1"/>
  <c r="F30" i="2" s="1"/>
  <c r="I30" i="2" s="1"/>
  <c r="G30" i="2"/>
  <c r="C31" i="2" l="1"/>
  <c r="D31" i="2" l="1"/>
  <c r="G31" i="2"/>
  <c r="F31" i="2"/>
  <c r="I31" i="2" s="1"/>
  <c r="C32" i="2" l="1"/>
  <c r="D32" i="2" l="1"/>
  <c r="G32" i="2"/>
  <c r="F32" i="2"/>
  <c r="I32" i="2" s="1"/>
  <c r="C33" i="2" l="1"/>
  <c r="D33" i="2" l="1"/>
  <c r="G33" i="2"/>
  <c r="F33" i="2"/>
  <c r="I33" i="2" s="1"/>
  <c r="C34" i="2" l="1"/>
  <c r="D34" i="2" l="1"/>
  <c r="G34" i="2"/>
  <c r="F34" i="2"/>
  <c r="I34" i="2" s="1"/>
  <c r="C35" i="2" l="1"/>
  <c r="D35" i="2" l="1"/>
  <c r="G35" i="2"/>
  <c r="F35" i="2"/>
  <c r="I35" i="2" s="1"/>
  <c r="C36" i="2" l="1"/>
  <c r="D36" i="2" l="1"/>
  <c r="G36" i="2"/>
  <c r="F36" i="2"/>
  <c r="I36" i="2" s="1"/>
  <c r="C37" i="2" l="1"/>
  <c r="D37" i="2" l="1"/>
  <c r="G37" i="2"/>
  <c r="F37" i="2"/>
  <c r="I37" i="2" s="1"/>
  <c r="C38" i="2" l="1"/>
  <c r="D38" i="2" l="1"/>
  <c r="G38" i="2"/>
  <c r="F38" i="2"/>
  <c r="I38" i="2" s="1"/>
  <c r="C39" i="2" l="1"/>
  <c r="D39" i="2" l="1"/>
  <c r="G39" i="2"/>
  <c r="F39" i="2"/>
  <c r="I39" i="2" s="1"/>
  <c r="C40" i="2" l="1"/>
  <c r="D40" i="2" l="1"/>
  <c r="G40" i="2"/>
  <c r="F40" i="2"/>
  <c r="I40" i="2" s="1"/>
  <c r="C41" i="2" l="1"/>
  <c r="D41" i="2" l="1"/>
  <c r="G41" i="2"/>
  <c r="F41" i="2"/>
  <c r="I41" i="2" s="1"/>
  <c r="C42" i="2" l="1"/>
  <c r="D42" i="2" l="1"/>
  <c r="G42" i="2"/>
  <c r="F42" i="2"/>
  <c r="I42" i="2" s="1"/>
  <c r="C43" i="2" l="1"/>
  <c r="D43" i="2" l="1"/>
  <c r="F43" i="2" s="1"/>
  <c r="I43" i="2" s="1"/>
  <c r="G43" i="2"/>
  <c r="C44" i="2" l="1"/>
  <c r="D44" i="2" l="1"/>
  <c r="G44" i="2"/>
  <c r="F44" i="2"/>
  <c r="I44" i="2" s="1"/>
  <c r="C45" i="2" l="1"/>
  <c r="D45" i="2" l="1"/>
  <c r="G45" i="2"/>
  <c r="F45" i="2"/>
  <c r="I45" i="2" s="1"/>
  <c r="C46" i="2" l="1"/>
  <c r="D46" i="2" l="1"/>
  <c r="G46" i="2"/>
  <c r="F46" i="2"/>
  <c r="I46" i="2" s="1"/>
  <c r="C47" i="2" l="1"/>
  <c r="D47" i="2" l="1"/>
  <c r="G47" i="2"/>
  <c r="F47" i="2"/>
  <c r="I47" i="2" s="1"/>
  <c r="C48" i="2" l="1"/>
  <c r="D48" i="2" l="1"/>
  <c r="G48" i="2"/>
  <c r="F48" i="2"/>
  <c r="I48" i="2" s="1"/>
  <c r="C49" i="2" l="1"/>
  <c r="D49" i="2" l="1"/>
  <c r="G49" i="2"/>
  <c r="F49" i="2"/>
  <c r="I49" i="2" s="1"/>
  <c r="C50" i="2" l="1"/>
  <c r="D50" i="2" l="1"/>
  <c r="G50" i="2"/>
  <c r="F50" i="2"/>
  <c r="I50" i="2" s="1"/>
  <c r="C51" i="2" l="1"/>
  <c r="D51" i="2" l="1"/>
  <c r="G51" i="2"/>
  <c r="F51" i="2"/>
  <c r="I51" i="2" s="1"/>
  <c r="C52" i="2" l="1"/>
  <c r="D52" i="2" l="1"/>
  <c r="G52" i="2"/>
  <c r="F52" i="2"/>
  <c r="I52" i="2" s="1"/>
  <c r="C53" i="2" l="1"/>
  <c r="D53" i="2" l="1"/>
  <c r="G53" i="2"/>
  <c r="F53" i="2"/>
  <c r="I53" i="2" s="1"/>
  <c r="C54" i="2" l="1"/>
  <c r="D54" i="2" l="1"/>
  <c r="G54" i="2"/>
  <c r="F54" i="2"/>
  <c r="I54" i="2" s="1"/>
  <c r="C55" i="2" l="1"/>
  <c r="D55" i="2" l="1"/>
  <c r="G55" i="2"/>
  <c r="F55" i="2"/>
  <c r="I55" i="2" s="1"/>
  <c r="C56" i="2" l="1"/>
  <c r="D56" i="2" l="1"/>
  <c r="G56" i="2"/>
  <c r="F56" i="2"/>
  <c r="I56" i="2" s="1"/>
  <c r="C57" i="2" l="1"/>
  <c r="D57" i="2" l="1"/>
  <c r="G57" i="2"/>
  <c r="F57" i="2"/>
  <c r="I57" i="2" s="1"/>
  <c r="C58" i="2" l="1"/>
  <c r="D58" i="2" l="1"/>
  <c r="G58" i="2"/>
  <c r="F58" i="2"/>
  <c r="I58" i="2" s="1"/>
  <c r="C59" i="2" l="1"/>
  <c r="D59" i="2" l="1"/>
  <c r="G59" i="2"/>
  <c r="F59" i="2"/>
  <c r="I59" i="2" s="1"/>
  <c r="C60" i="2" l="1"/>
  <c r="D60" i="2" l="1"/>
  <c r="G60" i="2"/>
  <c r="F60" i="2"/>
  <c r="I60" i="2" s="1"/>
  <c r="C61" i="2" l="1"/>
  <c r="D61" i="2" l="1"/>
  <c r="F61" i="2" s="1"/>
  <c r="I61" i="2" s="1"/>
  <c r="G61" i="2"/>
  <c r="C62" i="2" l="1"/>
  <c r="D62" i="2" l="1"/>
  <c r="G62" i="2"/>
  <c r="F62" i="2"/>
  <c r="I62" i="2" s="1"/>
  <c r="C63" i="2" l="1"/>
  <c r="D63" i="2" l="1"/>
  <c r="F63" i="2" s="1"/>
  <c r="I63" i="2" s="1"/>
  <c r="G63" i="2"/>
  <c r="C64" i="2" l="1"/>
  <c r="D64" i="2" l="1"/>
  <c r="G64" i="2"/>
  <c r="F64" i="2"/>
  <c r="I64" i="2" s="1"/>
  <c r="C65" i="2" l="1"/>
  <c r="D65" i="2" l="1"/>
  <c r="G65" i="2"/>
  <c r="F65" i="2"/>
  <c r="I65" i="2" s="1"/>
  <c r="C66" i="2" l="1"/>
  <c r="D66" i="2" l="1"/>
  <c r="G66" i="2"/>
  <c r="F66" i="2"/>
  <c r="I66" i="2" s="1"/>
  <c r="C67" i="2" l="1"/>
  <c r="D67" i="2" l="1"/>
  <c r="G67" i="2"/>
  <c r="F67" i="2"/>
  <c r="I67" i="2" s="1"/>
  <c r="C68" i="2" l="1"/>
  <c r="D68" i="2" l="1"/>
  <c r="G68" i="2"/>
  <c r="F68" i="2"/>
  <c r="I68" i="2" s="1"/>
  <c r="C69" i="2" l="1"/>
  <c r="D69" i="2" l="1"/>
  <c r="G69" i="2"/>
  <c r="F69" i="2"/>
  <c r="I69" i="2" s="1"/>
  <c r="C70" i="2" l="1"/>
  <c r="D70" i="2" l="1"/>
  <c r="G70" i="2"/>
  <c r="F70" i="2"/>
  <c r="I70" i="2" s="1"/>
  <c r="C71" i="2" l="1"/>
  <c r="D71" i="2" l="1"/>
  <c r="G71" i="2"/>
  <c r="F71" i="2"/>
  <c r="I71" i="2" s="1"/>
  <c r="C72" i="2" l="1"/>
  <c r="D72" i="2" l="1"/>
  <c r="G72" i="2"/>
  <c r="F72" i="2"/>
  <c r="I72" i="2" s="1"/>
  <c r="C73" i="2" l="1"/>
  <c r="D73" i="2" l="1"/>
  <c r="G73" i="2"/>
  <c r="F73" i="2"/>
  <c r="I73" i="2" s="1"/>
  <c r="C74" i="2" l="1"/>
  <c r="D74" i="2" l="1"/>
  <c r="G74" i="2"/>
  <c r="F74" i="2"/>
  <c r="I74" i="2" s="1"/>
  <c r="C75" i="2" l="1"/>
  <c r="D75" i="2" l="1"/>
  <c r="F75" i="2" s="1"/>
  <c r="I75" i="2" s="1"/>
  <c r="G75" i="2"/>
  <c r="C76" i="2" l="1"/>
  <c r="D76" i="2" l="1"/>
  <c r="G76" i="2"/>
  <c r="F76" i="2"/>
  <c r="I76" i="2" s="1"/>
  <c r="C77" i="2" l="1"/>
  <c r="D77" i="2" l="1"/>
  <c r="G77" i="2"/>
  <c r="F77" i="2"/>
  <c r="I77" i="2" s="1"/>
  <c r="C78" i="2" l="1"/>
  <c r="D78" i="2" l="1"/>
  <c r="G78" i="2"/>
  <c r="F78" i="2"/>
  <c r="I78" i="2" s="1"/>
  <c r="C79" i="2" l="1"/>
  <c r="D79" i="2" l="1"/>
  <c r="G79" i="2"/>
  <c r="F79" i="2"/>
  <c r="I79" i="2" s="1"/>
  <c r="C80" i="2" l="1"/>
  <c r="D80" i="2" l="1"/>
  <c r="G80" i="2"/>
  <c r="F80" i="2"/>
  <c r="I80" i="2" s="1"/>
  <c r="C81" i="2" l="1"/>
  <c r="D81" i="2" l="1"/>
  <c r="G81" i="2"/>
  <c r="F81" i="2"/>
  <c r="I81" i="2" s="1"/>
  <c r="C82" i="2" l="1"/>
  <c r="D82" i="2" l="1"/>
  <c r="G82" i="2"/>
  <c r="F82" i="2"/>
  <c r="I82" i="2" s="1"/>
  <c r="C83" i="2" l="1"/>
  <c r="D83" i="2" l="1"/>
  <c r="G83" i="2"/>
  <c r="F83" i="2"/>
  <c r="I83" i="2" s="1"/>
  <c r="C84" i="2" l="1"/>
  <c r="D84" i="2" l="1"/>
  <c r="G84" i="2"/>
  <c r="F84" i="2"/>
  <c r="I84" i="2" s="1"/>
  <c r="C85" i="2" l="1"/>
  <c r="D85" i="2" l="1"/>
  <c r="G85" i="2"/>
  <c r="F85" i="2"/>
  <c r="I85" i="2" s="1"/>
  <c r="C86" i="2" l="1"/>
  <c r="D86" i="2" l="1"/>
  <c r="G86" i="2"/>
  <c r="F86" i="2"/>
  <c r="I86" i="2" s="1"/>
  <c r="C87" i="2" l="1"/>
  <c r="D87" i="2" l="1"/>
  <c r="G87" i="2"/>
  <c r="F87" i="2"/>
  <c r="I87" i="2" s="1"/>
  <c r="C88" i="2" l="1"/>
  <c r="D88" i="2" l="1"/>
  <c r="G88" i="2"/>
  <c r="F88" i="2"/>
  <c r="I88" i="2" s="1"/>
  <c r="C89" i="2" l="1"/>
  <c r="D89" i="2" l="1"/>
  <c r="G89" i="2"/>
  <c r="F89" i="2"/>
  <c r="I89" i="2" s="1"/>
  <c r="C90" i="2" l="1"/>
  <c r="D90" i="2" l="1"/>
  <c r="G90" i="2"/>
  <c r="F90" i="2"/>
  <c r="I90" i="2" s="1"/>
  <c r="C91" i="2" l="1"/>
  <c r="D91" i="2" l="1"/>
  <c r="G91" i="2"/>
  <c r="F91" i="2"/>
  <c r="I91" i="2" s="1"/>
  <c r="C92" i="2" l="1"/>
  <c r="D92" i="2" l="1"/>
  <c r="F92" i="2" s="1"/>
  <c r="I92" i="2" s="1"/>
  <c r="G92" i="2"/>
  <c r="C93" i="2" l="1"/>
  <c r="D93" i="2" l="1"/>
  <c r="G93" i="2"/>
  <c r="F93" i="2"/>
  <c r="I93" i="2" s="1"/>
  <c r="C94" i="2" l="1"/>
  <c r="D94" i="2" l="1"/>
  <c r="G94" i="2"/>
  <c r="F94" i="2"/>
  <c r="I94" i="2" s="1"/>
  <c r="C95" i="2" l="1"/>
  <c r="D95" i="2" l="1"/>
  <c r="G95" i="2"/>
  <c r="F95" i="2"/>
  <c r="I95" i="2" s="1"/>
  <c r="C96" i="2" l="1"/>
  <c r="D96" i="2" l="1"/>
  <c r="G96" i="2"/>
  <c r="F96" i="2"/>
  <c r="I96" i="2" s="1"/>
  <c r="C97" i="2" l="1"/>
  <c r="D97" i="2" l="1"/>
  <c r="G97" i="2"/>
  <c r="F97" i="2"/>
  <c r="I97" i="2" s="1"/>
  <c r="C98" i="2" l="1"/>
  <c r="D98" i="2" l="1"/>
  <c r="G98" i="2"/>
  <c r="F98" i="2"/>
  <c r="I98" i="2" s="1"/>
  <c r="C99" i="2" l="1"/>
  <c r="D99" i="2" l="1"/>
  <c r="G99" i="2"/>
  <c r="F99" i="2"/>
  <c r="I99" i="2" s="1"/>
  <c r="C100" i="2" l="1"/>
  <c r="D100" i="2" l="1"/>
  <c r="G100" i="2"/>
  <c r="F100" i="2"/>
  <c r="I100" i="2" s="1"/>
  <c r="C101" i="2" l="1"/>
  <c r="D101" i="2" l="1"/>
  <c r="G101" i="2"/>
  <c r="F101" i="2"/>
  <c r="I101" i="2" s="1"/>
  <c r="C102" i="2" l="1"/>
  <c r="D102" i="2" l="1"/>
  <c r="G102" i="2"/>
  <c r="F102" i="2"/>
  <c r="I102" i="2" s="1"/>
  <c r="C103" i="2" l="1"/>
  <c r="D103" i="2" l="1"/>
  <c r="G103" i="2"/>
  <c r="F103" i="2"/>
  <c r="I103" i="2" s="1"/>
  <c r="C104" i="2" l="1"/>
  <c r="D104" i="2" l="1"/>
  <c r="F104" i="2" s="1"/>
  <c r="I104" i="2" s="1"/>
  <c r="G104" i="2"/>
  <c r="C105" i="2" l="1"/>
  <c r="D105" i="2" l="1"/>
  <c r="G105" i="2"/>
  <c r="F105" i="2"/>
  <c r="I105" i="2" s="1"/>
  <c r="C106" i="2" l="1"/>
  <c r="D106" i="2" l="1"/>
  <c r="F106" i="2" s="1"/>
  <c r="I106" i="2" s="1"/>
  <c r="G106" i="2"/>
  <c r="C107" i="2" l="1"/>
  <c r="D107" i="2" l="1"/>
  <c r="F107" i="2" s="1"/>
  <c r="I107" i="2" s="1"/>
  <c r="G107" i="2"/>
  <c r="C108" i="2" l="1"/>
  <c r="D108" i="2" l="1"/>
  <c r="G108" i="2"/>
  <c r="F108" i="2"/>
  <c r="I108" i="2" s="1"/>
  <c r="C109" i="2" l="1"/>
  <c r="D109" i="2" l="1"/>
  <c r="G109" i="2"/>
  <c r="F109" i="2"/>
  <c r="I109" i="2" s="1"/>
  <c r="C110" i="2" l="1"/>
  <c r="D110" i="2" l="1"/>
  <c r="G110" i="2"/>
  <c r="F110" i="2"/>
  <c r="I110" i="2" s="1"/>
  <c r="C111" i="2" l="1"/>
  <c r="D111" i="2" l="1"/>
  <c r="G111" i="2"/>
  <c r="F111" i="2"/>
  <c r="I111" i="2" s="1"/>
  <c r="C112" i="2" l="1"/>
  <c r="D112" i="2" l="1"/>
  <c r="G112" i="2"/>
  <c r="F112" i="2"/>
  <c r="I112" i="2" s="1"/>
  <c r="C113" i="2" l="1"/>
  <c r="D113" i="2" l="1"/>
  <c r="G113" i="2"/>
  <c r="F113" i="2"/>
  <c r="I113" i="2" s="1"/>
  <c r="C114" i="2" l="1"/>
  <c r="D114" i="2" l="1"/>
  <c r="G114" i="2"/>
  <c r="F114" i="2"/>
  <c r="I114" i="2" s="1"/>
  <c r="C115" i="2" l="1"/>
  <c r="D115" i="2" l="1"/>
  <c r="F115" i="2" s="1"/>
  <c r="I115" i="2" s="1"/>
  <c r="G115" i="2"/>
  <c r="C116" i="2" l="1"/>
  <c r="D116" i="2" l="1"/>
  <c r="G116" i="2"/>
  <c r="F116" i="2"/>
  <c r="I116" i="2" s="1"/>
  <c r="C117" i="2" l="1"/>
  <c r="D117" i="2" l="1"/>
  <c r="G117" i="2"/>
  <c r="F117" i="2"/>
  <c r="I117" i="2" s="1"/>
  <c r="C118" i="2" l="1"/>
  <c r="D118" i="2" l="1"/>
  <c r="G118" i="2"/>
  <c r="F118" i="2"/>
  <c r="I118" i="2" s="1"/>
  <c r="C119" i="2" l="1"/>
  <c r="D119" i="2" l="1"/>
  <c r="G119" i="2"/>
  <c r="F119" i="2"/>
  <c r="I119" i="2" s="1"/>
  <c r="C120" i="2" l="1"/>
  <c r="D120" i="2" l="1"/>
  <c r="F120" i="2" s="1"/>
  <c r="I120" i="2" s="1"/>
  <c r="G120" i="2"/>
  <c r="C121" i="2" l="1"/>
  <c r="D121" i="2" l="1"/>
  <c r="G121" i="2"/>
  <c r="F121" i="2"/>
  <c r="I121" i="2" s="1"/>
  <c r="C122" i="2" l="1"/>
  <c r="D122" i="2" l="1"/>
  <c r="F122" i="2" s="1"/>
  <c r="I122" i="2" s="1"/>
  <c r="G122" i="2"/>
  <c r="C123" i="2" l="1"/>
  <c r="D123" i="2" l="1"/>
  <c r="G123" i="2"/>
  <c r="F123" i="2"/>
  <c r="I123" i="2" s="1"/>
  <c r="C124" i="2" l="1"/>
  <c r="D124" i="2" l="1"/>
  <c r="G124" i="2"/>
  <c r="F124" i="2"/>
  <c r="I124" i="2" s="1"/>
  <c r="C125" i="2" l="1"/>
  <c r="D125" i="2" l="1"/>
  <c r="G125" i="2"/>
  <c r="F125" i="2"/>
  <c r="I125" i="2" s="1"/>
  <c r="C126" i="2" l="1"/>
  <c r="D126" i="2" l="1"/>
  <c r="F126" i="2" s="1"/>
  <c r="I126" i="2" s="1"/>
  <c r="G126" i="2"/>
  <c r="C127" i="2" l="1"/>
  <c r="D127" i="2" l="1"/>
  <c r="G127" i="2"/>
  <c r="F127" i="2"/>
  <c r="I127" i="2" s="1"/>
  <c r="C128" i="2" l="1"/>
  <c r="D128" i="2" l="1"/>
  <c r="G128" i="2"/>
  <c r="F128" i="2"/>
  <c r="I128" i="2" s="1"/>
  <c r="C129" i="2" l="1"/>
  <c r="D129" i="2" l="1"/>
  <c r="G129" i="2"/>
  <c r="F129" i="2"/>
  <c r="I129" i="2" s="1"/>
  <c r="C130" i="2" l="1"/>
  <c r="D130" i="2" l="1"/>
  <c r="G130" i="2"/>
  <c r="F130" i="2"/>
  <c r="I130" i="2" s="1"/>
  <c r="C131" i="2" l="1"/>
  <c r="D131" i="2" l="1"/>
  <c r="G131" i="2"/>
  <c r="F131" i="2"/>
  <c r="I131" i="2" s="1"/>
  <c r="C132" i="2" l="1"/>
  <c r="D132" i="2" l="1"/>
  <c r="G132" i="2"/>
  <c r="F132" i="2"/>
  <c r="I132" i="2" s="1"/>
  <c r="C133" i="2" l="1"/>
  <c r="D133" i="2" l="1"/>
  <c r="G133" i="2"/>
  <c r="F133" i="2"/>
  <c r="I133" i="2" s="1"/>
  <c r="C134" i="2" l="1"/>
  <c r="D134" i="2" l="1"/>
  <c r="G134" i="2"/>
  <c r="F134" i="2"/>
  <c r="I134" i="2" s="1"/>
  <c r="C135" i="2" l="1"/>
  <c r="D135" i="2" l="1"/>
  <c r="G135" i="2"/>
  <c r="F135" i="2"/>
  <c r="I135" i="2" s="1"/>
  <c r="C136" i="2" l="1"/>
  <c r="D136" i="2" l="1"/>
  <c r="G136" i="2"/>
  <c r="F136" i="2"/>
  <c r="I136" i="2" s="1"/>
  <c r="C137" i="2" l="1"/>
  <c r="D137" i="2" l="1"/>
  <c r="G137" i="2"/>
  <c r="F137" i="2"/>
  <c r="I137" i="2" s="1"/>
  <c r="C138" i="2" l="1"/>
  <c r="D138" i="2" l="1"/>
  <c r="G138" i="2"/>
  <c r="F138" i="2"/>
  <c r="I138" i="2" s="1"/>
  <c r="C139" i="2" l="1"/>
  <c r="D139" i="2" l="1"/>
  <c r="G139" i="2"/>
  <c r="F139" i="2"/>
  <c r="I139" i="2" s="1"/>
  <c r="C140" i="2" l="1"/>
  <c r="D140" i="2" l="1"/>
  <c r="G140" i="2"/>
  <c r="F140" i="2"/>
  <c r="I140" i="2" s="1"/>
  <c r="C141" i="2" l="1"/>
  <c r="D141" i="2" l="1"/>
  <c r="G141" i="2"/>
  <c r="F141" i="2"/>
  <c r="I141" i="2" s="1"/>
  <c r="C142" i="2" l="1"/>
  <c r="D142" i="2" l="1"/>
  <c r="G142" i="2"/>
  <c r="F142" i="2"/>
  <c r="I142" i="2" s="1"/>
  <c r="C143" i="2" l="1"/>
  <c r="D143" i="2" l="1"/>
  <c r="G143" i="2"/>
  <c r="F143" i="2"/>
  <c r="I143" i="2" s="1"/>
  <c r="C144" i="2" l="1"/>
  <c r="D144" i="2" l="1"/>
  <c r="F144" i="2" s="1"/>
  <c r="I144" i="2" s="1"/>
  <c r="G144" i="2"/>
  <c r="C145" i="2" l="1"/>
  <c r="D145" i="2" l="1"/>
  <c r="G145" i="2"/>
  <c r="F145" i="2"/>
  <c r="I145" i="2" s="1"/>
  <c r="C146" i="2" l="1"/>
  <c r="D146" i="2" l="1"/>
  <c r="G146" i="2"/>
  <c r="F146" i="2"/>
  <c r="I146" i="2" s="1"/>
  <c r="C147" i="2" l="1"/>
  <c r="D147" i="2" l="1"/>
  <c r="G147" i="2"/>
  <c r="F147" i="2"/>
  <c r="I147" i="2" s="1"/>
  <c r="C148" i="2" l="1"/>
  <c r="D148" i="2" l="1"/>
  <c r="G148" i="2"/>
  <c r="F148" i="2"/>
  <c r="I148" i="2" s="1"/>
  <c r="C149" i="2" l="1"/>
  <c r="D149" i="2" l="1"/>
  <c r="G149" i="2"/>
  <c r="F149" i="2"/>
  <c r="I149" i="2" s="1"/>
  <c r="C150" i="2" l="1"/>
  <c r="D150" i="2" l="1"/>
  <c r="F150" i="2" s="1"/>
  <c r="I150" i="2" s="1"/>
  <c r="G150" i="2"/>
  <c r="C151" i="2" l="1"/>
  <c r="D151" i="2" l="1"/>
  <c r="G151" i="2"/>
  <c r="F151" i="2"/>
  <c r="I151" i="2" s="1"/>
  <c r="C152" i="2" l="1"/>
  <c r="D152" i="2" l="1"/>
  <c r="G152" i="2"/>
  <c r="F152" i="2"/>
  <c r="I152" i="2" s="1"/>
  <c r="C153" i="2" l="1"/>
  <c r="D153" i="2" l="1"/>
  <c r="G153" i="2"/>
  <c r="F153" i="2"/>
  <c r="I153" i="2" s="1"/>
  <c r="C154" i="2" l="1"/>
  <c r="D154" i="2" l="1"/>
  <c r="F154" i="2" s="1"/>
  <c r="I154" i="2" s="1"/>
  <c r="G154" i="2"/>
  <c r="C155" i="2" l="1"/>
  <c r="D155" i="2" l="1"/>
  <c r="F155" i="2" s="1"/>
  <c r="I155" i="2" s="1"/>
  <c r="G155" i="2"/>
  <c r="C156" i="2" l="1"/>
  <c r="D156" i="2" l="1"/>
  <c r="F156" i="2" s="1"/>
  <c r="I156" i="2" s="1"/>
  <c r="G156" i="2"/>
  <c r="C157" i="2" l="1"/>
  <c r="D157" i="2" l="1"/>
  <c r="G157" i="2"/>
  <c r="F157" i="2"/>
  <c r="I157" i="2" s="1"/>
  <c r="C158" i="2" l="1"/>
  <c r="D158" i="2" l="1"/>
  <c r="F158" i="2" s="1"/>
  <c r="I158" i="2" s="1"/>
  <c r="G158" i="2"/>
  <c r="C159" i="2" l="1"/>
  <c r="D159" i="2" l="1"/>
  <c r="G159" i="2"/>
  <c r="F159" i="2"/>
  <c r="I159" i="2" s="1"/>
  <c r="C160" i="2" l="1"/>
  <c r="D160" i="2" l="1"/>
  <c r="F160" i="2" s="1"/>
  <c r="I160" i="2" s="1"/>
  <c r="G160" i="2"/>
  <c r="C161" i="2" l="1"/>
  <c r="D161" i="2" l="1"/>
  <c r="G161" i="2"/>
  <c r="F161" i="2"/>
  <c r="I161" i="2" s="1"/>
  <c r="C162" i="2" l="1"/>
  <c r="D162" i="2" l="1"/>
  <c r="F162" i="2" s="1"/>
  <c r="I162" i="2" s="1"/>
  <c r="G162" i="2"/>
  <c r="C163" i="2" l="1"/>
  <c r="D163" i="2" l="1"/>
  <c r="F163" i="2" s="1"/>
  <c r="I163" i="2" s="1"/>
  <c r="G163" i="2"/>
  <c r="C164" i="2" l="1"/>
  <c r="D164" i="2" l="1"/>
  <c r="F164" i="2" s="1"/>
  <c r="I164" i="2" s="1"/>
  <c r="G164" i="2"/>
  <c r="C165" i="2" l="1"/>
  <c r="D165" i="2" l="1"/>
  <c r="F165" i="2" s="1"/>
  <c r="I165" i="2" s="1"/>
  <c r="G165" i="2"/>
  <c r="C166" i="2" l="1"/>
  <c r="D166" i="2" l="1"/>
  <c r="G166" i="2"/>
  <c r="F166" i="2"/>
  <c r="I166" i="2" s="1"/>
  <c r="C167" i="2" l="1"/>
  <c r="D167" i="2" l="1"/>
  <c r="F167" i="2" s="1"/>
  <c r="I167" i="2" s="1"/>
  <c r="G167" i="2"/>
  <c r="C168" i="2" l="1"/>
  <c r="D168" i="2" l="1"/>
  <c r="F168" i="2" s="1"/>
  <c r="I168" i="2" s="1"/>
  <c r="G168" i="2"/>
  <c r="C169" i="2" l="1"/>
  <c r="D169" i="2" l="1"/>
  <c r="F169" i="2" s="1"/>
  <c r="I169" i="2" s="1"/>
  <c r="G169" i="2"/>
  <c r="C170" i="2" l="1"/>
  <c r="D170" i="2" l="1"/>
  <c r="G170" i="2"/>
  <c r="F170" i="2"/>
  <c r="I170" i="2" s="1"/>
  <c r="C171" i="2" l="1"/>
  <c r="D171" i="2" l="1"/>
  <c r="G171" i="2"/>
  <c r="F171" i="2"/>
  <c r="I171" i="2" s="1"/>
  <c r="C172" i="2" l="1"/>
  <c r="D172" i="2" l="1"/>
  <c r="G172" i="2"/>
  <c r="F172" i="2"/>
  <c r="I172" i="2" s="1"/>
  <c r="C173" i="2" l="1"/>
  <c r="D173" i="2" l="1"/>
  <c r="F173" i="2" s="1"/>
  <c r="I173" i="2" s="1"/>
  <c r="G173" i="2"/>
  <c r="C174" i="2" l="1"/>
  <c r="D174" i="2" l="1"/>
  <c r="G174" i="2"/>
  <c r="F174" i="2"/>
  <c r="I174" i="2" s="1"/>
  <c r="C175" i="2" l="1"/>
  <c r="D175" i="2" l="1"/>
  <c r="F175" i="2" s="1"/>
  <c r="I175" i="2" s="1"/>
  <c r="G175" i="2"/>
  <c r="C176" i="2" l="1"/>
  <c r="D176" i="2" l="1"/>
  <c r="G176" i="2"/>
  <c r="F176" i="2"/>
  <c r="I176" i="2" s="1"/>
  <c r="C177" i="2" l="1"/>
  <c r="D177" i="2" l="1"/>
  <c r="G177" i="2"/>
  <c r="F177" i="2"/>
  <c r="I177" i="2" s="1"/>
  <c r="C178" i="2" l="1"/>
  <c r="D178" i="2" l="1"/>
  <c r="F178" i="2" s="1"/>
  <c r="I178" i="2" s="1"/>
  <c r="G178" i="2"/>
  <c r="C179" i="2" l="1"/>
  <c r="D179" i="2" l="1"/>
  <c r="G179" i="2"/>
  <c r="F179" i="2"/>
  <c r="I179" i="2" s="1"/>
  <c r="C180" i="2" l="1"/>
  <c r="D180" i="2" l="1"/>
  <c r="G180" i="2"/>
  <c r="F180" i="2"/>
  <c r="I180" i="2" s="1"/>
  <c r="C181" i="2" l="1"/>
  <c r="D181" i="2" l="1"/>
  <c r="G181" i="2"/>
  <c r="F181" i="2"/>
  <c r="I181" i="2" s="1"/>
  <c r="C182" i="2" l="1"/>
  <c r="D182" i="2" l="1"/>
  <c r="F182" i="2" s="1"/>
  <c r="I182" i="2" s="1"/>
  <c r="G182" i="2"/>
  <c r="C183" i="2" l="1"/>
  <c r="D183" i="2" l="1"/>
  <c r="F183" i="2" s="1"/>
  <c r="I183" i="2" s="1"/>
  <c r="G183" i="2"/>
  <c r="C184" i="2" l="1"/>
  <c r="D184" i="2" l="1"/>
  <c r="G184" i="2"/>
  <c r="F184" i="2"/>
  <c r="I184" i="2" s="1"/>
  <c r="C185" i="2" l="1"/>
  <c r="D185" i="2" l="1"/>
  <c r="G185" i="2"/>
  <c r="F185" i="2"/>
  <c r="I185" i="2" s="1"/>
  <c r="C186" i="2" l="1"/>
  <c r="D186" i="2" l="1"/>
  <c r="F186" i="2" s="1"/>
  <c r="I186" i="2" s="1"/>
  <c r="G186" i="2"/>
  <c r="C187" i="2" l="1"/>
  <c r="D187" i="2" l="1"/>
  <c r="G187" i="2"/>
  <c r="F187" i="2"/>
  <c r="I187" i="2" s="1"/>
  <c r="C188" i="2" l="1"/>
  <c r="D188" i="2" l="1"/>
  <c r="G188" i="2"/>
  <c r="F188" i="2"/>
  <c r="I188" i="2" s="1"/>
  <c r="C189" i="2" l="1"/>
  <c r="D189" i="2" l="1"/>
  <c r="G189" i="2"/>
  <c r="F189" i="2"/>
  <c r="I189" i="2" s="1"/>
  <c r="C190" i="2" l="1"/>
  <c r="D190" i="2" l="1"/>
  <c r="G190" i="2"/>
  <c r="F190" i="2"/>
  <c r="I190" i="2" s="1"/>
  <c r="C191" i="2" l="1"/>
  <c r="D191" i="2" l="1"/>
  <c r="F191" i="2" s="1"/>
  <c r="I191" i="2" s="1"/>
  <c r="G191" i="2"/>
  <c r="C192" i="2" l="1"/>
  <c r="D192" i="2" l="1"/>
  <c r="G192" i="2"/>
  <c r="F192" i="2"/>
  <c r="I192" i="2" s="1"/>
  <c r="C193" i="2" l="1"/>
  <c r="D193" i="2" l="1"/>
  <c r="F193" i="2" s="1"/>
  <c r="I193" i="2" s="1"/>
  <c r="G193" i="2"/>
  <c r="C194" i="2" l="1"/>
  <c r="D194" i="2" l="1"/>
  <c r="G194" i="2"/>
  <c r="F194" i="2"/>
  <c r="I194" i="2" s="1"/>
  <c r="C195" i="2" l="1"/>
  <c r="D195" i="2" l="1"/>
  <c r="G195" i="2"/>
  <c r="F195" i="2"/>
  <c r="I195" i="2" s="1"/>
  <c r="C196" i="2" l="1"/>
  <c r="D196" i="2" l="1"/>
  <c r="G196" i="2"/>
  <c r="F196" i="2"/>
  <c r="I196" i="2" s="1"/>
  <c r="C197" i="2" l="1"/>
  <c r="D197" i="2" l="1"/>
  <c r="G197" i="2"/>
  <c r="F197" i="2"/>
  <c r="I197" i="2" s="1"/>
  <c r="C198" i="2" l="1"/>
  <c r="D198" i="2" l="1"/>
  <c r="G198" i="2"/>
  <c r="F198" i="2"/>
  <c r="I198" i="2" s="1"/>
  <c r="C199" i="2" l="1"/>
  <c r="D199" i="2" l="1"/>
  <c r="F199" i="2" s="1"/>
  <c r="I199" i="2" s="1"/>
  <c r="G199" i="2"/>
  <c r="C200" i="2" l="1"/>
  <c r="D200" i="2" l="1"/>
  <c r="F200" i="2" s="1"/>
  <c r="I200" i="2" s="1"/>
  <c r="G200" i="2"/>
  <c r="C201" i="2" l="1"/>
  <c r="D201" i="2" l="1"/>
  <c r="G201" i="2"/>
  <c r="F201" i="2"/>
  <c r="I201" i="2" s="1"/>
  <c r="C202" i="2" l="1"/>
  <c r="D202" i="2" l="1"/>
  <c r="F202" i="2" s="1"/>
  <c r="I202" i="2" s="1"/>
  <c r="G202" i="2"/>
  <c r="C203" i="2" l="1"/>
  <c r="D203" i="2" l="1"/>
  <c r="F203" i="2" s="1"/>
  <c r="I203" i="2" s="1"/>
  <c r="G203" i="2"/>
  <c r="C204" i="2" l="1"/>
  <c r="D204" i="2" l="1"/>
  <c r="F204" i="2" s="1"/>
  <c r="I204" i="2" s="1"/>
  <c r="G204" i="2"/>
  <c r="C205" i="2" l="1"/>
  <c r="D205" i="2" l="1"/>
  <c r="G205" i="2"/>
  <c r="F205" i="2"/>
  <c r="I205" i="2" s="1"/>
  <c r="C206" i="2" l="1"/>
  <c r="D206" i="2" l="1"/>
  <c r="F206" i="2" s="1"/>
  <c r="I206" i="2" s="1"/>
  <c r="G206" i="2"/>
  <c r="C207" i="2" l="1"/>
  <c r="D207" i="2" l="1"/>
  <c r="G207" i="2"/>
  <c r="F207" i="2"/>
  <c r="I207" i="2" s="1"/>
  <c r="C208" i="2" l="1"/>
  <c r="D208" i="2" l="1"/>
  <c r="F208" i="2" s="1"/>
  <c r="I208" i="2" s="1"/>
  <c r="G208" i="2"/>
  <c r="C209" i="2" l="1"/>
  <c r="D209" i="2" l="1"/>
  <c r="F209" i="2" s="1"/>
  <c r="I209" i="2" s="1"/>
  <c r="G209" i="2"/>
  <c r="C210" i="2" l="1"/>
  <c r="D210" i="2" l="1"/>
  <c r="G210" i="2"/>
  <c r="F210" i="2"/>
  <c r="I210" i="2" s="1"/>
  <c r="C211" i="2" l="1"/>
  <c r="D211" i="2" l="1"/>
  <c r="F211" i="2" s="1"/>
  <c r="I211" i="2" s="1"/>
  <c r="G211" i="2"/>
  <c r="C212" i="2" l="1"/>
  <c r="D212" i="2" l="1"/>
  <c r="F212" i="2" s="1"/>
  <c r="I212" i="2" s="1"/>
  <c r="G212" i="2"/>
  <c r="C213" i="2" l="1"/>
  <c r="D213" i="2" l="1"/>
  <c r="F213" i="2" s="1"/>
  <c r="I213" i="2" s="1"/>
  <c r="G213" i="2"/>
  <c r="C214" i="2" l="1"/>
  <c r="D214" i="2" l="1"/>
  <c r="F214" i="2" s="1"/>
  <c r="I214" i="2" s="1"/>
  <c r="G214" i="2"/>
  <c r="C215" i="2" l="1"/>
  <c r="D215" i="2" l="1"/>
  <c r="G215" i="2"/>
  <c r="F215" i="2"/>
  <c r="I215" i="2" s="1"/>
  <c r="C216" i="2" l="1"/>
  <c r="D216" i="2" l="1"/>
  <c r="G216" i="2"/>
  <c r="F216" i="2"/>
  <c r="I216" i="2" s="1"/>
  <c r="C217" i="2" l="1"/>
  <c r="D217" i="2" l="1"/>
  <c r="F217" i="2" s="1"/>
  <c r="I217" i="2" s="1"/>
  <c r="G217" i="2"/>
  <c r="C218" i="2" l="1"/>
  <c r="D218" i="2" l="1"/>
  <c r="F218" i="2" s="1"/>
  <c r="I218" i="2" s="1"/>
  <c r="G218" i="2"/>
  <c r="C219" i="2" l="1"/>
  <c r="D219" i="2" l="1"/>
  <c r="F219" i="2" s="1"/>
  <c r="I219" i="2" s="1"/>
  <c r="G219" i="2"/>
  <c r="C220" i="2" l="1"/>
  <c r="D220" i="2" l="1"/>
  <c r="F220" i="2" s="1"/>
  <c r="I220" i="2" s="1"/>
  <c r="G220" i="2"/>
  <c r="C221" i="2" l="1"/>
  <c r="D221" i="2" l="1"/>
  <c r="G221" i="2"/>
  <c r="F221" i="2"/>
  <c r="I221" i="2" s="1"/>
  <c r="C222" i="2" l="1"/>
  <c r="D222" i="2" l="1"/>
  <c r="F222" i="2" s="1"/>
  <c r="I222" i="2" s="1"/>
  <c r="G222" i="2"/>
  <c r="C223" i="2" l="1"/>
  <c r="D223" i="2" l="1"/>
  <c r="F223" i="2" s="1"/>
  <c r="I223" i="2" s="1"/>
  <c r="G223" i="2"/>
  <c r="C224" i="2" l="1"/>
  <c r="D224" i="2" l="1"/>
  <c r="G224" i="2"/>
  <c r="F224" i="2"/>
  <c r="I224" i="2" s="1"/>
  <c r="C225" i="2" l="1"/>
  <c r="D225" i="2" l="1"/>
  <c r="F225" i="2" s="1"/>
  <c r="I225" i="2" s="1"/>
  <c r="G225" i="2"/>
  <c r="C226" i="2" l="1"/>
  <c r="D226" i="2" l="1"/>
  <c r="G226" i="2"/>
  <c r="F226" i="2"/>
  <c r="I226" i="2" s="1"/>
  <c r="C227" i="2" l="1"/>
  <c r="D227" i="2" l="1"/>
  <c r="F227" i="2" s="1"/>
  <c r="I227" i="2" s="1"/>
  <c r="G227" i="2"/>
  <c r="C228" i="2" l="1"/>
  <c r="D228" i="2" l="1"/>
  <c r="F228" i="2" s="1"/>
  <c r="I228" i="2" s="1"/>
  <c r="G228" i="2"/>
  <c r="C229" i="2" l="1"/>
  <c r="D229" i="2" l="1"/>
  <c r="G229" i="2"/>
  <c r="F229" i="2"/>
  <c r="I229" i="2" s="1"/>
  <c r="C230" i="2" l="1"/>
  <c r="D230" i="2" l="1"/>
  <c r="G230" i="2"/>
  <c r="F230" i="2"/>
  <c r="I230" i="2" s="1"/>
  <c r="C231" i="2" l="1"/>
  <c r="D231" i="2" l="1"/>
  <c r="F231" i="2" s="1"/>
  <c r="I231" i="2" s="1"/>
  <c r="G231" i="2"/>
  <c r="C232" i="2" l="1"/>
  <c r="D232" i="2" l="1"/>
  <c r="F232" i="2" s="1"/>
  <c r="I232" i="2" s="1"/>
  <c r="G232" i="2"/>
  <c r="C233" i="2" l="1"/>
  <c r="D233" i="2" l="1"/>
  <c r="G233" i="2"/>
  <c r="F233" i="2"/>
  <c r="I233" i="2" s="1"/>
  <c r="C234" i="2" l="1"/>
  <c r="D234" i="2" l="1"/>
  <c r="F234" i="2" s="1"/>
  <c r="I234" i="2" s="1"/>
  <c r="G234" i="2"/>
  <c r="C235" i="2" l="1"/>
  <c r="D235" i="2" l="1"/>
  <c r="F235" i="2" s="1"/>
  <c r="I235" i="2" s="1"/>
  <c r="G235" i="2"/>
  <c r="C236" i="2" l="1"/>
  <c r="D236" i="2" l="1"/>
  <c r="F236" i="2" s="1"/>
  <c r="I236" i="2" s="1"/>
  <c r="G236" i="2"/>
  <c r="C237" i="2" l="1"/>
  <c r="D237" i="2" l="1"/>
  <c r="G237" i="2"/>
  <c r="F237" i="2"/>
  <c r="I237" i="2" s="1"/>
  <c r="C238" i="2" l="1"/>
  <c r="D238" i="2" l="1"/>
  <c r="G238" i="2"/>
  <c r="F238" i="2"/>
  <c r="I238" i="2" s="1"/>
  <c r="C239" i="2" l="1"/>
  <c r="D239" i="2" l="1"/>
  <c r="G239" i="2"/>
  <c r="F239" i="2"/>
  <c r="I239" i="2" s="1"/>
  <c r="C240" i="2" l="1"/>
  <c r="D240" i="2" l="1"/>
  <c r="F240" i="2" s="1"/>
  <c r="I240" i="2" s="1"/>
  <c r="G240" i="2"/>
  <c r="C241" i="2" l="1"/>
  <c r="D241" i="2" l="1"/>
  <c r="F241" i="2" s="1"/>
  <c r="I241" i="2" s="1"/>
  <c r="G241" i="2"/>
  <c r="C242" i="2" l="1"/>
  <c r="D242" i="2" l="1"/>
  <c r="F242" i="2" s="1"/>
  <c r="I242" i="2" s="1"/>
  <c r="G242" i="2"/>
  <c r="C243" i="2" l="1"/>
  <c r="D243" i="2" l="1"/>
  <c r="F243" i="2" s="1"/>
  <c r="I243" i="2" s="1"/>
  <c r="G243" i="2"/>
  <c r="C244" i="2" l="1"/>
  <c r="D244" i="2" l="1"/>
  <c r="F244" i="2" s="1"/>
  <c r="I244" i="2" s="1"/>
  <c r="G244" i="2"/>
  <c r="C245" i="2" l="1"/>
  <c r="D245" i="2" l="1"/>
  <c r="F245" i="2" s="1"/>
  <c r="I245" i="2" s="1"/>
  <c r="G245" i="2"/>
  <c r="C246" i="2" l="1"/>
  <c r="D246" i="2" l="1"/>
  <c r="F246" i="2" s="1"/>
  <c r="I246" i="2" s="1"/>
  <c r="G246" i="2"/>
  <c r="C247" i="2" l="1"/>
  <c r="D247" i="2" l="1"/>
  <c r="F247" i="2" s="1"/>
  <c r="I247" i="2" s="1"/>
  <c r="G247" i="2"/>
  <c r="C248" i="2" l="1"/>
  <c r="D248" i="2" l="1"/>
  <c r="F248" i="2" s="1"/>
  <c r="I248" i="2" s="1"/>
  <c r="G248" i="2"/>
  <c r="C249" i="2" l="1"/>
  <c r="D249" i="2" l="1"/>
  <c r="F249" i="2" s="1"/>
  <c r="I249" i="2" s="1"/>
  <c r="G249" i="2"/>
  <c r="C250" i="2" l="1"/>
  <c r="D250" i="2" l="1"/>
  <c r="G250" i="2"/>
  <c r="F250" i="2"/>
  <c r="I250" i="2" s="1"/>
  <c r="C251" i="2" l="1"/>
  <c r="D251" i="2" l="1"/>
  <c r="G251" i="2"/>
  <c r="F251" i="2"/>
  <c r="I251" i="2" s="1"/>
  <c r="C252" i="2" l="1"/>
  <c r="D252" i="2" l="1"/>
  <c r="G252" i="2"/>
  <c r="F252" i="2"/>
  <c r="I252" i="2" s="1"/>
  <c r="C253" i="2" l="1"/>
  <c r="D253" i="2" l="1"/>
  <c r="G253" i="2"/>
  <c r="F253" i="2"/>
  <c r="I253" i="2" s="1"/>
  <c r="C254" i="2" l="1"/>
  <c r="D254" i="2" l="1"/>
  <c r="G254" i="2"/>
  <c r="F254" i="2"/>
  <c r="I254" i="2" s="1"/>
  <c r="C255" i="2" l="1"/>
  <c r="D255" i="2" l="1"/>
  <c r="G255" i="2"/>
  <c r="F255" i="2"/>
  <c r="I255" i="2" s="1"/>
  <c r="C256" i="2" l="1"/>
  <c r="D256" i="2" l="1"/>
  <c r="G256" i="2"/>
  <c r="F256" i="2"/>
  <c r="I256" i="2" s="1"/>
  <c r="C257" i="2" l="1"/>
  <c r="D257" i="2" l="1"/>
  <c r="G257" i="2"/>
  <c r="F257" i="2"/>
  <c r="I257" i="2" s="1"/>
  <c r="C258" i="2" l="1"/>
  <c r="D258" i="2" l="1"/>
  <c r="F258" i="2" s="1"/>
  <c r="I258" i="2" s="1"/>
  <c r="G258" i="2"/>
  <c r="C259" i="2" l="1"/>
  <c r="D259" i="2" l="1"/>
  <c r="G259" i="2"/>
  <c r="F259" i="2"/>
  <c r="I259" i="2" s="1"/>
  <c r="C260" i="2" l="1"/>
  <c r="D260" i="2" l="1"/>
  <c r="G260" i="2"/>
  <c r="F260" i="2"/>
  <c r="I260" i="2" s="1"/>
  <c r="C261" i="2" l="1"/>
  <c r="D261" i="2" l="1"/>
  <c r="G261" i="2"/>
  <c r="F261" i="2"/>
  <c r="I261" i="2" s="1"/>
  <c r="C262" i="2" l="1"/>
  <c r="D262" i="2" l="1"/>
  <c r="G262" i="2"/>
  <c r="F262" i="2"/>
  <c r="I262" i="2" s="1"/>
  <c r="C263" i="2" l="1"/>
  <c r="D263" i="2" l="1"/>
  <c r="G263" i="2"/>
  <c r="F263" i="2"/>
  <c r="I263" i="2" s="1"/>
  <c r="C264" i="2" l="1"/>
  <c r="D264" i="2" l="1"/>
  <c r="F264" i="2" s="1"/>
  <c r="I264" i="2" s="1"/>
  <c r="G264" i="2"/>
  <c r="C265" i="2" l="1"/>
  <c r="D265" i="2" l="1"/>
  <c r="G265" i="2"/>
  <c r="F265" i="2"/>
  <c r="I265" i="2" s="1"/>
  <c r="C266" i="2" l="1"/>
  <c r="D266" i="2" l="1"/>
  <c r="F266" i="2" s="1"/>
  <c r="I266" i="2" s="1"/>
  <c r="G266" i="2"/>
  <c r="C267" i="2" l="1"/>
  <c r="D267" i="2" l="1"/>
  <c r="F267" i="2" s="1"/>
  <c r="I267" i="2" s="1"/>
  <c r="G267" i="2"/>
  <c r="C268" i="2" l="1"/>
  <c r="D268" i="2" l="1"/>
  <c r="F268" i="2" s="1"/>
  <c r="I268" i="2" s="1"/>
  <c r="G268" i="2"/>
  <c r="C269" i="2" l="1"/>
  <c r="D269" i="2" l="1"/>
  <c r="F269" i="2" s="1"/>
  <c r="I269" i="2" s="1"/>
  <c r="G269" i="2"/>
  <c r="C270" i="2" l="1"/>
  <c r="D270" i="2" l="1"/>
  <c r="G270" i="2"/>
  <c r="F270" i="2"/>
  <c r="I270" i="2" s="1"/>
  <c r="C271" i="2" l="1"/>
  <c r="D271" i="2" l="1"/>
  <c r="G271" i="2"/>
  <c r="F271" i="2"/>
  <c r="I271" i="2" s="1"/>
  <c r="C272" i="2" l="1"/>
  <c r="D272" i="2" l="1"/>
  <c r="G272" i="2"/>
  <c r="F272" i="2"/>
  <c r="I272" i="2" s="1"/>
  <c r="C273" i="2" l="1"/>
  <c r="D273" i="2" l="1"/>
  <c r="G273" i="2"/>
  <c r="F273" i="2"/>
  <c r="I273" i="2" s="1"/>
  <c r="C274" i="2" l="1"/>
  <c r="D274" i="2" l="1"/>
  <c r="G274" i="2"/>
  <c r="F274" i="2"/>
  <c r="I274" i="2" s="1"/>
  <c r="C275" i="2" l="1"/>
  <c r="D275" i="2" l="1"/>
  <c r="F275" i="2" s="1"/>
  <c r="I275" i="2" s="1"/>
  <c r="G275" i="2"/>
  <c r="C276" i="2" l="1"/>
  <c r="D276" i="2" l="1"/>
  <c r="F276" i="2" s="1"/>
  <c r="I276" i="2" s="1"/>
  <c r="G276" i="2"/>
  <c r="C277" i="2" l="1"/>
  <c r="D277" i="2" l="1"/>
  <c r="F277" i="2" s="1"/>
  <c r="I277" i="2" s="1"/>
  <c r="G277" i="2"/>
  <c r="C278" i="2" l="1"/>
  <c r="D278" i="2" l="1"/>
  <c r="G278" i="2"/>
  <c r="F278" i="2"/>
  <c r="I278" i="2" s="1"/>
  <c r="C279" i="2" l="1"/>
  <c r="D279" i="2" l="1"/>
  <c r="F279" i="2" s="1"/>
  <c r="I279" i="2" s="1"/>
  <c r="G279" i="2"/>
  <c r="C280" i="2" l="1"/>
  <c r="D280" i="2" l="1"/>
  <c r="F280" i="2" s="1"/>
  <c r="I280" i="2" s="1"/>
  <c r="G280" i="2"/>
  <c r="C281" i="2" l="1"/>
  <c r="D281" i="2" l="1"/>
  <c r="F281" i="2" s="1"/>
  <c r="I281" i="2" s="1"/>
  <c r="G281" i="2"/>
  <c r="C282" i="2" l="1"/>
  <c r="D282" i="2" l="1"/>
  <c r="F282" i="2" s="1"/>
  <c r="I282" i="2" s="1"/>
  <c r="G282" i="2"/>
  <c r="C283" i="2" l="1"/>
  <c r="D283" i="2" l="1"/>
  <c r="F283" i="2" s="1"/>
  <c r="I283" i="2" s="1"/>
  <c r="G283" i="2"/>
  <c r="C284" i="2" l="1"/>
  <c r="D284" i="2" l="1"/>
  <c r="F284" i="2" s="1"/>
  <c r="I284" i="2" s="1"/>
  <c r="G284" i="2"/>
  <c r="C285" i="2" l="1"/>
  <c r="D285" i="2" l="1"/>
  <c r="F285" i="2" s="1"/>
  <c r="I285" i="2" s="1"/>
  <c r="G285" i="2"/>
  <c r="C286" i="2" l="1"/>
  <c r="D286" i="2" l="1"/>
  <c r="F286" i="2" s="1"/>
  <c r="I286" i="2" s="1"/>
  <c r="G286" i="2"/>
  <c r="C287" i="2" l="1"/>
  <c r="D287" i="2" l="1"/>
  <c r="F287" i="2" s="1"/>
  <c r="I287" i="2" s="1"/>
  <c r="G287" i="2"/>
  <c r="C288" i="2" l="1"/>
  <c r="D288" i="2" l="1"/>
  <c r="G288" i="2"/>
  <c r="F288" i="2"/>
  <c r="I288" i="2" s="1"/>
  <c r="C289" i="2" l="1"/>
  <c r="D289" i="2" l="1"/>
  <c r="F289" i="2" s="1"/>
  <c r="I289" i="2" s="1"/>
  <c r="G289" i="2"/>
  <c r="C290" i="2" l="1"/>
  <c r="D290" i="2" l="1"/>
  <c r="G290" i="2"/>
  <c r="F290" i="2"/>
  <c r="I290" i="2" s="1"/>
  <c r="C291" i="2" l="1"/>
  <c r="D291" i="2" l="1"/>
  <c r="G291" i="2"/>
  <c r="F291" i="2"/>
  <c r="I291" i="2" s="1"/>
  <c r="C292" i="2" l="1"/>
  <c r="D292" i="2" l="1"/>
  <c r="F292" i="2" s="1"/>
  <c r="I292" i="2" s="1"/>
  <c r="G292" i="2"/>
  <c r="C293" i="2" l="1"/>
  <c r="D293" i="2" l="1"/>
  <c r="F293" i="2" s="1"/>
  <c r="I293" i="2" s="1"/>
  <c r="G293" i="2"/>
  <c r="C294" i="2" l="1"/>
  <c r="D294" i="2" l="1"/>
  <c r="G294" i="2"/>
  <c r="F294" i="2"/>
  <c r="I294" i="2" s="1"/>
  <c r="C295" i="2" l="1"/>
  <c r="D295" i="2" l="1"/>
  <c r="G295" i="2"/>
  <c r="F295" i="2"/>
  <c r="I295" i="2" s="1"/>
  <c r="C296" i="2" l="1"/>
  <c r="D296" i="2" l="1"/>
  <c r="F296" i="2" s="1"/>
  <c r="I296" i="2" s="1"/>
  <c r="G296" i="2"/>
  <c r="C297" i="2" l="1"/>
  <c r="D297" i="2" l="1"/>
  <c r="F297" i="2" s="1"/>
  <c r="I297" i="2" s="1"/>
  <c r="G297" i="2"/>
  <c r="C298" i="2" l="1"/>
  <c r="D298" i="2" l="1"/>
  <c r="G298" i="2"/>
  <c r="F298" i="2"/>
  <c r="I298" i="2" s="1"/>
  <c r="C299" i="2" l="1"/>
  <c r="D299" i="2" l="1"/>
  <c r="F299" i="2" s="1"/>
  <c r="I299" i="2" s="1"/>
  <c r="G299" i="2"/>
  <c r="C300" i="2" l="1"/>
  <c r="D300" i="2" l="1"/>
  <c r="G300" i="2"/>
  <c r="F300" i="2"/>
  <c r="I300" i="2" s="1"/>
  <c r="C301" i="2" l="1"/>
  <c r="D301" i="2" l="1"/>
  <c r="G301" i="2"/>
  <c r="F301" i="2"/>
  <c r="I301" i="2" s="1"/>
  <c r="C302" i="2" l="1"/>
  <c r="D302" i="2" l="1"/>
  <c r="G302" i="2"/>
  <c r="F302" i="2"/>
  <c r="I302" i="2" s="1"/>
  <c r="C303" i="2" l="1"/>
  <c r="D303" i="2" l="1"/>
  <c r="G303" i="2"/>
  <c r="F303" i="2"/>
  <c r="I303" i="2" s="1"/>
  <c r="C304" i="2" l="1"/>
  <c r="D304" i="2" l="1"/>
  <c r="F304" i="2" s="1"/>
  <c r="I304" i="2" s="1"/>
  <c r="G304" i="2"/>
  <c r="C305" i="2" l="1"/>
  <c r="D305" i="2" l="1"/>
  <c r="F305" i="2" s="1"/>
  <c r="I305" i="2" s="1"/>
  <c r="G305" i="2"/>
  <c r="C306" i="2" l="1"/>
  <c r="D306" i="2" l="1"/>
  <c r="G306" i="2"/>
  <c r="F306" i="2"/>
  <c r="I306" i="2" s="1"/>
  <c r="C307" i="2" l="1"/>
  <c r="D307" i="2" l="1"/>
  <c r="F307" i="2" s="1"/>
  <c r="I307" i="2" s="1"/>
  <c r="G307" i="2"/>
  <c r="C308" i="2" l="1"/>
  <c r="D308" i="2" l="1"/>
  <c r="F308" i="2" s="1"/>
  <c r="I308" i="2" s="1"/>
  <c r="G308" i="2"/>
  <c r="C309" i="2" l="1"/>
  <c r="D309" i="2" l="1"/>
  <c r="F309" i="2" s="1"/>
  <c r="I309" i="2" s="1"/>
  <c r="G309" i="2"/>
  <c r="C310" i="2" l="1"/>
  <c r="D310" i="2" l="1"/>
  <c r="F310" i="2" s="1"/>
  <c r="I310" i="2" s="1"/>
  <c r="G310" i="2"/>
  <c r="C311" i="2" l="1"/>
  <c r="D311" i="2" l="1"/>
  <c r="G311" i="2"/>
  <c r="F311" i="2"/>
  <c r="I311" i="2" s="1"/>
  <c r="C312" i="2" l="1"/>
  <c r="D312" i="2" l="1"/>
  <c r="G312" i="2"/>
  <c r="F312" i="2"/>
  <c r="I312" i="2" s="1"/>
  <c r="C313" i="2" l="1"/>
  <c r="D313" i="2" l="1"/>
  <c r="G313" i="2"/>
  <c r="F313" i="2"/>
  <c r="I313" i="2" s="1"/>
  <c r="C314" i="2" l="1"/>
  <c r="D314" i="2" l="1"/>
  <c r="F314" i="2" s="1"/>
  <c r="I314" i="2" s="1"/>
  <c r="G314" i="2"/>
  <c r="C315" i="2" l="1"/>
  <c r="D315" i="2" l="1"/>
  <c r="F315" i="2" s="1"/>
  <c r="I315" i="2" s="1"/>
  <c r="G315" i="2"/>
  <c r="C316" i="2" l="1"/>
  <c r="D316" i="2" l="1"/>
  <c r="F316" i="2" s="1"/>
  <c r="I316" i="2" s="1"/>
  <c r="G316" i="2"/>
  <c r="C317" i="2" l="1"/>
  <c r="D317" i="2" l="1"/>
  <c r="G317" i="2"/>
  <c r="F317" i="2"/>
  <c r="I317" i="2" s="1"/>
  <c r="C318" i="2" l="1"/>
  <c r="D318" i="2" l="1"/>
  <c r="G318" i="2"/>
  <c r="F318" i="2"/>
  <c r="I318" i="2" s="1"/>
  <c r="C319" i="2" l="1"/>
  <c r="D319" i="2" l="1"/>
  <c r="G319" i="2"/>
  <c r="F319" i="2"/>
  <c r="I319" i="2" s="1"/>
  <c r="C320" i="2" l="1"/>
  <c r="D320" i="2" l="1"/>
  <c r="G320" i="2"/>
  <c r="F320" i="2"/>
  <c r="I320" i="2" s="1"/>
  <c r="C321" i="2" l="1"/>
  <c r="D321" i="2" l="1"/>
  <c r="G321" i="2"/>
  <c r="F321" i="2"/>
  <c r="I321" i="2" s="1"/>
  <c r="C322" i="2" l="1"/>
  <c r="D322" i="2" l="1"/>
  <c r="G322" i="2"/>
  <c r="F322" i="2"/>
  <c r="I322" i="2" s="1"/>
  <c r="C323" i="2" l="1"/>
  <c r="D323" i="2" l="1"/>
  <c r="F323" i="2" s="1"/>
  <c r="I323" i="2" s="1"/>
  <c r="G323" i="2"/>
  <c r="C324" i="2" l="1"/>
  <c r="D324" i="2" l="1"/>
  <c r="G324" i="2"/>
  <c r="F324" i="2"/>
  <c r="I324" i="2" s="1"/>
  <c r="C325" i="2" l="1"/>
  <c r="D325" i="2" l="1"/>
  <c r="F325" i="2" s="1"/>
  <c r="I325" i="2" s="1"/>
  <c r="G325" i="2"/>
  <c r="C326" i="2" l="1"/>
  <c r="D326" i="2" l="1"/>
  <c r="G326" i="2"/>
  <c r="F326" i="2"/>
  <c r="I326" i="2" s="1"/>
  <c r="C327" i="2" l="1"/>
  <c r="D327" i="2" l="1"/>
  <c r="G327" i="2"/>
  <c r="F327" i="2"/>
  <c r="I327" i="2" s="1"/>
  <c r="C328" i="2" l="1"/>
  <c r="D328" i="2" l="1"/>
  <c r="F328" i="2" s="1"/>
  <c r="I328" i="2" s="1"/>
  <c r="G328" i="2"/>
  <c r="C329" i="2" l="1"/>
  <c r="D329" i="2" l="1"/>
  <c r="F329" i="2" s="1"/>
  <c r="I329" i="2" s="1"/>
  <c r="G329" i="2"/>
  <c r="C330" i="2" l="1"/>
  <c r="D330" i="2" l="1"/>
  <c r="G330" i="2"/>
  <c r="F330" i="2"/>
  <c r="I330" i="2" s="1"/>
  <c r="C331" i="2" l="1"/>
  <c r="D331" i="2" l="1"/>
  <c r="F331" i="2" s="1"/>
  <c r="I331" i="2" s="1"/>
  <c r="G331" i="2"/>
  <c r="C332" i="2" l="1"/>
  <c r="D332" i="2" l="1"/>
  <c r="F332" i="2" s="1"/>
  <c r="I332" i="2" s="1"/>
  <c r="G332" i="2"/>
  <c r="C333" i="2" l="1"/>
  <c r="D333" i="2" l="1"/>
  <c r="F333" i="2" s="1"/>
  <c r="I333" i="2" s="1"/>
  <c r="G333" i="2"/>
  <c r="C334" i="2" l="1"/>
  <c r="D334" i="2" l="1"/>
  <c r="F334" i="2" s="1"/>
  <c r="I334" i="2" s="1"/>
  <c r="G334" i="2"/>
  <c r="C335" i="2" l="1"/>
  <c r="D335" i="2" l="1"/>
  <c r="F335" i="2" s="1"/>
  <c r="I335" i="2" s="1"/>
  <c r="G335" i="2"/>
  <c r="C336" i="2" l="1"/>
  <c r="D336" i="2" l="1"/>
  <c r="G336" i="2"/>
  <c r="F336" i="2"/>
  <c r="I336" i="2" s="1"/>
  <c r="C337" i="2" l="1"/>
  <c r="D337" i="2" l="1"/>
  <c r="G337" i="2"/>
  <c r="F337" i="2"/>
  <c r="I337" i="2" s="1"/>
  <c r="C338" i="2" l="1"/>
  <c r="D338" i="2" l="1"/>
  <c r="G338" i="2"/>
  <c r="F338" i="2"/>
  <c r="I338" i="2" s="1"/>
  <c r="C339" i="2" l="1"/>
  <c r="D339" i="2" l="1"/>
  <c r="G339" i="2"/>
  <c r="F339" i="2"/>
  <c r="I339" i="2" s="1"/>
  <c r="C340" i="2" l="1"/>
  <c r="D340" i="2" l="1"/>
  <c r="F340" i="2" s="1"/>
  <c r="I340" i="2" s="1"/>
  <c r="G340" i="2"/>
  <c r="C341" i="2" l="1"/>
  <c r="D341" i="2" l="1"/>
  <c r="F341" i="2" s="1"/>
  <c r="I341" i="2" s="1"/>
  <c r="G341" i="2"/>
  <c r="C342" i="2" l="1"/>
  <c r="D342" i="2" l="1"/>
  <c r="G342" i="2"/>
  <c r="F342" i="2"/>
  <c r="I342" i="2" s="1"/>
  <c r="C343" i="2" l="1"/>
  <c r="D343" i="2" l="1"/>
  <c r="G343" i="2"/>
  <c r="F343" i="2"/>
  <c r="I343" i="2" s="1"/>
  <c r="C344" i="2" l="1"/>
  <c r="D344" i="2" l="1"/>
  <c r="G344" i="2"/>
  <c r="F344" i="2"/>
  <c r="I344" i="2" s="1"/>
  <c r="C345" i="2" l="1"/>
  <c r="D345" i="2" l="1"/>
  <c r="G345" i="2"/>
  <c r="F345" i="2"/>
  <c r="I345" i="2" s="1"/>
  <c r="C346" i="2" l="1"/>
  <c r="D346" i="2" l="1"/>
  <c r="F346" i="2" s="1"/>
  <c r="I346" i="2" s="1"/>
  <c r="G346" i="2"/>
  <c r="C347" i="2" l="1"/>
  <c r="D347" i="2" l="1"/>
  <c r="F347" i="2" s="1"/>
  <c r="I347" i="2" s="1"/>
  <c r="G347" i="2"/>
  <c r="C348" i="2" l="1"/>
  <c r="D348" i="2" l="1"/>
  <c r="F348" i="2" s="1"/>
  <c r="I348" i="2" s="1"/>
  <c r="G348" i="2"/>
  <c r="C349" i="2" l="1"/>
  <c r="D349" i="2" l="1"/>
  <c r="F349" i="2" s="1"/>
  <c r="I349" i="2" s="1"/>
  <c r="G349" i="2"/>
  <c r="C350" i="2" l="1"/>
  <c r="D350" i="2" l="1"/>
  <c r="G350" i="2"/>
  <c r="F350" i="2"/>
  <c r="I350" i="2" s="1"/>
  <c r="C351" i="2" l="1"/>
  <c r="D351" i="2" l="1"/>
  <c r="G351" i="2"/>
  <c r="F351" i="2"/>
  <c r="I351" i="2" s="1"/>
  <c r="C352" i="2" l="1"/>
  <c r="D352" i="2" l="1"/>
  <c r="G352" i="2"/>
  <c r="F352" i="2"/>
  <c r="I352" i="2" s="1"/>
  <c r="C353" i="2" l="1"/>
  <c r="D353" i="2" l="1"/>
  <c r="F353" i="2" s="1"/>
  <c r="I353" i="2" s="1"/>
  <c r="G353" i="2"/>
  <c r="C354" i="2" l="1"/>
  <c r="D354" i="2" l="1"/>
  <c r="G354" i="2"/>
  <c r="F354" i="2"/>
  <c r="I354" i="2" s="1"/>
  <c r="C355" i="2" l="1"/>
  <c r="D355" i="2" l="1"/>
  <c r="G355" i="2"/>
  <c r="F355" i="2"/>
  <c r="I355" i="2" s="1"/>
  <c r="C356" i="2" l="1"/>
  <c r="D356" i="2" l="1"/>
  <c r="F356" i="2" s="1"/>
  <c r="I356" i="2" s="1"/>
  <c r="G356" i="2"/>
  <c r="C357" i="2" l="1"/>
  <c r="D357" i="2" l="1"/>
  <c r="G357" i="2"/>
  <c r="F357" i="2"/>
  <c r="I357" i="2" s="1"/>
  <c r="C358" i="2" l="1"/>
  <c r="D358" i="2" l="1"/>
  <c r="G358" i="2"/>
  <c r="F358" i="2"/>
  <c r="I358" i="2" s="1"/>
  <c r="C359" i="2" l="1"/>
  <c r="D359" i="2" l="1"/>
  <c r="G359" i="2"/>
  <c r="F359" i="2"/>
  <c r="I359" i="2" s="1"/>
  <c r="C360" i="2" l="1"/>
  <c r="D360" i="2" l="1"/>
  <c r="G360" i="2"/>
  <c r="F360" i="2"/>
  <c r="I360" i="2" s="1"/>
  <c r="C361" i="2" l="1"/>
  <c r="D361" i="2" l="1"/>
  <c r="G361" i="2"/>
  <c r="F361" i="2"/>
  <c r="I361" i="2" s="1"/>
  <c r="C362" i="2" l="1"/>
  <c r="D362" i="2" l="1"/>
  <c r="F362" i="2" s="1"/>
  <c r="I362" i="2" s="1"/>
  <c r="G362" i="2"/>
  <c r="C363" i="2" l="1"/>
  <c r="D363" i="2" l="1"/>
  <c r="G363" i="2"/>
  <c r="F363" i="2"/>
  <c r="I363" i="2" s="1"/>
  <c r="J363" i="2" s="1"/>
  <c r="E363" i="2" s="1"/>
  <c r="J4" i="2"/>
  <c r="J5" i="2"/>
  <c r="E5" i="2" s="1"/>
  <c r="J6" i="2"/>
  <c r="E6" i="2" s="1"/>
  <c r="H6" i="2" s="1"/>
  <c r="J7" i="2"/>
  <c r="E7" i="2" s="1"/>
  <c r="H7" i="2" s="1"/>
  <c r="J8" i="2"/>
  <c r="E8" i="2" s="1"/>
  <c r="H8" i="2" s="1"/>
  <c r="J9" i="2"/>
  <c r="E9" i="2" s="1"/>
  <c r="H9" i="2" s="1"/>
  <c r="J10" i="2"/>
  <c r="E10" i="2" s="1"/>
  <c r="H10" i="2" s="1"/>
  <c r="J11" i="2"/>
  <c r="E11" i="2" s="1"/>
  <c r="H11" i="2" s="1"/>
  <c r="J12" i="2"/>
  <c r="E12" i="2" s="1"/>
  <c r="H12" i="2" s="1"/>
  <c r="J13" i="2"/>
  <c r="E13" i="2" s="1"/>
  <c r="H13" i="2" s="1"/>
  <c r="J14" i="2"/>
  <c r="E14" i="2" s="1"/>
  <c r="H14" i="2" s="1"/>
  <c r="J15" i="2"/>
  <c r="E15" i="2" s="1"/>
  <c r="H15" i="2" s="1"/>
  <c r="J16" i="2"/>
  <c r="E16" i="2" s="1"/>
  <c r="H16" i="2" s="1"/>
  <c r="J17" i="2"/>
  <c r="E17" i="2" s="1"/>
  <c r="H17" i="2" s="1"/>
  <c r="J18" i="2"/>
  <c r="E18" i="2" s="1"/>
  <c r="H18" i="2" s="1"/>
  <c r="J19" i="2"/>
  <c r="E19" i="2" s="1"/>
  <c r="H19" i="2" s="1"/>
  <c r="J20" i="2"/>
  <c r="E20" i="2" s="1"/>
  <c r="H20" i="2" s="1"/>
  <c r="J21" i="2"/>
  <c r="E21" i="2" s="1"/>
  <c r="H21" i="2" s="1"/>
  <c r="J22" i="2"/>
  <c r="E22" i="2" s="1"/>
  <c r="H22" i="2" s="1"/>
  <c r="J23" i="2"/>
  <c r="E23" i="2" s="1"/>
  <c r="H23" i="2" s="1"/>
  <c r="J24" i="2"/>
  <c r="E24" i="2" s="1"/>
  <c r="H24" i="2" s="1"/>
  <c r="J25" i="2"/>
  <c r="E25" i="2" s="1"/>
  <c r="H25" i="2" s="1"/>
  <c r="J26" i="2"/>
  <c r="E26" i="2" s="1"/>
  <c r="H26" i="2" s="1"/>
  <c r="J27" i="2"/>
  <c r="E27" i="2" s="1"/>
  <c r="H27" i="2" s="1"/>
  <c r="J28" i="2"/>
  <c r="E28" i="2" s="1"/>
  <c r="H28" i="2" s="1"/>
  <c r="J29" i="2"/>
  <c r="E29" i="2" s="1"/>
  <c r="H29" i="2" s="1"/>
  <c r="J30" i="2"/>
  <c r="E30" i="2" s="1"/>
  <c r="H30" i="2" s="1"/>
  <c r="J31" i="2"/>
  <c r="E31" i="2" s="1"/>
  <c r="H31" i="2" s="1"/>
  <c r="J32" i="2"/>
  <c r="E32" i="2" s="1"/>
  <c r="H32" i="2" s="1"/>
  <c r="J33" i="2"/>
  <c r="E33" i="2" s="1"/>
  <c r="H33" i="2" s="1"/>
  <c r="J34" i="2"/>
  <c r="E34" i="2" s="1"/>
  <c r="H34" i="2" s="1"/>
  <c r="J35" i="2"/>
  <c r="E35" i="2" s="1"/>
  <c r="H35" i="2" s="1"/>
  <c r="J36" i="2"/>
  <c r="E36" i="2" s="1"/>
  <c r="H36" i="2" s="1"/>
  <c r="J37" i="2"/>
  <c r="E37" i="2" s="1"/>
  <c r="H37" i="2" s="1"/>
  <c r="J38" i="2"/>
  <c r="E38" i="2" s="1"/>
  <c r="H38" i="2" s="1"/>
  <c r="J39" i="2"/>
  <c r="E39" i="2" s="1"/>
  <c r="H39" i="2" s="1"/>
  <c r="J40" i="2"/>
  <c r="E40" i="2" s="1"/>
  <c r="H40" i="2" s="1"/>
  <c r="J41" i="2"/>
  <c r="E41" i="2" s="1"/>
  <c r="H41" i="2" s="1"/>
  <c r="J42" i="2"/>
  <c r="E42" i="2" s="1"/>
  <c r="H42" i="2" s="1"/>
  <c r="J43" i="2"/>
  <c r="E43" i="2" s="1"/>
  <c r="H43" i="2" s="1"/>
  <c r="J44" i="2"/>
  <c r="E44" i="2" s="1"/>
  <c r="H44" i="2" s="1"/>
  <c r="J45" i="2"/>
  <c r="E45" i="2" s="1"/>
  <c r="H45" i="2" s="1"/>
  <c r="J46" i="2"/>
  <c r="E46" i="2" s="1"/>
  <c r="H46" i="2" s="1"/>
  <c r="J47" i="2"/>
  <c r="E47" i="2" s="1"/>
  <c r="H47" i="2" s="1"/>
  <c r="J48" i="2"/>
  <c r="E48" i="2" s="1"/>
  <c r="H48" i="2" s="1"/>
  <c r="J49" i="2"/>
  <c r="E49" i="2" s="1"/>
  <c r="H49" i="2" s="1"/>
  <c r="J50" i="2"/>
  <c r="E50" i="2" s="1"/>
  <c r="H50" i="2" s="1"/>
  <c r="J51" i="2"/>
  <c r="E51" i="2" s="1"/>
  <c r="H51" i="2" s="1"/>
  <c r="J52" i="2"/>
  <c r="E52" i="2" s="1"/>
  <c r="H52" i="2" s="1"/>
  <c r="J53" i="2"/>
  <c r="E53" i="2" s="1"/>
  <c r="H53" i="2" s="1"/>
  <c r="J54" i="2"/>
  <c r="E54" i="2" s="1"/>
  <c r="H54" i="2" s="1"/>
  <c r="J55" i="2"/>
  <c r="E55" i="2" s="1"/>
  <c r="H55" i="2" s="1"/>
  <c r="J56" i="2"/>
  <c r="E56" i="2" s="1"/>
  <c r="H56" i="2" s="1"/>
  <c r="J57" i="2"/>
  <c r="E57" i="2" s="1"/>
  <c r="H57" i="2" s="1"/>
  <c r="J58" i="2"/>
  <c r="E58" i="2" s="1"/>
  <c r="H58" i="2" s="1"/>
  <c r="J59" i="2"/>
  <c r="E59" i="2" s="1"/>
  <c r="H59" i="2" s="1"/>
  <c r="J60" i="2"/>
  <c r="E60" i="2" s="1"/>
  <c r="H60" i="2" s="1"/>
  <c r="J61" i="2"/>
  <c r="E61" i="2" s="1"/>
  <c r="H61" i="2" s="1"/>
  <c r="J62" i="2"/>
  <c r="E62" i="2" s="1"/>
  <c r="H62" i="2" s="1"/>
  <c r="J63" i="2"/>
  <c r="E63" i="2" s="1"/>
  <c r="H63" i="2" s="1"/>
  <c r="J64" i="2"/>
  <c r="E64" i="2" s="1"/>
  <c r="H64" i="2" s="1"/>
  <c r="J65" i="2"/>
  <c r="E65" i="2" s="1"/>
  <c r="H65" i="2" s="1"/>
  <c r="J66" i="2"/>
  <c r="E66" i="2" s="1"/>
  <c r="H66" i="2" s="1"/>
  <c r="J67" i="2"/>
  <c r="E67" i="2" s="1"/>
  <c r="H67" i="2" s="1"/>
  <c r="J68" i="2"/>
  <c r="E68" i="2" s="1"/>
  <c r="H68" i="2" s="1"/>
  <c r="J69" i="2"/>
  <c r="E69" i="2" s="1"/>
  <c r="H69" i="2" s="1"/>
  <c r="J70" i="2"/>
  <c r="E70" i="2" s="1"/>
  <c r="H70" i="2" s="1"/>
  <c r="J71" i="2"/>
  <c r="E71" i="2" s="1"/>
  <c r="H71" i="2" s="1"/>
  <c r="J72" i="2"/>
  <c r="E72" i="2" s="1"/>
  <c r="H72" i="2" s="1"/>
  <c r="J73" i="2"/>
  <c r="E73" i="2" s="1"/>
  <c r="H73" i="2" s="1"/>
  <c r="J74" i="2"/>
  <c r="E74" i="2" s="1"/>
  <c r="H74" i="2" s="1"/>
  <c r="J75" i="2"/>
  <c r="E75" i="2" s="1"/>
  <c r="H75" i="2" s="1"/>
  <c r="J76" i="2"/>
  <c r="E76" i="2" s="1"/>
  <c r="H76" i="2" s="1"/>
  <c r="J77" i="2"/>
  <c r="E77" i="2" s="1"/>
  <c r="H77" i="2" s="1"/>
  <c r="J78" i="2"/>
  <c r="E78" i="2" s="1"/>
  <c r="H78" i="2" s="1"/>
  <c r="J79" i="2"/>
  <c r="E79" i="2" s="1"/>
  <c r="H79" i="2" s="1"/>
  <c r="J80" i="2"/>
  <c r="E80" i="2" s="1"/>
  <c r="H80" i="2" s="1"/>
  <c r="J81" i="2"/>
  <c r="E81" i="2" s="1"/>
  <c r="H81" i="2" s="1"/>
  <c r="J82" i="2"/>
  <c r="E82" i="2" s="1"/>
  <c r="H82" i="2" s="1"/>
  <c r="J83" i="2"/>
  <c r="E83" i="2" s="1"/>
  <c r="H83" i="2" s="1"/>
  <c r="J84" i="2"/>
  <c r="E84" i="2" s="1"/>
  <c r="H84" i="2" s="1"/>
  <c r="J85" i="2"/>
  <c r="E85" i="2" s="1"/>
  <c r="H85" i="2" s="1"/>
  <c r="J86" i="2"/>
  <c r="E86" i="2" s="1"/>
  <c r="H86" i="2" s="1"/>
  <c r="J87" i="2"/>
  <c r="E87" i="2" s="1"/>
  <c r="H87" i="2" s="1"/>
  <c r="J88" i="2"/>
  <c r="E88" i="2" s="1"/>
  <c r="H88" i="2" s="1"/>
  <c r="J89" i="2"/>
  <c r="E89" i="2" s="1"/>
  <c r="H89" i="2" s="1"/>
  <c r="J90" i="2"/>
  <c r="E90" i="2" s="1"/>
  <c r="H90" i="2" s="1"/>
  <c r="J91" i="2"/>
  <c r="E91" i="2" s="1"/>
  <c r="H91" i="2" s="1"/>
  <c r="J92" i="2"/>
  <c r="E92" i="2" s="1"/>
  <c r="H92" i="2" s="1"/>
  <c r="J93" i="2"/>
  <c r="E93" i="2" s="1"/>
  <c r="H93" i="2" s="1"/>
  <c r="J94" i="2"/>
  <c r="E94" i="2" s="1"/>
  <c r="H94" i="2" s="1"/>
  <c r="J95" i="2"/>
  <c r="E95" i="2" s="1"/>
  <c r="H95" i="2" s="1"/>
  <c r="J96" i="2"/>
  <c r="E96" i="2" s="1"/>
  <c r="H96" i="2" s="1"/>
  <c r="J97" i="2"/>
  <c r="E97" i="2" s="1"/>
  <c r="H97" i="2" s="1"/>
  <c r="J98" i="2"/>
  <c r="E98" i="2" s="1"/>
  <c r="H98" i="2" s="1"/>
  <c r="J99" i="2"/>
  <c r="E99" i="2" s="1"/>
  <c r="H99" i="2" s="1"/>
  <c r="J100" i="2"/>
  <c r="E100" i="2" s="1"/>
  <c r="H100" i="2" s="1"/>
  <c r="J101" i="2"/>
  <c r="E101" i="2" s="1"/>
  <c r="H101" i="2" s="1"/>
  <c r="J102" i="2"/>
  <c r="E102" i="2" s="1"/>
  <c r="H102" i="2" s="1"/>
  <c r="J103" i="2"/>
  <c r="E103" i="2" s="1"/>
  <c r="H103" i="2" s="1"/>
  <c r="J104" i="2"/>
  <c r="E104" i="2" s="1"/>
  <c r="H104" i="2" s="1"/>
  <c r="J105" i="2"/>
  <c r="E105" i="2" s="1"/>
  <c r="H105" i="2" s="1"/>
  <c r="J106" i="2"/>
  <c r="E106" i="2" s="1"/>
  <c r="H106" i="2" s="1"/>
  <c r="J107" i="2"/>
  <c r="E107" i="2" s="1"/>
  <c r="H107" i="2" s="1"/>
  <c r="J108" i="2"/>
  <c r="E108" i="2" s="1"/>
  <c r="H108" i="2" s="1"/>
  <c r="J109" i="2"/>
  <c r="E109" i="2" s="1"/>
  <c r="H109" i="2" s="1"/>
  <c r="J110" i="2"/>
  <c r="E110" i="2" s="1"/>
  <c r="H110" i="2" s="1"/>
  <c r="J111" i="2"/>
  <c r="E111" i="2" s="1"/>
  <c r="H111" i="2" s="1"/>
  <c r="J112" i="2"/>
  <c r="E112" i="2" s="1"/>
  <c r="H112" i="2" s="1"/>
  <c r="J113" i="2"/>
  <c r="E113" i="2" s="1"/>
  <c r="H113" i="2" s="1"/>
  <c r="J114" i="2"/>
  <c r="E114" i="2" s="1"/>
  <c r="H114" i="2" s="1"/>
  <c r="J115" i="2"/>
  <c r="E115" i="2" s="1"/>
  <c r="H115" i="2" s="1"/>
  <c r="J116" i="2"/>
  <c r="E116" i="2" s="1"/>
  <c r="H116" i="2" s="1"/>
  <c r="J117" i="2"/>
  <c r="E117" i="2" s="1"/>
  <c r="H117" i="2" s="1"/>
  <c r="J118" i="2"/>
  <c r="E118" i="2" s="1"/>
  <c r="H118" i="2" s="1"/>
  <c r="J119" i="2"/>
  <c r="E119" i="2" s="1"/>
  <c r="H119" i="2" s="1"/>
  <c r="J120" i="2"/>
  <c r="E120" i="2" s="1"/>
  <c r="H120" i="2" s="1"/>
  <c r="J121" i="2"/>
  <c r="E121" i="2" s="1"/>
  <c r="H121" i="2" s="1"/>
  <c r="J122" i="2"/>
  <c r="E122" i="2" s="1"/>
  <c r="H122" i="2" s="1"/>
  <c r="J123" i="2"/>
  <c r="E123" i="2" s="1"/>
  <c r="H123" i="2" s="1"/>
  <c r="J124" i="2"/>
  <c r="E124" i="2" s="1"/>
  <c r="H124" i="2" s="1"/>
  <c r="J125" i="2"/>
  <c r="E125" i="2" s="1"/>
  <c r="H125" i="2" s="1"/>
  <c r="J126" i="2"/>
  <c r="E126" i="2" s="1"/>
  <c r="H126" i="2" s="1"/>
  <c r="J127" i="2"/>
  <c r="E127" i="2" s="1"/>
  <c r="H127" i="2" s="1"/>
  <c r="J128" i="2"/>
  <c r="E128" i="2" s="1"/>
  <c r="H128" i="2" s="1"/>
  <c r="J129" i="2"/>
  <c r="E129" i="2" s="1"/>
  <c r="H129" i="2" s="1"/>
  <c r="J130" i="2"/>
  <c r="E130" i="2" s="1"/>
  <c r="H130" i="2" s="1"/>
  <c r="J131" i="2"/>
  <c r="E131" i="2" s="1"/>
  <c r="H131" i="2" s="1"/>
  <c r="J132" i="2"/>
  <c r="E132" i="2" s="1"/>
  <c r="H132" i="2" s="1"/>
  <c r="J133" i="2"/>
  <c r="E133" i="2" s="1"/>
  <c r="H133" i="2" s="1"/>
  <c r="J134" i="2"/>
  <c r="E134" i="2" s="1"/>
  <c r="H134" i="2" s="1"/>
  <c r="J135" i="2"/>
  <c r="E135" i="2" s="1"/>
  <c r="H135" i="2" s="1"/>
  <c r="J136" i="2"/>
  <c r="E136" i="2" s="1"/>
  <c r="H136" i="2" s="1"/>
  <c r="J137" i="2"/>
  <c r="E137" i="2" s="1"/>
  <c r="H137" i="2" s="1"/>
  <c r="J138" i="2"/>
  <c r="E138" i="2" s="1"/>
  <c r="H138" i="2" s="1"/>
  <c r="J139" i="2"/>
  <c r="E139" i="2" s="1"/>
  <c r="H139" i="2" s="1"/>
  <c r="J140" i="2"/>
  <c r="E140" i="2" s="1"/>
  <c r="H140" i="2" s="1"/>
  <c r="J141" i="2"/>
  <c r="E141" i="2" s="1"/>
  <c r="H141" i="2" s="1"/>
  <c r="J142" i="2"/>
  <c r="E142" i="2" s="1"/>
  <c r="H142" i="2" s="1"/>
  <c r="J143" i="2"/>
  <c r="E143" i="2" s="1"/>
  <c r="H143" i="2" s="1"/>
  <c r="J144" i="2"/>
  <c r="E144" i="2" s="1"/>
  <c r="H144" i="2" s="1"/>
  <c r="J145" i="2"/>
  <c r="E145" i="2" s="1"/>
  <c r="H145" i="2" s="1"/>
  <c r="J146" i="2"/>
  <c r="E146" i="2" s="1"/>
  <c r="H146" i="2" s="1"/>
  <c r="J147" i="2"/>
  <c r="E147" i="2" s="1"/>
  <c r="H147" i="2" s="1"/>
  <c r="J148" i="2"/>
  <c r="E148" i="2" s="1"/>
  <c r="H148" i="2" s="1"/>
  <c r="J149" i="2"/>
  <c r="E149" i="2" s="1"/>
  <c r="H149" i="2" s="1"/>
  <c r="J150" i="2"/>
  <c r="E150" i="2" s="1"/>
  <c r="H150" i="2" s="1"/>
  <c r="J151" i="2"/>
  <c r="E151" i="2" s="1"/>
  <c r="H151" i="2" s="1"/>
  <c r="J152" i="2"/>
  <c r="E152" i="2" s="1"/>
  <c r="H152" i="2" s="1"/>
  <c r="J153" i="2"/>
  <c r="E153" i="2" s="1"/>
  <c r="H153" i="2" s="1"/>
  <c r="J154" i="2"/>
  <c r="E154" i="2" s="1"/>
  <c r="H154" i="2" s="1"/>
  <c r="J155" i="2"/>
  <c r="E155" i="2" s="1"/>
  <c r="H155" i="2" s="1"/>
  <c r="J156" i="2"/>
  <c r="E156" i="2" s="1"/>
  <c r="H156" i="2" s="1"/>
  <c r="J157" i="2"/>
  <c r="E157" i="2" s="1"/>
  <c r="H157" i="2" s="1"/>
  <c r="J158" i="2"/>
  <c r="E158" i="2" s="1"/>
  <c r="H158" i="2" s="1"/>
  <c r="J159" i="2"/>
  <c r="E159" i="2" s="1"/>
  <c r="H159" i="2" s="1"/>
  <c r="J160" i="2"/>
  <c r="E160" i="2" s="1"/>
  <c r="H160" i="2" s="1"/>
  <c r="J161" i="2"/>
  <c r="E161" i="2" s="1"/>
  <c r="H161" i="2" s="1"/>
  <c r="J162" i="2"/>
  <c r="E162" i="2" s="1"/>
  <c r="H162" i="2" s="1"/>
  <c r="J163" i="2"/>
  <c r="E163" i="2" s="1"/>
  <c r="H163" i="2" s="1"/>
  <c r="J164" i="2"/>
  <c r="E164" i="2" s="1"/>
  <c r="H164" i="2" s="1"/>
  <c r="J165" i="2"/>
  <c r="E165" i="2" s="1"/>
  <c r="H165" i="2" s="1"/>
  <c r="J166" i="2"/>
  <c r="E166" i="2" s="1"/>
  <c r="H166" i="2" s="1"/>
  <c r="J167" i="2"/>
  <c r="E167" i="2" s="1"/>
  <c r="H167" i="2" s="1"/>
  <c r="J168" i="2"/>
  <c r="E168" i="2" s="1"/>
  <c r="H168" i="2" s="1"/>
  <c r="J169" i="2"/>
  <c r="E169" i="2" s="1"/>
  <c r="H169" i="2" s="1"/>
  <c r="J170" i="2"/>
  <c r="E170" i="2" s="1"/>
  <c r="H170" i="2" s="1"/>
  <c r="J171" i="2"/>
  <c r="E171" i="2" s="1"/>
  <c r="H171" i="2" s="1"/>
  <c r="J172" i="2"/>
  <c r="E172" i="2" s="1"/>
  <c r="H172" i="2" s="1"/>
  <c r="J173" i="2"/>
  <c r="E173" i="2" s="1"/>
  <c r="H173" i="2" s="1"/>
  <c r="J174" i="2"/>
  <c r="E174" i="2" s="1"/>
  <c r="H174" i="2" s="1"/>
  <c r="J175" i="2"/>
  <c r="E175" i="2" s="1"/>
  <c r="H175" i="2" s="1"/>
  <c r="J176" i="2"/>
  <c r="E176" i="2" s="1"/>
  <c r="H176" i="2" s="1"/>
  <c r="J177" i="2"/>
  <c r="E177" i="2" s="1"/>
  <c r="H177" i="2" s="1"/>
  <c r="J178" i="2"/>
  <c r="E178" i="2" s="1"/>
  <c r="H178" i="2" s="1"/>
  <c r="J179" i="2"/>
  <c r="E179" i="2" s="1"/>
  <c r="H179" i="2" s="1"/>
  <c r="J180" i="2"/>
  <c r="E180" i="2" s="1"/>
  <c r="H180" i="2" s="1"/>
  <c r="J181" i="2"/>
  <c r="E181" i="2" s="1"/>
  <c r="H181" i="2" s="1"/>
  <c r="J182" i="2"/>
  <c r="E182" i="2" s="1"/>
  <c r="H182" i="2" s="1"/>
  <c r="J183" i="2"/>
  <c r="E183" i="2" s="1"/>
  <c r="H183" i="2" s="1"/>
  <c r="J184" i="2"/>
  <c r="E184" i="2" s="1"/>
  <c r="H184" i="2" s="1"/>
  <c r="J185" i="2"/>
  <c r="E185" i="2" s="1"/>
  <c r="H185" i="2" s="1"/>
  <c r="J186" i="2"/>
  <c r="E186" i="2" s="1"/>
  <c r="H186" i="2" s="1"/>
  <c r="J187" i="2"/>
  <c r="E187" i="2" s="1"/>
  <c r="H187" i="2" s="1"/>
  <c r="J188" i="2"/>
  <c r="E188" i="2" s="1"/>
  <c r="H188" i="2" s="1"/>
  <c r="J189" i="2"/>
  <c r="E189" i="2" s="1"/>
  <c r="H189" i="2" s="1"/>
  <c r="J190" i="2"/>
  <c r="E190" i="2" s="1"/>
  <c r="H190" i="2" s="1"/>
  <c r="J191" i="2"/>
  <c r="E191" i="2" s="1"/>
  <c r="H191" i="2" s="1"/>
  <c r="J192" i="2"/>
  <c r="E192" i="2" s="1"/>
  <c r="H192" i="2" s="1"/>
  <c r="J193" i="2"/>
  <c r="E193" i="2" s="1"/>
  <c r="H193" i="2" s="1"/>
  <c r="J194" i="2"/>
  <c r="E194" i="2" s="1"/>
  <c r="H194" i="2" s="1"/>
  <c r="J195" i="2"/>
  <c r="E195" i="2" s="1"/>
  <c r="H195" i="2" s="1"/>
  <c r="J196" i="2"/>
  <c r="E196" i="2" s="1"/>
  <c r="H196" i="2" s="1"/>
  <c r="J197" i="2"/>
  <c r="E197" i="2" s="1"/>
  <c r="H197" i="2" s="1"/>
  <c r="J198" i="2"/>
  <c r="E198" i="2" s="1"/>
  <c r="H198" i="2" s="1"/>
  <c r="J199" i="2"/>
  <c r="E199" i="2" s="1"/>
  <c r="H199" i="2" s="1"/>
  <c r="J200" i="2"/>
  <c r="E200" i="2" s="1"/>
  <c r="H200" i="2" s="1"/>
  <c r="J201" i="2"/>
  <c r="E201" i="2" s="1"/>
  <c r="H201" i="2" s="1"/>
  <c r="J202" i="2"/>
  <c r="E202" i="2" s="1"/>
  <c r="H202" i="2" s="1"/>
  <c r="J203" i="2"/>
  <c r="E203" i="2" s="1"/>
  <c r="H203" i="2" s="1"/>
  <c r="J204" i="2"/>
  <c r="E204" i="2" s="1"/>
  <c r="H204" i="2" s="1"/>
  <c r="J205" i="2"/>
  <c r="E205" i="2" s="1"/>
  <c r="H205" i="2" s="1"/>
  <c r="J206" i="2"/>
  <c r="E206" i="2" s="1"/>
  <c r="H206" i="2" s="1"/>
  <c r="J207" i="2"/>
  <c r="E207" i="2" s="1"/>
  <c r="H207" i="2" s="1"/>
  <c r="J208" i="2"/>
  <c r="E208" i="2" s="1"/>
  <c r="H208" i="2" s="1"/>
  <c r="J209" i="2"/>
  <c r="E209" i="2" s="1"/>
  <c r="H209" i="2" s="1"/>
  <c r="J210" i="2"/>
  <c r="E210" i="2" s="1"/>
  <c r="H210" i="2" s="1"/>
  <c r="J211" i="2"/>
  <c r="E211" i="2" s="1"/>
  <c r="H211" i="2" s="1"/>
  <c r="J212" i="2"/>
  <c r="E212" i="2" s="1"/>
  <c r="H212" i="2" s="1"/>
  <c r="J213" i="2"/>
  <c r="E213" i="2" s="1"/>
  <c r="H213" i="2" s="1"/>
  <c r="J214" i="2"/>
  <c r="E214" i="2" s="1"/>
  <c r="H214" i="2" s="1"/>
  <c r="J215" i="2"/>
  <c r="E215" i="2" s="1"/>
  <c r="H215" i="2" s="1"/>
  <c r="J216" i="2"/>
  <c r="E216" i="2" s="1"/>
  <c r="H216" i="2" s="1"/>
  <c r="J217" i="2"/>
  <c r="E217" i="2" s="1"/>
  <c r="H217" i="2" s="1"/>
  <c r="J218" i="2"/>
  <c r="E218" i="2" s="1"/>
  <c r="H218" i="2" s="1"/>
  <c r="J219" i="2"/>
  <c r="E219" i="2" s="1"/>
  <c r="H219" i="2" s="1"/>
  <c r="J220" i="2"/>
  <c r="E220" i="2" s="1"/>
  <c r="H220" i="2" s="1"/>
  <c r="J221" i="2"/>
  <c r="E221" i="2" s="1"/>
  <c r="H221" i="2" s="1"/>
  <c r="J222" i="2"/>
  <c r="E222" i="2" s="1"/>
  <c r="H222" i="2" s="1"/>
  <c r="J223" i="2"/>
  <c r="E223" i="2" s="1"/>
  <c r="H223" i="2" s="1"/>
  <c r="J224" i="2"/>
  <c r="E224" i="2" s="1"/>
  <c r="H224" i="2" s="1"/>
  <c r="J225" i="2"/>
  <c r="E225" i="2" s="1"/>
  <c r="H225" i="2" s="1"/>
  <c r="J226" i="2"/>
  <c r="E226" i="2" s="1"/>
  <c r="H226" i="2" s="1"/>
  <c r="J227" i="2"/>
  <c r="E227" i="2" s="1"/>
  <c r="H227" i="2" s="1"/>
  <c r="J228" i="2"/>
  <c r="E228" i="2" s="1"/>
  <c r="H228" i="2" s="1"/>
  <c r="J229" i="2"/>
  <c r="E229" i="2" s="1"/>
  <c r="H229" i="2" s="1"/>
  <c r="J230" i="2"/>
  <c r="E230" i="2" s="1"/>
  <c r="H230" i="2" s="1"/>
  <c r="J231" i="2"/>
  <c r="E231" i="2" s="1"/>
  <c r="H231" i="2" s="1"/>
  <c r="J232" i="2"/>
  <c r="E232" i="2" s="1"/>
  <c r="H232" i="2" s="1"/>
  <c r="J233" i="2"/>
  <c r="E233" i="2" s="1"/>
  <c r="H233" i="2" s="1"/>
  <c r="J234" i="2"/>
  <c r="E234" i="2" s="1"/>
  <c r="H234" i="2" s="1"/>
  <c r="J235" i="2"/>
  <c r="E235" i="2" s="1"/>
  <c r="H235" i="2" s="1"/>
  <c r="J236" i="2"/>
  <c r="E236" i="2" s="1"/>
  <c r="H236" i="2" s="1"/>
  <c r="J237" i="2"/>
  <c r="E237" i="2" s="1"/>
  <c r="H237" i="2" s="1"/>
  <c r="J238" i="2"/>
  <c r="E238" i="2" s="1"/>
  <c r="H238" i="2" s="1"/>
  <c r="J239" i="2"/>
  <c r="E239" i="2" s="1"/>
  <c r="H239" i="2" s="1"/>
  <c r="J240" i="2"/>
  <c r="E240" i="2" s="1"/>
  <c r="H240" i="2" s="1"/>
  <c r="J241" i="2"/>
  <c r="E241" i="2" s="1"/>
  <c r="H241" i="2" s="1"/>
  <c r="J242" i="2"/>
  <c r="E242" i="2" s="1"/>
  <c r="H242" i="2" s="1"/>
  <c r="J243" i="2"/>
  <c r="E243" i="2" s="1"/>
  <c r="H243" i="2" s="1"/>
  <c r="J244" i="2"/>
  <c r="E244" i="2" s="1"/>
  <c r="H244" i="2" s="1"/>
  <c r="J245" i="2"/>
  <c r="E245" i="2" s="1"/>
  <c r="H245" i="2" s="1"/>
  <c r="J246" i="2"/>
  <c r="E246" i="2" s="1"/>
  <c r="H246" i="2" s="1"/>
  <c r="J247" i="2"/>
  <c r="E247" i="2" s="1"/>
  <c r="H247" i="2" s="1"/>
  <c r="J248" i="2"/>
  <c r="E248" i="2" s="1"/>
  <c r="H248" i="2" s="1"/>
  <c r="J249" i="2"/>
  <c r="E249" i="2" s="1"/>
  <c r="H249" i="2" s="1"/>
  <c r="J250" i="2"/>
  <c r="E250" i="2" s="1"/>
  <c r="H250" i="2" s="1"/>
  <c r="J251" i="2"/>
  <c r="E251" i="2" s="1"/>
  <c r="H251" i="2" s="1"/>
  <c r="J252" i="2"/>
  <c r="E252" i="2" s="1"/>
  <c r="H252" i="2" s="1"/>
  <c r="J253" i="2"/>
  <c r="E253" i="2" s="1"/>
  <c r="H253" i="2" s="1"/>
  <c r="J254" i="2"/>
  <c r="E254" i="2" s="1"/>
  <c r="H254" i="2" s="1"/>
  <c r="J255" i="2"/>
  <c r="E255" i="2" s="1"/>
  <c r="H255" i="2" s="1"/>
  <c r="J256" i="2"/>
  <c r="E256" i="2" s="1"/>
  <c r="H256" i="2" s="1"/>
  <c r="J257" i="2"/>
  <c r="E257" i="2" s="1"/>
  <c r="H257" i="2" s="1"/>
  <c r="J258" i="2"/>
  <c r="E258" i="2" s="1"/>
  <c r="H258" i="2" s="1"/>
  <c r="J259" i="2"/>
  <c r="E259" i="2" s="1"/>
  <c r="H259" i="2" s="1"/>
  <c r="J260" i="2"/>
  <c r="E260" i="2" s="1"/>
  <c r="H260" i="2" s="1"/>
  <c r="J261" i="2"/>
  <c r="E261" i="2" s="1"/>
  <c r="H261" i="2" s="1"/>
  <c r="J262" i="2"/>
  <c r="E262" i="2" s="1"/>
  <c r="H262" i="2" s="1"/>
  <c r="J263" i="2"/>
  <c r="E263" i="2" s="1"/>
  <c r="H263" i="2" s="1"/>
  <c r="J264" i="2"/>
  <c r="E264" i="2" s="1"/>
  <c r="H264" i="2" s="1"/>
  <c r="J265" i="2"/>
  <c r="E265" i="2" s="1"/>
  <c r="H265" i="2" s="1"/>
  <c r="J266" i="2"/>
  <c r="E266" i="2" s="1"/>
  <c r="H266" i="2" s="1"/>
  <c r="J267" i="2"/>
  <c r="E267" i="2" s="1"/>
  <c r="H267" i="2" s="1"/>
  <c r="J268" i="2"/>
  <c r="E268" i="2" s="1"/>
  <c r="H268" i="2" s="1"/>
  <c r="J269" i="2"/>
  <c r="E269" i="2" s="1"/>
  <c r="H269" i="2" s="1"/>
  <c r="J270" i="2"/>
  <c r="E270" i="2" s="1"/>
  <c r="H270" i="2" s="1"/>
  <c r="J271" i="2"/>
  <c r="E271" i="2" s="1"/>
  <c r="H271" i="2" s="1"/>
  <c r="J272" i="2"/>
  <c r="E272" i="2" s="1"/>
  <c r="H272" i="2" s="1"/>
  <c r="J273" i="2"/>
  <c r="E273" i="2" s="1"/>
  <c r="H273" i="2" s="1"/>
  <c r="J274" i="2"/>
  <c r="E274" i="2" s="1"/>
  <c r="H274" i="2" s="1"/>
  <c r="J275" i="2"/>
  <c r="E275" i="2" s="1"/>
  <c r="H275" i="2" s="1"/>
  <c r="J276" i="2"/>
  <c r="E276" i="2" s="1"/>
  <c r="H276" i="2" s="1"/>
  <c r="J277" i="2"/>
  <c r="E277" i="2" s="1"/>
  <c r="H277" i="2" s="1"/>
  <c r="J278" i="2"/>
  <c r="E278" i="2" s="1"/>
  <c r="H278" i="2" s="1"/>
  <c r="J279" i="2"/>
  <c r="E279" i="2" s="1"/>
  <c r="H279" i="2" s="1"/>
  <c r="J280" i="2"/>
  <c r="E280" i="2" s="1"/>
  <c r="H280" i="2" s="1"/>
  <c r="J281" i="2"/>
  <c r="E281" i="2" s="1"/>
  <c r="H281" i="2" s="1"/>
  <c r="J282" i="2"/>
  <c r="E282" i="2" s="1"/>
  <c r="H282" i="2" s="1"/>
  <c r="J283" i="2"/>
  <c r="E283" i="2" s="1"/>
  <c r="H283" i="2" s="1"/>
  <c r="J284" i="2"/>
  <c r="E284" i="2" s="1"/>
  <c r="H284" i="2" s="1"/>
  <c r="J285" i="2"/>
  <c r="E285" i="2" s="1"/>
  <c r="H285" i="2" s="1"/>
  <c r="J286" i="2"/>
  <c r="E286" i="2" s="1"/>
  <c r="H286" i="2" s="1"/>
  <c r="J287" i="2"/>
  <c r="E287" i="2" s="1"/>
  <c r="H287" i="2" s="1"/>
  <c r="J288" i="2"/>
  <c r="E288" i="2" s="1"/>
  <c r="H288" i="2" s="1"/>
  <c r="J289" i="2"/>
  <c r="E289" i="2" s="1"/>
  <c r="H289" i="2" s="1"/>
  <c r="J290" i="2"/>
  <c r="E290" i="2" s="1"/>
  <c r="H290" i="2" s="1"/>
  <c r="J291" i="2"/>
  <c r="E291" i="2" s="1"/>
  <c r="H291" i="2" s="1"/>
  <c r="J292" i="2"/>
  <c r="E292" i="2" s="1"/>
  <c r="H292" i="2" s="1"/>
  <c r="J293" i="2"/>
  <c r="E293" i="2" s="1"/>
  <c r="H293" i="2" s="1"/>
  <c r="J294" i="2"/>
  <c r="E294" i="2" s="1"/>
  <c r="H294" i="2" s="1"/>
  <c r="J295" i="2"/>
  <c r="E295" i="2" s="1"/>
  <c r="H295" i="2" s="1"/>
  <c r="J296" i="2"/>
  <c r="E296" i="2" s="1"/>
  <c r="H296" i="2" s="1"/>
  <c r="J297" i="2"/>
  <c r="E297" i="2" s="1"/>
  <c r="H297" i="2" s="1"/>
  <c r="J298" i="2"/>
  <c r="E298" i="2" s="1"/>
  <c r="H298" i="2" s="1"/>
  <c r="J299" i="2"/>
  <c r="E299" i="2" s="1"/>
  <c r="H299" i="2" s="1"/>
  <c r="J300" i="2"/>
  <c r="E300" i="2" s="1"/>
  <c r="H300" i="2" s="1"/>
  <c r="J301" i="2"/>
  <c r="E301" i="2" s="1"/>
  <c r="H301" i="2" s="1"/>
  <c r="J302" i="2"/>
  <c r="E302" i="2" s="1"/>
  <c r="H302" i="2" s="1"/>
  <c r="J303" i="2"/>
  <c r="E303" i="2" s="1"/>
  <c r="H303" i="2" s="1"/>
  <c r="J304" i="2"/>
  <c r="E304" i="2" s="1"/>
  <c r="H304" i="2" s="1"/>
  <c r="J305" i="2"/>
  <c r="E305" i="2" s="1"/>
  <c r="H305" i="2" s="1"/>
  <c r="J306" i="2"/>
  <c r="E306" i="2" s="1"/>
  <c r="H306" i="2" s="1"/>
  <c r="J307" i="2"/>
  <c r="E307" i="2" s="1"/>
  <c r="H307" i="2" s="1"/>
  <c r="J308" i="2"/>
  <c r="E308" i="2" s="1"/>
  <c r="H308" i="2" s="1"/>
  <c r="J309" i="2"/>
  <c r="E309" i="2" s="1"/>
  <c r="H309" i="2" s="1"/>
  <c r="J310" i="2"/>
  <c r="E310" i="2" s="1"/>
  <c r="H310" i="2" s="1"/>
  <c r="J311" i="2"/>
  <c r="E311" i="2" s="1"/>
  <c r="H311" i="2" s="1"/>
  <c r="J312" i="2"/>
  <c r="E312" i="2" s="1"/>
  <c r="H312" i="2" s="1"/>
  <c r="J313" i="2"/>
  <c r="E313" i="2" s="1"/>
  <c r="H313" i="2" s="1"/>
  <c r="J314" i="2"/>
  <c r="E314" i="2" s="1"/>
  <c r="H314" i="2" s="1"/>
  <c r="J315" i="2"/>
  <c r="E315" i="2" s="1"/>
  <c r="H315" i="2" s="1"/>
  <c r="J316" i="2"/>
  <c r="E316" i="2" s="1"/>
  <c r="H316" i="2" s="1"/>
  <c r="J317" i="2"/>
  <c r="E317" i="2" s="1"/>
  <c r="H317" i="2" s="1"/>
  <c r="J318" i="2"/>
  <c r="E318" i="2" s="1"/>
  <c r="H318" i="2" s="1"/>
  <c r="J319" i="2"/>
  <c r="E319" i="2" s="1"/>
  <c r="H319" i="2" s="1"/>
  <c r="J320" i="2"/>
  <c r="E320" i="2" s="1"/>
  <c r="H320" i="2" s="1"/>
  <c r="J321" i="2"/>
  <c r="E321" i="2" s="1"/>
  <c r="H321" i="2" s="1"/>
  <c r="J322" i="2"/>
  <c r="E322" i="2" s="1"/>
  <c r="H322" i="2" s="1"/>
  <c r="J323" i="2"/>
  <c r="E323" i="2" s="1"/>
  <c r="H323" i="2" s="1"/>
  <c r="J324" i="2"/>
  <c r="E324" i="2" s="1"/>
  <c r="H324" i="2" s="1"/>
  <c r="J325" i="2"/>
  <c r="E325" i="2" s="1"/>
  <c r="H325" i="2" s="1"/>
  <c r="J326" i="2"/>
  <c r="E326" i="2" s="1"/>
  <c r="H326" i="2" s="1"/>
  <c r="J327" i="2"/>
  <c r="E327" i="2" s="1"/>
  <c r="H327" i="2" s="1"/>
  <c r="J328" i="2"/>
  <c r="E328" i="2" s="1"/>
  <c r="H328" i="2" s="1"/>
  <c r="J329" i="2"/>
  <c r="E329" i="2" s="1"/>
  <c r="H329" i="2" s="1"/>
  <c r="J330" i="2"/>
  <c r="E330" i="2" s="1"/>
  <c r="H330" i="2" s="1"/>
  <c r="J331" i="2"/>
  <c r="E331" i="2" s="1"/>
  <c r="H331" i="2" s="1"/>
  <c r="J332" i="2"/>
  <c r="E332" i="2" s="1"/>
  <c r="H332" i="2" s="1"/>
  <c r="J333" i="2"/>
  <c r="E333" i="2" s="1"/>
  <c r="H333" i="2" s="1"/>
  <c r="J334" i="2"/>
  <c r="E334" i="2" s="1"/>
  <c r="H334" i="2" s="1"/>
  <c r="J335" i="2"/>
  <c r="E335" i="2" s="1"/>
  <c r="H335" i="2" s="1"/>
  <c r="J336" i="2"/>
  <c r="E336" i="2" s="1"/>
  <c r="H336" i="2" s="1"/>
  <c r="J337" i="2"/>
  <c r="E337" i="2" s="1"/>
  <c r="H337" i="2" s="1"/>
  <c r="J338" i="2"/>
  <c r="E338" i="2" s="1"/>
  <c r="H338" i="2" s="1"/>
  <c r="J339" i="2"/>
  <c r="E339" i="2" s="1"/>
  <c r="H339" i="2" s="1"/>
  <c r="J340" i="2"/>
  <c r="E340" i="2" s="1"/>
  <c r="H340" i="2" s="1"/>
  <c r="J341" i="2"/>
  <c r="E341" i="2" s="1"/>
  <c r="H341" i="2" s="1"/>
  <c r="J342" i="2"/>
  <c r="E342" i="2" s="1"/>
  <c r="H342" i="2" s="1"/>
  <c r="J343" i="2"/>
  <c r="E343" i="2" s="1"/>
  <c r="H343" i="2" s="1"/>
  <c r="J344" i="2"/>
  <c r="E344" i="2" s="1"/>
  <c r="H344" i="2" s="1"/>
  <c r="J345" i="2"/>
  <c r="E345" i="2" s="1"/>
  <c r="H345" i="2" s="1"/>
  <c r="J346" i="2"/>
  <c r="E346" i="2" s="1"/>
  <c r="H346" i="2" s="1"/>
  <c r="J347" i="2"/>
  <c r="E347" i="2" s="1"/>
  <c r="H347" i="2" s="1"/>
  <c r="J348" i="2"/>
  <c r="E348" i="2" s="1"/>
  <c r="H348" i="2" s="1"/>
  <c r="J349" i="2"/>
  <c r="E349" i="2" s="1"/>
  <c r="H349" i="2" s="1"/>
  <c r="J350" i="2"/>
  <c r="E350" i="2" s="1"/>
  <c r="H350" i="2" s="1"/>
  <c r="J351" i="2"/>
  <c r="E351" i="2" s="1"/>
  <c r="H351" i="2" s="1"/>
  <c r="J352" i="2"/>
  <c r="E352" i="2" s="1"/>
  <c r="H352" i="2" s="1"/>
  <c r="J353" i="2"/>
  <c r="E353" i="2" s="1"/>
  <c r="H353" i="2" s="1"/>
  <c r="J354" i="2"/>
  <c r="E354" i="2" s="1"/>
  <c r="H354" i="2" s="1"/>
  <c r="J355" i="2"/>
  <c r="E355" i="2" s="1"/>
  <c r="H355" i="2" s="1"/>
  <c r="J356" i="2"/>
  <c r="E356" i="2" s="1"/>
  <c r="H356" i="2" s="1"/>
  <c r="J357" i="2"/>
  <c r="E357" i="2" s="1"/>
  <c r="H357" i="2" s="1"/>
  <c r="J358" i="2"/>
  <c r="E358" i="2" s="1"/>
  <c r="H358" i="2" s="1"/>
  <c r="J359" i="2"/>
  <c r="E359" i="2" s="1"/>
  <c r="H359" i="2" s="1"/>
  <c r="J360" i="2"/>
  <c r="E360" i="2" s="1"/>
  <c r="H360" i="2" s="1"/>
  <c r="J361" i="2"/>
  <c r="E361" i="2" s="1"/>
  <c r="H361" i="2" s="1"/>
  <c r="J362" i="2"/>
  <c r="E362" i="2" s="1"/>
  <c r="H362" i="2" s="1"/>
  <c r="H363" i="2" l="1"/>
  <c r="E7" i="1"/>
  <c r="H5" i="2"/>
  <c r="E5" i="1" s="1"/>
  <c r="E6" i="1"/>
</calcChain>
</file>

<file path=xl/sharedStrings.xml><?xml version="1.0" encoding="utf-8"?>
<sst xmlns="http://schemas.openxmlformats.org/spreadsheetml/2006/main" count="30" uniqueCount="30">
  <si>
    <t>BOSTADSLÅN</t>
  </si>
  <si>
    <t>KALKYLATOR</t>
  </si>
  <si>
    <t>LÅNEINFORMATION</t>
  </si>
  <si>
    <t>Inköpspris</t>
  </si>
  <si>
    <t>Räntesats</t>
  </si>
  <si>
    <t>Lånets löptid (i månader)</t>
  </si>
  <si>
    <t>Lånebelopp</t>
  </si>
  <si>
    <t>Startdatum för lån</t>
  </si>
  <si>
    <t>* Månatliga betalningar totalt = lånebetalningar plus fastighetsavgift</t>
  </si>
  <si>
    <t>VÄRDEN</t>
  </si>
  <si>
    <t>NYCKELSTATISTIK</t>
  </si>
  <si>
    <t>Månatliga lånebetalningar</t>
  </si>
  <si>
    <t>Månatliga betalningar totalt*</t>
  </si>
  <si>
    <t>Lånebetalningar totalt</t>
  </si>
  <si>
    <t>Betald ränta totalt</t>
  </si>
  <si>
    <t>Fastighetsavgift, månadsbelopp</t>
  </si>
  <si>
    <t>TOTALSUMMOR</t>
  </si>
  <si>
    <t>Gå till Amorteringstabell</t>
  </si>
  <si>
    <t>AMORTERINGS-</t>
  </si>
  <si>
    <t>TABELL</t>
  </si>
  <si>
    <t>#</t>
  </si>
  <si>
    <t>betalning
datum</t>
  </si>
  <si>
    <t>öppnings-
saldo</t>
  </si>
  <si>
    <t>ränta</t>
  </si>
  <si>
    <t>lånebelopp</t>
  </si>
  <si>
    <t>fastighets-
avgift</t>
  </si>
  <si>
    <t>summa
betalningar</t>
  </si>
  <si>
    <t>slut-
saldo</t>
  </si>
  <si>
    <t>MÅNATLIGA LÅNEBETALNINGAR</t>
  </si>
  <si>
    <t>#
återstående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</si>
</sst>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
    <numFmt numFmtId="165" formatCode="&quot;$&quot;#,##0"/>
    <numFmt numFmtId="166" formatCode="0.0%"/>
    <numFmt numFmtId="167" formatCode="#,##0\ &quot;kr&quot;"/>
    <numFmt numFmtId="168" formatCode="#,##0.00\ &quot;kr&quot;"/>
  </numFmts>
  <fonts count="11"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s>
  <borders count="7">
    <border>
      <left/>
      <right/>
      <top/>
      <bottom/>
      <diagonal/>
    </border>
    <border>
      <left/>
      <right/>
      <top/>
      <bottom style="thin">
        <color theme="0" tint="-0.14996795556505021"/>
      </bottom>
      <diagonal/>
    </border>
    <border>
      <left/>
      <right/>
      <top/>
      <bottom style="thick">
        <color theme="0"/>
      </bottom>
      <diagonal/>
    </border>
    <border>
      <left/>
      <right/>
      <top/>
      <bottom style="thin">
        <color theme="9" tint="-0.24994659260841701"/>
      </bottom>
      <diagonal/>
    </border>
    <border>
      <left/>
      <right/>
      <top/>
      <bottom style="thin">
        <color theme="5" tint="-0.24994659260841701"/>
      </bottom>
      <diagonal/>
    </border>
    <border>
      <left style="thick">
        <color theme="0"/>
      </left>
      <right/>
      <top/>
      <bottom/>
      <diagonal/>
    </border>
    <border>
      <left/>
      <right/>
      <top style="medium">
        <color theme="0"/>
      </top>
      <bottom/>
      <diagonal/>
    </border>
  </borders>
  <cellStyleXfs count="22">
    <xf numFmtId="0" fontId="0" fillId="0" borderId="0">
      <alignment wrapText="1"/>
    </xf>
    <xf numFmtId="0" fontId="5" fillId="3" borderId="0" applyNumberFormat="0" applyAlignment="0" applyProtection="0"/>
    <xf numFmtId="0" fontId="3" fillId="4" borderId="6" applyNumberFormat="0" applyProtection="0">
      <alignment horizontal="left" vertical="center" wrapText="1"/>
    </xf>
    <xf numFmtId="0" fontId="3" fillId="2" borderId="0" applyNumberFormat="0" applyAlignment="0" applyProtection="0"/>
    <xf numFmtId="165" fontId="7" fillId="0" borderId="1" applyFill="0" applyBorder="0" applyProtection="0">
      <alignment horizontal="right"/>
    </xf>
    <xf numFmtId="0" fontId="1" fillId="0" borderId="0" applyNumberFormat="0" applyFill="0" applyBorder="0" applyAlignment="0" applyProtection="0"/>
    <xf numFmtId="0" fontId="9" fillId="0" borderId="4" applyNumberFormat="0" applyFill="0" applyAlignment="0" applyProtection="0"/>
    <xf numFmtId="14" fontId="4" fillId="0" borderId="0" applyFont="0" applyFill="0" applyBorder="0" applyAlignment="0" applyProtection="0">
      <protection locked="0"/>
    </xf>
    <xf numFmtId="166" fontId="4" fillId="0" borderId="0" applyFont="0" applyFill="0" applyBorder="0" applyAlignment="0" applyProtection="0"/>
    <xf numFmtId="0" fontId="8" fillId="0" borderId="3" applyNumberFormat="0" applyFill="0" applyAlignment="0" applyProtection="0"/>
    <xf numFmtId="0" fontId="6" fillId="0" borderId="5">
      <alignment horizontal="left" wrapText="1" indent="1"/>
    </xf>
    <xf numFmtId="0" fontId="6" fillId="0" borderId="0">
      <alignment horizontal="left" indent="1"/>
    </xf>
    <xf numFmtId="14" fontId="6" fillId="0" borderId="0">
      <alignment horizontal="left" indent="1"/>
    </xf>
    <xf numFmtId="164" fontId="6" fillId="0" borderId="0">
      <alignment horizontal="right" indent="1"/>
    </xf>
    <xf numFmtId="0" fontId="6" fillId="0" borderId="0">
      <alignment horizontal="center"/>
    </xf>
    <xf numFmtId="0" fontId="3" fillId="4" borderId="0" applyFont="0" applyFill="0" applyBorder="0">
      <alignment horizontal="center" wrapText="1"/>
      <protection locked="0"/>
    </xf>
    <xf numFmtId="0" fontId="10" fillId="0" borderId="0" applyNumberFormat="0" applyFill="0" applyBorder="0" applyAlignment="0" applyProtection="0"/>
    <xf numFmtId="0" fontId="5" fillId="3" borderId="2" applyNumberFormat="0" applyFont="0" applyAlignment="0">
      <alignment vertical="top"/>
      <protection locked="0"/>
    </xf>
    <xf numFmtId="0" fontId="6" fillId="0" borderId="5" applyNumberFormat="0" applyFont="0" applyFill="0" applyAlignment="0">
      <alignment wrapText="1"/>
    </xf>
    <xf numFmtId="165" fontId="6" fillId="0" borderId="0" applyFont="0" applyFill="0" applyBorder="0" applyAlignment="0">
      <alignment wrapText="1"/>
    </xf>
    <xf numFmtId="1" fontId="6" fillId="0" borderId="0" applyFont="0" applyFill="0" applyBorder="0" applyAlignment="0">
      <alignment wrapText="1"/>
    </xf>
    <xf numFmtId="165" fontId="2" fillId="2" borderId="0">
      <alignment horizontal="center" vertical="center"/>
    </xf>
  </cellStyleXfs>
  <cellXfs count="34">
    <xf numFmtId="0" fontId="0" fillId="0" borderId="0" xfId="0">
      <alignment wrapText="1"/>
    </xf>
    <xf numFmtId="0" fontId="5" fillId="3" borderId="0" xfId="1" applyBorder="1" applyAlignment="1" applyProtection="1">
      <protection locked="0"/>
    </xf>
    <xf numFmtId="0" fontId="5" fillId="3" borderId="0" xfId="1" applyNumberFormat="1" applyBorder="1" applyAlignment="1" applyProtection="1">
      <protection locked="0"/>
    </xf>
    <xf numFmtId="0" fontId="4" fillId="0" borderId="0" xfId="0" applyFont="1" applyProtection="1">
      <alignment wrapText="1"/>
      <protection locked="0"/>
    </xf>
    <xf numFmtId="0" fontId="4" fillId="0" borderId="0" xfId="0" applyFont="1" applyAlignment="1" applyProtection="1">
      <alignment horizontal="center"/>
      <protection locked="0"/>
    </xf>
    <xf numFmtId="0" fontId="5" fillId="5" borderId="0" xfId="1" applyFill="1" applyProtection="1">
      <protection locked="0"/>
    </xf>
    <xf numFmtId="0" fontId="5" fillId="3" borderId="2" xfId="1" applyBorder="1" applyAlignment="1" applyProtection="1">
      <alignment vertical="top"/>
      <protection locked="0"/>
    </xf>
    <xf numFmtId="0" fontId="5" fillId="3" borderId="2" xfId="1" applyNumberFormat="1" applyBorder="1" applyAlignment="1" applyProtection="1">
      <alignment horizontal="left" vertical="top"/>
      <protection locked="0"/>
    </xf>
    <xf numFmtId="0" fontId="0" fillId="0" borderId="0" xfId="0" applyProtection="1">
      <alignment wrapText="1"/>
      <protection locked="0"/>
    </xf>
    <xf numFmtId="0" fontId="3" fillId="2" borderId="0" xfId="3" applyAlignment="1" applyProtection="1">
      <alignment horizontal="center"/>
    </xf>
    <xf numFmtId="0" fontId="5" fillId="3" borderId="0" xfId="1" applyNumberFormat="1" applyBorder="1" applyAlignment="1" applyProtection="1">
      <alignment horizontal="center"/>
      <protection locked="0"/>
    </xf>
    <xf numFmtId="0" fontId="5" fillId="3" borderId="0" xfId="1" applyNumberFormat="1" applyBorder="1" applyAlignment="1" applyProtection="1">
      <alignment horizontal="center" vertical="top"/>
      <protection locked="0"/>
    </xf>
    <xf numFmtId="0" fontId="6" fillId="0" borderId="0" xfId="11">
      <alignment horizontal="left" indent="1"/>
    </xf>
    <xf numFmtId="14" fontId="6" fillId="0" borderId="0" xfId="12">
      <alignment horizontal="left" indent="1"/>
    </xf>
    <xf numFmtId="0" fontId="6" fillId="0" borderId="0" xfId="14">
      <alignment horizontal="center"/>
    </xf>
    <xf numFmtId="0" fontId="3" fillId="4" borderId="0" xfId="15">
      <alignment horizontal="center" wrapText="1"/>
      <protection locked="0"/>
    </xf>
    <xf numFmtId="0" fontId="0" fillId="0" borderId="0" xfId="0" applyFont="1" applyFill="1" applyBorder="1">
      <alignment wrapText="1"/>
    </xf>
    <xf numFmtId="0" fontId="0" fillId="0" borderId="0" xfId="10" applyFont="1" applyFill="1" applyBorder="1">
      <alignment horizontal="left" wrapText="1" indent="1"/>
    </xf>
    <xf numFmtId="0" fontId="5" fillId="3" borderId="0" xfId="1" applyAlignment="1">
      <alignment wrapText="1"/>
    </xf>
    <xf numFmtId="0" fontId="10" fillId="0" borderId="0" xfId="16" applyAlignment="1">
      <alignment wrapText="1"/>
    </xf>
    <xf numFmtId="0" fontId="5" fillId="3" borderId="2" xfId="17" applyAlignment="1">
      <alignment wrapText="1"/>
      <protection locked="0"/>
    </xf>
    <xf numFmtId="0" fontId="10" fillId="0" borderId="0" xfId="16" applyAlignment="1"/>
    <xf numFmtId="14" fontId="0" fillId="0" borderId="0" xfId="7" applyFont="1" applyFill="1" applyBorder="1" applyAlignment="1" applyProtection="1">
      <alignment wrapText="1"/>
    </xf>
    <xf numFmtId="0" fontId="0" fillId="0" borderId="5" xfId="18" applyFont="1" applyFill="1">
      <alignment wrapText="1"/>
    </xf>
    <xf numFmtId="166" fontId="0" fillId="0" borderId="0" xfId="8" applyFont="1" applyFill="1" applyBorder="1" applyAlignment="1">
      <alignment wrapText="1"/>
    </xf>
    <xf numFmtId="1" fontId="0" fillId="0" borderId="0" xfId="20" applyFont="1" applyFill="1" applyBorder="1">
      <alignment wrapText="1"/>
    </xf>
    <xf numFmtId="0" fontId="5" fillId="3" borderId="2" xfId="17" applyAlignment="1">
      <alignment vertical="top"/>
      <protection locked="0"/>
    </xf>
    <xf numFmtId="167" fontId="0" fillId="0" borderId="0" xfId="19" applyNumberFormat="1" applyFont="1" applyFill="1" applyBorder="1">
      <alignment wrapText="1"/>
    </xf>
    <xf numFmtId="167" fontId="0" fillId="0" borderId="0" xfId="19" applyNumberFormat="1" applyFont="1" applyFill="1" applyBorder="1" applyAlignment="1">
      <alignment horizontal="right"/>
    </xf>
    <xf numFmtId="167" fontId="2" fillId="2" borderId="0" xfId="21" applyNumberFormat="1">
      <alignment horizontal="center" vertical="center"/>
    </xf>
    <xf numFmtId="168" fontId="6" fillId="0" borderId="0" xfId="13" applyNumberFormat="1">
      <alignment horizontal="right" indent="1"/>
    </xf>
    <xf numFmtId="167" fontId="9" fillId="0" borderId="0" xfId="6" applyNumberFormat="1" applyFill="1" applyBorder="1" applyAlignment="1" applyProtection="1">
      <alignment horizontal="right"/>
      <protection locked="0"/>
    </xf>
    <xf numFmtId="167" fontId="7" fillId="0" borderId="0" xfId="4" applyNumberFormat="1" applyBorder="1" applyAlignment="1" applyProtection="1">
      <alignment horizontal="center"/>
      <protection locked="0"/>
    </xf>
    <xf numFmtId="0" fontId="5" fillId="3" borderId="0" xfId="1" applyAlignment="1">
      <alignment wrapText="1"/>
    </xf>
  </cellXfs>
  <cellStyles count="22">
    <cellStyle name="#" xfId="11"/>
    <cellStyle name="# återstår" xfId="14"/>
    <cellStyle name="Amorteringstabell, rubrik" xfId="15"/>
    <cellStyle name="Bolånekalkylator, information" xfId="10"/>
    <cellStyle name="Följd hyperlänk" xfId="9" builtinId="9" customBuiltin="1"/>
    <cellStyle name="Förklarande text" xfId="16" builtinId="53" customBuiltin="1"/>
    <cellStyle name="Hyperlänk" xfId="6" builtinId="8" customBuiltin="1"/>
    <cellStyle name="InputDate" xfId="7"/>
    <cellStyle name="InputPercent" xfId="8"/>
    <cellStyle name="Kantlinje på tabellrubrik" xfId="18"/>
    <cellStyle name="Lånets löptid" xfId="20"/>
    <cellStyle name="Månatlig lånebetalning" xfId="21"/>
    <cellStyle name="nedre kantlinje" xfId="17"/>
    <cellStyle name="Normal" xfId="0" builtinId="0" customBuiltin="1"/>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Tabelldatum" xfId="12"/>
    <cellStyle name="Tabellvaluta" xfId="13"/>
    <cellStyle name="Värden" xfId="19"/>
  </cellStyles>
  <dxfs count="15">
    <dxf>
      <numFmt numFmtId="0" formatCode="General"/>
    </dxf>
    <dxf>
      <numFmt numFmtId="168" formatCode="#,##0.00\ &quot;kr&quot;"/>
    </dxf>
    <dxf>
      <numFmt numFmtId="168" formatCode="#,##0.00\ &quot;kr&quot;"/>
    </dxf>
    <dxf>
      <numFmt numFmtId="168" formatCode="#,##0.00\ &quot;kr&quot;"/>
    </dxf>
    <dxf>
      <numFmt numFmtId="168" formatCode="#,##0.00\ &quot;kr&quot;"/>
    </dxf>
    <dxf>
      <numFmt numFmtId="168" formatCode="#,##0.00\ &quot;kr&quot;"/>
    </dxf>
    <dxf>
      <numFmt numFmtId="168" formatCode="#,##0.00\ &quot;kr&quot;"/>
    </dxf>
    <dxf>
      <protection locked="1" hidden="0"/>
    </dxf>
    <dxf>
      <font>
        <color theme="0"/>
      </font>
      <fill>
        <patternFill patternType="none">
          <bgColor auto="1"/>
        </patternFill>
      </fill>
      <border>
        <left/>
        <right/>
        <top/>
        <bottom/>
        <vertical/>
        <horizontal/>
      </border>
    </dxf>
    <dxf>
      <protection locked="0"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bottom style="thin">
          <color theme="0" tint="-0.14996795556505021"/>
        </bottom>
        <vertical/>
        <horizontal style="thin">
          <color theme="0" tint="-0.14996795556505021"/>
        </horizontal>
      </border>
    </dxf>
  </dxfs>
  <tableStyles count="1" defaultTableStyle="Bolånekalkylator" defaultPivotStyle="PivotStyleLight16">
    <tableStyle name="Bolånekalkylator" pivot="0" count="4">
      <tableStyleElement type="wholeTable" dxfId="14"/>
      <tableStyleElement type="headerRow" dxfId="13"/>
      <tableStyleElement type="lastColumn" dxfId="12"/>
      <tableStyleElement type="secondColumnStripe" dxfId="1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5" name="Låneinformation" displayName="Låneinformation" ref="B3:E8" totalsRowDxfId="10">
  <autoFilter ref="B3:E8">
    <filterColumn colId="0" hiddenButton="1"/>
    <filterColumn colId="1" hiddenButton="1"/>
    <filterColumn colId="2" hiddenButton="1"/>
    <filterColumn colId="3" hiddenButton="1"/>
  </autoFilter>
  <tableColumns count="4">
    <tableColumn id="1" name="LÅNEINFORMATION" totalsRowLabel="Total"/>
    <tableColumn id="4" name="VÄRDEN" totalsRowFunction="count"/>
    <tableColumn id="2" name="NYCKELSTATISTIK" totalsRowDxfId="9"/>
    <tableColumn id="3" name="TOTALSUMMOR"/>
  </tableColumns>
  <tableStyleInfo name="Bolånekalkylator" showFirstColumn="0" showLastColumn="1" showRowStripes="1" showColumnStripes="1"/>
  <extLst>
    <ext xmlns:x14="http://schemas.microsoft.com/office/spreadsheetml/2009/9/main" uri="{504A1905-F514-4f6f-8877-14C23A59335A}">
      <x14:table altTextSummary="Den här tabellen är avsedd för köpesumma, räntesats, lånets löptid (i månader), lånebelopp och startdatum för lån i kolumnen Låneinformation. Nyckelstatistik för månatliga låneavbetalningar, månatliga avbetalningar totalt, låneavbetalningar totalt och total betald ränta uppdateras automatiskt. Ange det månatliga fastighetsavgiftsbeloppet i E8, så justeras beloppen automatiskt"/>
    </ext>
  </extLst>
</table>
</file>

<file path=xl/tables/table2.xml><?xml version="1.0" encoding="utf-8"?>
<table xmlns="http://schemas.openxmlformats.org/spreadsheetml/2006/main" id="1" name="Amortering" displayName="Amortering" ref="B3:J363" totalsRowShown="0" dataDxfId="7">
  <autoFilter ref="B3:J363"/>
  <tableColumns count="9">
    <tableColumn id="1" name="#">
      <calculatedColumnFormula>ROWS($B$4:B4)</calculatedColumnFormula>
    </tableColumn>
    <tableColumn id="2" name="betalning_x000a_datum">
      <calculatedColumnFormula>IF(ValuesEntered,IF(Amortering[[#This Row],['#]]&lt;=Lånets_löptid,IF(ROW()-ROW(Amortering[[#Headers],[betalning
datum]])=1,LoanStart,IF(I3&gt;0,EDATE(C3,1),"")),""),"")</calculatedColumnFormula>
    </tableColumn>
    <tableColumn id="3" name="öppnings-_x000a_saldo" dataDxfId="6">
      <calculatedColumnFormula>IF(ROW()-ROW(Amortering[[#Headers],[öppnings-
saldo]])=1,Lånebelopp,IF(Amortering[[#This Row],[betalning
datum]]="",0,INDEX(Amortering[], ROW()-4,8)))</calculatedColumnFormula>
    </tableColumn>
    <tableColumn id="4" name="ränta" dataDxfId="5">
      <calculatedColumnFormula>IF(ValuesEntered,IF(ROW()-ROW(Amortering[[#Headers],[ränta]])=1,-IPMT(Räntesats/12,1,Lånets_löptid-ROWS($C$4:C4)+1,Amortering[[#This Row],[öppnings-
saldo]]),IFERROR(-IPMT(Räntesats/12,1,Amortering[[#This Row],['#
återstående]],D5),0)),0)</calculatedColumnFormula>
    </tableColumn>
    <tableColumn id="5" name="lånebelopp" dataDxfId="4">
      <calculatedColumnFormula>IFERROR(IF(AND(ValuesEntered,Amortering[[#This Row],[betalning
datum]]&lt;&gt;""),-PPMT(Räntesats/12,1,Lånets_löptid-ROWS($C$4:C4)+1,Amortering[[#This Row],[öppnings-
saldo]]),""),0)</calculatedColumnFormula>
    </tableColumn>
    <tableColumn id="7" name="fastighets-_x000a_avgift" dataDxfId="3">
      <calculatedColumnFormula>IF(Amortering[[#This Row],[betalning
datum]]="",0,PropertyTaxAmount)</calculatedColumnFormula>
    </tableColumn>
    <tableColumn id="9" name="summa_x000a_betalningar" dataDxfId="2">
      <calculatedColumnFormula>IF(Amortering[[#This Row],[betalning
datum]]="",0,Amortering[[#This Row],[ränta]]+Amortering[[#This Row],[lånebelopp]]+Amortering[[#This Row],[fastighets-
avgift]])</calculatedColumnFormula>
    </tableColumn>
    <tableColumn id="10" name="slut-_x000a_saldo" dataDxfId="1">
      <calculatedColumnFormula>IF(Amortering[[#This Row],[betalning
datum]]="",0,Amortering[[#This Row],[öppnings-
saldo]]-Amortering[[#This Row],[lånebelopp]])</calculatedColumnFormula>
    </tableColumn>
    <tableColumn id="11" name="#_x000a_återstående" dataDxfId="0">
      <calculatedColumnFormula>IF(Amortering[[#This Row],[slut-
saldo]]&gt;0,LastRow-ROW(),0)</calculatedColumnFormula>
    </tableColumn>
  </tableColumns>
  <tableStyleInfo name="Bolånekalkylator" showFirstColumn="0" showLastColumn="0" showRowStripes="1" showColumnStripes="0"/>
  <extLst>
    <ext xmlns:x14="http://schemas.microsoft.com/office/spreadsheetml/2009/9/main" uri="{504A1905-F514-4f6f-8877-14C23A59335A}">
      <x14:table altTextSummary="Beräkningstabell för lånebetalningar över tid. Du kan lägga till fler betalningar genom att infoga fler rader. Ange betalningsdatum så uppdateras övriga kolumner automatiskt. Detta förutsätter att en extra betalning med samma månadsbelopp har gjorts"/>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A1:E9"/>
  <sheetViews>
    <sheetView showGridLines="0" tabSelected="1" zoomScaleNormal="100" workbookViewId="0"/>
  </sheetViews>
  <sheetFormatPr defaultColWidth="8.85546875" defaultRowHeight="30" customHeight="1" x14ac:dyDescent="0.25"/>
  <cols>
    <col min="1" max="1" width="2.7109375" style="3" customWidth="1"/>
    <col min="2" max="2" width="35.7109375" style="4" customWidth="1"/>
    <col min="3" max="3" width="15.7109375" style="3" customWidth="1"/>
    <col min="4" max="4" width="35.7109375" style="3" customWidth="1"/>
    <col min="5" max="5" width="15.7109375" style="32" customWidth="1"/>
    <col min="6" max="16384" width="8.85546875" style="3"/>
  </cols>
  <sheetData>
    <row r="1" spans="1:5" ht="30" customHeight="1" x14ac:dyDescent="0.4">
      <c r="A1" s="18"/>
      <c r="B1" s="33" t="s">
        <v>0</v>
      </c>
      <c r="C1" s="33"/>
      <c r="D1" s="9" t="s">
        <v>28</v>
      </c>
      <c r="E1" s="10"/>
    </row>
    <row r="2" spans="1:5" ht="30" customHeight="1" thickBot="1" x14ac:dyDescent="0.45">
      <c r="A2" s="20"/>
      <c r="B2" s="33" t="s">
        <v>1</v>
      </c>
      <c r="C2" s="33"/>
      <c r="D2" s="29">
        <f>E4</f>
        <v>10736.432460242781</v>
      </c>
      <c r="E2" s="11"/>
    </row>
    <row r="3" spans="1:5" ht="35.1" customHeight="1" thickTop="1" x14ac:dyDescent="0.25">
      <c r="A3"/>
      <c r="B3" s="16" t="s">
        <v>2</v>
      </c>
      <c r="C3" s="16" t="s">
        <v>9</v>
      </c>
      <c r="D3" s="23" t="s">
        <v>10</v>
      </c>
      <c r="E3" s="16" t="s">
        <v>16</v>
      </c>
    </row>
    <row r="4" spans="1:5" ht="30" customHeight="1" x14ac:dyDescent="0.25">
      <c r="B4" s="17" t="s">
        <v>3</v>
      </c>
      <c r="C4" s="27">
        <v>3000000</v>
      </c>
      <c r="D4" s="17" t="s">
        <v>11</v>
      </c>
      <c r="E4" s="28">
        <f>IFERROR(PMT(Räntesats/12,Lånets_löptid,-Lånebelopp),0)</f>
        <v>10736.432460242781</v>
      </c>
    </row>
    <row r="5" spans="1:5" ht="30" customHeight="1" x14ac:dyDescent="0.25">
      <c r="B5" s="17" t="s">
        <v>4</v>
      </c>
      <c r="C5" s="24">
        <v>0.05</v>
      </c>
      <c r="D5" s="17" t="s">
        <v>12</v>
      </c>
      <c r="E5" s="28">
        <f ca="1">IFERROR(IF(ValuesEntered,SUM(summa_betalningar),0),0)</f>
        <v>5206792.3652670942</v>
      </c>
    </row>
    <row r="6" spans="1:5" ht="30" customHeight="1" x14ac:dyDescent="0.25">
      <c r="B6" s="17" t="s">
        <v>5</v>
      </c>
      <c r="C6" s="25">
        <v>360</v>
      </c>
      <c r="D6" s="17" t="s">
        <v>13</v>
      </c>
      <c r="E6" s="28">
        <f ca="1">IFERROR(IF(ValuesEntered,SUM(Lånebetalningar_totalt),0),0)</f>
        <v>3856792.3652670914</v>
      </c>
    </row>
    <row r="7" spans="1:5" ht="30" customHeight="1" x14ac:dyDescent="0.25">
      <c r="B7" s="17" t="s">
        <v>6</v>
      </c>
      <c r="C7" s="27">
        <v>2000000</v>
      </c>
      <c r="D7" s="17" t="s">
        <v>14</v>
      </c>
      <c r="E7" s="28">
        <f ca="1">IFERROR(IF(ValuesEntered,SUM(ränta),0),0)</f>
        <v>1856792.3652670963</v>
      </c>
    </row>
    <row r="8" spans="1:5" ht="30" customHeight="1" x14ac:dyDescent="0.25">
      <c r="B8" s="17" t="s">
        <v>7</v>
      </c>
      <c r="C8" s="22">
        <f ca="1">TODAY()+120</f>
        <v>43243</v>
      </c>
      <c r="D8" s="17" t="s">
        <v>15</v>
      </c>
      <c r="E8" s="28">
        <v>3750</v>
      </c>
    </row>
    <row r="9" spans="1:5" customFormat="1" ht="30" customHeight="1" x14ac:dyDescent="0.25">
      <c r="B9" s="21" t="s">
        <v>8</v>
      </c>
      <c r="C9" s="19"/>
      <c r="E9" s="31" t="s">
        <v>17</v>
      </c>
    </row>
  </sheetData>
  <sheetProtection insertRows="0" deleteRows="0" selectLockedCells="1"/>
  <mergeCells count="2">
    <mergeCell ref="B1:C1"/>
    <mergeCell ref="B2:C2"/>
  </mergeCells>
  <dataValidations xWindow="814" yWindow="404" count="13">
    <dataValidation type="whole" allowBlank="1" showInputMessage="1" showErrorMessage="1" error="Maxlängden för ett lån för den här kalkylatorn är 360 månader (30 år). Välj FÖRSÖK IGEN och ange ett värde mellan 1 och 360. Välj AVBRYT för att lämna cellen" prompt="Ange varaktigheten för lånet (i månader). Giltiga värden är mellan 1 och 360 (30 år)" sqref="C6">
      <formula1>1</formula1>
      <formula2>360</formula2>
    </dataValidation>
    <dataValidation allowBlank="1" showInputMessage="1" showErrorMessage="1" prompt="Kalkylbladet Bolånekalkylator som innehåller information om lånet och automatiskt beräknar nyckelstatistik för att avgöra månadsbetalning totalt för lånet. En navigeringslänk till kalkylbladet Amorteringstabell finns i cell E9" sqref="A1"/>
    <dataValidation allowBlank="1" showInputMessage="1" showErrorMessage="1" prompt="Ange inköpspriset i den här cellen" sqref="C4"/>
    <dataValidation allowBlank="1" showInputMessage="1" showErrorMessage="1" prompt="Ange räntesatsen i den här cellen" sqref="C5"/>
    <dataValidation allowBlank="1" showInputMessage="1" showErrorMessage="1" prompt="Ange det totala lånebeloppet i den här cellen" sqref="C7"/>
    <dataValidation allowBlank="1" showInputMessage="1" showErrorMessage="1" prompt="Ange lånets startdatum i den här cellen" sqref="C8"/>
    <dataValidation allowBlank="1" showInputMessage="1" showErrorMessage="1" prompt="Ange månadsbeloppet för fastighetsavgift i den här cellen" sqref="E8"/>
    <dataValidation allowBlank="1" showInputMessage="1" showErrorMessage="1" prompt="Låneinformationen beskrivs i den här kolumnen från B4 till B8" sqref="B3"/>
    <dataValidation allowBlank="1" showInputMessage="1" showErrorMessage="1" prompt="Månatlig lånebetalning beräknas automatiskt baserat på låneinformation och nyckelstatistik" sqref="D2"/>
    <dataValidation allowBlank="1" showInputMessage="1" showErrorMessage="1" prompt="Ange låneinformationsvärden i den här kolumnen i cell C4 till C8" sqref="C3"/>
    <dataValidation allowBlank="1" showInputMessage="1" showErrorMessage="1" prompt="Nyckelstatistik för lånet finns i den här kolumnen från D4 till D8" sqref="D3"/>
    <dataValidation allowBlank="1" showInputMessage="1" showErrorMessage="1" prompt="Alla totalsummor i den här kolumnen från E4 till E7 beräknas automatiskt. Ange månadsbeloppet för fastighetsavgift i E8" sqref="E3"/>
    <dataValidation allowBlank="1" showInputMessage="1" showErrorMessage="1" prompt="Hyperlänk till Amorteringstabell" sqref="E9"/>
  </dataValidations>
  <hyperlinks>
    <hyperlink ref="E9" location="Amorteringstabell!A1" tooltip="Gå till Amorteringstabell" display="Gå till Amorteringstabell"/>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J363"/>
  <sheetViews>
    <sheetView showGridLines="0" zoomScaleNormal="100" workbookViewId="0"/>
  </sheetViews>
  <sheetFormatPr defaultColWidth="8.85546875" defaultRowHeight="15" x14ac:dyDescent="0.25"/>
  <cols>
    <col min="1" max="1" width="2.7109375" style="8" customWidth="1"/>
    <col min="2" max="2" width="9.140625" style="8" customWidth="1"/>
    <col min="3" max="3" width="16" style="8" customWidth="1"/>
    <col min="4" max="4" width="18.42578125" style="8" customWidth="1"/>
    <col min="5" max="5" width="15.5703125" style="8" customWidth="1"/>
    <col min="6" max="6" width="18.28515625" style="8" customWidth="1"/>
    <col min="7" max="7" width="18.140625" style="8" customWidth="1"/>
    <col min="8" max="8" width="19" style="8" customWidth="1"/>
    <col min="9" max="9" width="16.28515625" style="8" customWidth="1"/>
    <col min="10" max="10" width="20" style="8" customWidth="1"/>
    <col min="11" max="16384" width="8.85546875" style="8"/>
  </cols>
  <sheetData>
    <row r="1" spans="1:10" s="5" customFormat="1" ht="30" customHeight="1" x14ac:dyDescent="0.4">
      <c r="A1" s="1"/>
      <c r="B1" s="2" t="s">
        <v>18</v>
      </c>
      <c r="C1" s="2"/>
      <c r="D1" s="2"/>
      <c r="E1" s="1"/>
      <c r="F1" s="1"/>
      <c r="G1" s="1"/>
      <c r="H1" s="1"/>
      <c r="I1" s="1"/>
      <c r="J1" s="1"/>
    </row>
    <row r="2" spans="1:10" s="5" customFormat="1" ht="30" customHeight="1" thickBot="1" x14ac:dyDescent="0.45">
      <c r="A2" s="26"/>
      <c r="B2" s="7" t="s">
        <v>19</v>
      </c>
      <c r="C2" s="7"/>
      <c r="D2" s="7"/>
      <c r="E2" s="6"/>
      <c r="F2" s="6"/>
      <c r="G2" s="6"/>
      <c r="H2" s="6"/>
      <c r="I2" s="6"/>
      <c r="J2" s="6"/>
    </row>
    <row r="3" spans="1:10" ht="35.1" customHeight="1" thickTop="1" x14ac:dyDescent="0.25">
      <c r="B3" s="15" t="s">
        <v>20</v>
      </c>
      <c r="C3" s="15" t="s">
        <v>21</v>
      </c>
      <c r="D3" s="15" t="s">
        <v>22</v>
      </c>
      <c r="E3" s="15" t="s">
        <v>23</v>
      </c>
      <c r="F3" s="15" t="s">
        <v>24</v>
      </c>
      <c r="G3" s="15" t="s">
        <v>25</v>
      </c>
      <c r="H3" s="15" t="s">
        <v>26</v>
      </c>
      <c r="I3" s="15" t="s">
        <v>27</v>
      </c>
      <c r="J3" s="15" t="s">
        <v>29</v>
      </c>
    </row>
    <row r="4" spans="1:10" ht="15" customHeight="1" x14ac:dyDescent="0.25">
      <c r="B4" s="12">
        <f>ROWS($B$4:B4)</f>
        <v>1</v>
      </c>
      <c r="C4" s="13">
        <f ca="1">IF(ValuesEntered,IF(Amortering[[#This Row],['#]]&lt;=Lånets_löptid,IF(ROW()-ROW(Amortering[[#Headers],[betalning
datum]])=1,LoanStart,IF(I3&gt;0,EDATE(C3,1),"")),""),"")</f>
        <v>43243</v>
      </c>
      <c r="D4" s="30">
        <f>IF(ROW()-ROW(Amortering[[#Headers],[öppnings-
saldo]])=1,Lånebelopp,IF(Amortering[[#This Row],[betalning
datum]]="",0,INDEX(Amortering[], ROW()-4,8)))</f>
        <v>2000000</v>
      </c>
      <c r="E4" s="30">
        <f ca="1">IF(ValuesEntered,IF(ROW()-ROW(Amortering[[#Headers],[ränta]])=1,-IPMT(Räntesats/12,1,Lånets_löptid-ROWS($C$4:C4)+1,Amortering[[#This Row],[öppnings-
saldo]]),IFERROR(-IPMT(Räntesats/12,1,Amortering[[#This Row],['#
återstående]],D5),0)),0)</f>
        <v>8333.3333333333339</v>
      </c>
      <c r="F4" s="30">
        <f ca="1">IFERROR(IF(AND(ValuesEntered,Amortering[[#This Row],[betalning
datum]]&lt;&gt;""),-PPMT(Räntesats/12,1,Lånets_löptid-ROWS($C$4:C4)+1,Amortering[[#This Row],[öppnings-
saldo]]),""),0)</f>
        <v>2403.0991269094475</v>
      </c>
      <c r="G4" s="30">
        <f ca="1">IF(Amortering[[#This Row],[betalning
datum]]="",0,PropertyTaxAmount)</f>
        <v>3750</v>
      </c>
      <c r="H4" s="30">
        <f ca="1">IF(Amortering[[#This Row],[betalning
datum]]="",0,Amortering[[#This Row],[ränta]]+Amortering[[#This Row],[lånebelopp]]+Amortering[[#This Row],[fastighets-
avgift]])</f>
        <v>14486.432460242781</v>
      </c>
      <c r="I4" s="30">
        <f ca="1">IF(Amortering[[#This Row],[betalning
datum]]="",0,Amortering[[#This Row],[öppnings-
saldo]]-Amortering[[#This Row],[lånebelopp]])</f>
        <v>1997596.9008730906</v>
      </c>
      <c r="J4" s="14">
        <f ca="1">IF(Amortering[[#This Row],[slut-
saldo]]&gt;0,LastRow-ROW(),0)</f>
        <v>359</v>
      </c>
    </row>
    <row r="5" spans="1:10" ht="15" customHeight="1" x14ac:dyDescent="0.25">
      <c r="B5" s="12">
        <f>ROWS($B$4:B5)</f>
        <v>2</v>
      </c>
      <c r="C5" s="13">
        <f ca="1">IF(ValuesEntered,IF(Amortering[[#This Row],['#]]&lt;=Lånets_löptid,IF(ROW()-ROW(Amortering[[#Headers],[betalning
datum]])=1,LoanStart,IF(I4&gt;0,EDATE(C4,1),"")),""),"")</f>
        <v>43274</v>
      </c>
      <c r="D5" s="30">
        <f ca="1">IF(ROW()-ROW(Amortering[[#Headers],[öppnings-
saldo]])=1,Lånebelopp,IF(Amortering[[#This Row],[betalning
datum]]="",0,INDEX(Amortering[], ROW()-4,8)))</f>
        <v>1997596.9008730906</v>
      </c>
      <c r="E5" s="30">
        <f ca="1">IF(ValuesEntered,IF(ROW()-ROW(Amortering[[#Headers],[ränta]])=1,-IPMT(Räntesats/12,1,Lånets_löptid-ROWS($C$4:C5)+1,Amortering[[#This Row],[öppnings-
saldo]]),IFERROR(-IPMT(Räntesats/12,1,Amortering[[#This Row],['#
återstående]],D6),0)),0)</f>
        <v>8313.2657868048009</v>
      </c>
      <c r="F5" s="30">
        <f ca="1">IFERROR(IF(AND(ValuesEntered,Amortering[[#This Row],[betalning
datum]]&lt;&gt;""),-PPMT(Räntesats/12,1,Lånets_löptid-ROWS($C$4:C5)+1,Amortering[[#This Row],[öppnings-
saldo]]),""),0)</f>
        <v>2413.1120399382362</v>
      </c>
      <c r="G5" s="30">
        <f ca="1">IF(Amortering[[#This Row],[betalning
datum]]="",0,PropertyTaxAmount)</f>
        <v>3750</v>
      </c>
      <c r="H5" s="30">
        <f ca="1">IF(Amortering[[#This Row],[betalning
datum]]="",0,Amortering[[#This Row],[ränta]]+Amortering[[#This Row],[lånebelopp]]+Amortering[[#This Row],[fastighets-
avgift]])</f>
        <v>14476.377826743037</v>
      </c>
      <c r="I5" s="30">
        <f ca="1">IF(Amortering[[#This Row],[betalning
datum]]="",0,Amortering[[#This Row],[öppnings-
saldo]]-Amortering[[#This Row],[lånebelopp]])</f>
        <v>1995183.7888331523</v>
      </c>
      <c r="J5" s="14">
        <f ca="1">IF(Amortering[[#This Row],[slut-
saldo]]&gt;0,LastRow-ROW(),0)</f>
        <v>358</v>
      </c>
    </row>
    <row r="6" spans="1:10" ht="15" customHeight="1" x14ac:dyDescent="0.25">
      <c r="B6" s="12">
        <f>ROWS($B$4:B6)</f>
        <v>3</v>
      </c>
      <c r="C6" s="13">
        <f ca="1">IF(ValuesEntered,IF(Amortering[[#This Row],['#]]&lt;=Lånets_löptid,IF(ROW()-ROW(Amortering[[#Headers],[betalning
datum]])=1,LoanStart,IF(I5&gt;0,EDATE(C5,1),"")),""),"")</f>
        <v>43304</v>
      </c>
      <c r="D6" s="30">
        <f ca="1">IF(ROW()-ROW(Amortering[[#Headers],[öppnings-
saldo]])=1,Lånebelopp,IF(Amortering[[#This Row],[betalning
datum]]="",0,INDEX(Amortering[], ROW()-4,8)))</f>
        <v>1995183.7888331523</v>
      </c>
      <c r="E6" s="30">
        <f ca="1">IF(ValuesEntered,IF(ROW()-ROW(Amortering[[#Headers],[ränta]])=1,-IPMT(Räntesats/12,1,Lånets_löptid-ROWS($C$4:C6)+1,Amortering[[#This Row],[öppnings-
saldo]]),IFERROR(-IPMT(Räntesats/12,1,Amortering[[#This Row],['#
återstående]],D7),0)),0)</f>
        <v>8303.1692589988088</v>
      </c>
      <c r="F6" s="30">
        <f ca="1">IFERROR(IF(AND(ValuesEntered,Amortering[[#This Row],[betalning
datum]]&lt;&gt;""),-PPMT(Räntesats/12,1,Lånets_löptid-ROWS($C$4:C6)+1,Amortering[[#This Row],[öppnings-
saldo]]),""),0)</f>
        <v>2423.1666734379792</v>
      </c>
      <c r="G6" s="30">
        <f ca="1">IF(Amortering[[#This Row],[betalning
datum]]="",0,PropertyTaxAmount)</f>
        <v>3750</v>
      </c>
      <c r="H6" s="30">
        <f ca="1">IF(Amortering[[#This Row],[betalning
datum]]="",0,Amortering[[#This Row],[ränta]]+Amortering[[#This Row],[lånebelopp]]+Amortering[[#This Row],[fastighets-
avgift]])</f>
        <v>14476.335932436788</v>
      </c>
      <c r="I6" s="30">
        <f ca="1">IF(Amortering[[#This Row],[betalning
datum]]="",0,Amortering[[#This Row],[öppnings-
saldo]]-Amortering[[#This Row],[lånebelopp]])</f>
        <v>1992760.6221597143</v>
      </c>
      <c r="J6" s="14">
        <f ca="1">IF(Amortering[[#This Row],[slut-
saldo]]&gt;0,LastRow-ROW(),0)</f>
        <v>357</v>
      </c>
    </row>
    <row r="7" spans="1:10" ht="15" customHeight="1" x14ac:dyDescent="0.25">
      <c r="B7" s="12">
        <f>ROWS($B$4:B7)</f>
        <v>4</v>
      </c>
      <c r="C7" s="13">
        <f ca="1">IF(ValuesEntered,IF(Amortering[[#This Row],['#]]&lt;=Lånets_löptid,IF(ROW()-ROW(Amortering[[#Headers],[betalning
datum]])=1,LoanStart,IF(I6&gt;0,EDATE(C6,1),"")),""),"")</f>
        <v>43335</v>
      </c>
      <c r="D7" s="30">
        <f ca="1">IF(ROW()-ROW(Amortering[[#Headers],[öppnings-
saldo]])=1,Lånebelopp,IF(Amortering[[#This Row],[betalning
datum]]="",0,INDEX(Amortering[], ROW()-4,8)))</f>
        <v>1992760.6221597143</v>
      </c>
      <c r="E7" s="30">
        <f ca="1">IF(ValuesEntered,IF(ROW()-ROW(Amortering[[#Headers],[ränta]])=1,-IPMT(Räntesats/12,1,Lånets_löptid-ROWS($C$4:C7)+1,Amortering[[#This Row],[öppnings-
saldo]]),IFERROR(-IPMT(Räntesats/12,1,Amortering[[#This Row],['#
återstående]],D8),0)),0)</f>
        <v>8293.0306623269607</v>
      </c>
      <c r="F7" s="30">
        <f ca="1">IFERROR(IF(AND(ValuesEntered,Amortering[[#This Row],[betalning
datum]]&lt;&gt;""),-PPMT(Räntesats/12,1,Lånets_löptid-ROWS($C$4:C7)+1,Amortering[[#This Row],[öppnings-
saldo]]),""),0)</f>
        <v>2433.2632012439713</v>
      </c>
      <c r="G7" s="30">
        <f ca="1">IF(Amortering[[#This Row],[betalning
datum]]="",0,PropertyTaxAmount)</f>
        <v>3750</v>
      </c>
      <c r="H7" s="30">
        <f ca="1">IF(Amortering[[#This Row],[betalning
datum]]="",0,Amortering[[#This Row],[ränta]]+Amortering[[#This Row],[lånebelopp]]+Amortering[[#This Row],[fastighets-
avgift]])</f>
        <v>14476.293863570932</v>
      </c>
      <c r="I7" s="30">
        <f ca="1">IF(Amortering[[#This Row],[betalning
datum]]="",0,Amortering[[#This Row],[öppnings-
saldo]]-Amortering[[#This Row],[lånebelopp]])</f>
        <v>1990327.3589584704</v>
      </c>
      <c r="J7" s="14">
        <f ca="1">IF(Amortering[[#This Row],[slut-
saldo]]&gt;0,LastRow-ROW(),0)</f>
        <v>356</v>
      </c>
    </row>
    <row r="8" spans="1:10" ht="15" customHeight="1" x14ac:dyDescent="0.25">
      <c r="B8" s="12">
        <f>ROWS($B$4:B8)</f>
        <v>5</v>
      </c>
      <c r="C8" s="13">
        <f ca="1">IF(ValuesEntered,IF(Amortering[[#This Row],['#]]&lt;=Lånets_löptid,IF(ROW()-ROW(Amortering[[#Headers],[betalning
datum]])=1,LoanStart,IF(I7&gt;0,EDATE(C7,1),"")),""),"")</f>
        <v>43366</v>
      </c>
      <c r="D8" s="30">
        <f ca="1">IF(ROW()-ROW(Amortering[[#Headers],[öppnings-
saldo]])=1,Lånebelopp,IF(Amortering[[#This Row],[betalning
datum]]="",0,INDEX(Amortering[], ROW()-4,8)))</f>
        <v>1990327.3589584704</v>
      </c>
      <c r="E8" s="30">
        <f ca="1">IF(ValuesEntered,IF(ROW()-ROW(Amortering[[#Headers],[ränta]])=1,-IPMT(Räntesats/12,1,Lånets_löptid-ROWS($C$4:C8)+1,Amortering[[#This Row],[öppnings-
saldo]]),IFERROR(-IPMT(Räntesats/12,1,Amortering[[#This Row],['#
återstående]],D9),0)),0)</f>
        <v>8282.8498215023101</v>
      </c>
      <c r="F8" s="30">
        <f ca="1">IFERROR(IF(AND(ValuesEntered,Amortering[[#This Row],[betalning
datum]]&lt;&gt;""),-PPMT(Räntesats/12,1,Lånets_löptid-ROWS($C$4:C8)+1,Amortering[[#This Row],[öppnings-
saldo]]),""),0)</f>
        <v>2443.4017979158211</v>
      </c>
      <c r="G8" s="30">
        <f ca="1">IF(Amortering[[#This Row],[betalning
datum]]="",0,PropertyTaxAmount)</f>
        <v>3750</v>
      </c>
      <c r="H8" s="30">
        <f ca="1">IF(Amortering[[#This Row],[betalning
datum]]="",0,Amortering[[#This Row],[ränta]]+Amortering[[#This Row],[lånebelopp]]+Amortering[[#This Row],[fastighets-
avgift]])</f>
        <v>14476.251619418132</v>
      </c>
      <c r="I8" s="30">
        <f ca="1">IF(Amortering[[#This Row],[betalning
datum]]="",0,Amortering[[#This Row],[öppnings-
saldo]]-Amortering[[#This Row],[lånebelopp]])</f>
        <v>1987883.9571605546</v>
      </c>
      <c r="J8" s="14">
        <f ca="1">IF(Amortering[[#This Row],[slut-
saldo]]&gt;0,LastRow-ROW(),0)</f>
        <v>355</v>
      </c>
    </row>
    <row r="9" spans="1:10" ht="15" customHeight="1" x14ac:dyDescent="0.25">
      <c r="B9" s="12">
        <f>ROWS($B$4:B9)</f>
        <v>6</v>
      </c>
      <c r="C9" s="13">
        <f ca="1">IF(ValuesEntered,IF(Amortering[[#This Row],['#]]&lt;=Lånets_löptid,IF(ROW()-ROW(Amortering[[#Headers],[betalning
datum]])=1,LoanStart,IF(I8&gt;0,EDATE(C8,1),"")),""),"")</f>
        <v>43396</v>
      </c>
      <c r="D9" s="30">
        <f ca="1">IF(ROW()-ROW(Amortering[[#Headers],[öppnings-
saldo]])=1,Lånebelopp,IF(Amortering[[#This Row],[betalning
datum]]="",0,INDEX(Amortering[], ROW()-4,8)))</f>
        <v>1987883.9571605546</v>
      </c>
      <c r="E9" s="30">
        <f ca="1">IF(ValuesEntered,IF(ROW()-ROW(Amortering[[#Headers],[ränta]])=1,-IPMT(Räntesats/12,1,Lånets_löptid-ROWS($C$4:C9)+1,Amortering[[#This Row],[öppnings-
saldo]]),IFERROR(-IPMT(Räntesats/12,1,Amortering[[#This Row],['#
återstående]],D10),0)),0)</f>
        <v>8272.6265605075587</v>
      </c>
      <c r="F9" s="30">
        <f ca="1">IFERROR(IF(AND(ValuesEntered,Amortering[[#This Row],[betalning
datum]]&lt;&gt;""),-PPMT(Räntesats/12,1,Lånets_löptid-ROWS($C$4:C9)+1,Amortering[[#This Row],[öppnings-
saldo]]),""),0)</f>
        <v>2453.5826387404704</v>
      </c>
      <c r="G9" s="30">
        <f ca="1">IF(Amortering[[#This Row],[betalning
datum]]="",0,PropertyTaxAmount)</f>
        <v>3750</v>
      </c>
      <c r="H9" s="30">
        <f ca="1">IF(Amortering[[#This Row],[betalning
datum]]="",0,Amortering[[#This Row],[ränta]]+Amortering[[#This Row],[lånebelopp]]+Amortering[[#This Row],[fastighets-
avgift]])</f>
        <v>14476.209199248029</v>
      </c>
      <c r="I9" s="30">
        <f ca="1">IF(Amortering[[#This Row],[betalning
datum]]="",0,Amortering[[#This Row],[öppnings-
saldo]]-Amortering[[#This Row],[lånebelopp]])</f>
        <v>1985430.3745218141</v>
      </c>
      <c r="J9" s="14">
        <f ca="1">IF(Amortering[[#This Row],[slut-
saldo]]&gt;0,LastRow-ROW(),0)</f>
        <v>354</v>
      </c>
    </row>
    <row r="10" spans="1:10" ht="15" customHeight="1" x14ac:dyDescent="0.25">
      <c r="B10" s="12">
        <f>ROWS($B$4:B10)</f>
        <v>7</v>
      </c>
      <c r="C10" s="13">
        <f ca="1">IF(ValuesEntered,IF(Amortering[[#This Row],['#]]&lt;=Lånets_löptid,IF(ROW()-ROW(Amortering[[#Headers],[betalning
datum]])=1,LoanStart,IF(I9&gt;0,EDATE(C9,1),"")),""),"")</f>
        <v>43427</v>
      </c>
      <c r="D10" s="30">
        <f ca="1">IF(ROW()-ROW(Amortering[[#Headers],[öppnings-
saldo]])=1,Lånebelopp,IF(Amortering[[#This Row],[betalning
datum]]="",0,INDEX(Amortering[], ROW()-4,8)))</f>
        <v>1985430.3745218141</v>
      </c>
      <c r="E10" s="30">
        <f ca="1">IF(ValuesEntered,IF(ROW()-ROW(Amortering[[#Headers],[ränta]])=1,-IPMT(Räntesats/12,1,Lånets_löptid-ROWS($C$4:C10)+1,Amortering[[#This Row],[öppnings-
saldo]]),IFERROR(-IPMT(Räntesats/12,1,Amortering[[#This Row],['#
återstående]],D11),0)),0)</f>
        <v>8262.3607025919955</v>
      </c>
      <c r="F10" s="30">
        <f ca="1">IFERROR(IF(AND(ValuesEntered,Amortering[[#This Row],[betalning
datum]]&lt;&gt;""),-PPMT(Räntesats/12,1,Lånets_löptid-ROWS($C$4:C10)+1,Amortering[[#This Row],[öppnings-
saldo]]),""),0)</f>
        <v>2463.8058997352214</v>
      </c>
      <c r="G10" s="30">
        <f ca="1">IF(Amortering[[#This Row],[betalning
datum]]="",0,PropertyTaxAmount)</f>
        <v>3750</v>
      </c>
      <c r="H10" s="30">
        <f ca="1">IF(Amortering[[#This Row],[betalning
datum]]="",0,Amortering[[#This Row],[ränta]]+Amortering[[#This Row],[lånebelopp]]+Amortering[[#This Row],[fastighets-
avgift]])</f>
        <v>14476.166602327217</v>
      </c>
      <c r="I10" s="30">
        <f ca="1">IF(Amortering[[#This Row],[betalning
datum]]="",0,Amortering[[#This Row],[öppnings-
saldo]]-Amortering[[#This Row],[lånebelopp]])</f>
        <v>1982966.5686220787</v>
      </c>
      <c r="J10" s="14">
        <f ca="1">IF(Amortering[[#This Row],[slut-
saldo]]&gt;0,LastRow-ROW(),0)</f>
        <v>353</v>
      </c>
    </row>
    <row r="11" spans="1:10" ht="15" customHeight="1" x14ac:dyDescent="0.25">
      <c r="B11" s="12">
        <f>ROWS($B$4:B11)</f>
        <v>8</v>
      </c>
      <c r="C11" s="13">
        <f ca="1">IF(ValuesEntered,IF(Amortering[[#This Row],['#]]&lt;=Lånets_löptid,IF(ROW()-ROW(Amortering[[#Headers],[betalning
datum]])=1,LoanStart,IF(I10&gt;0,EDATE(C10,1),"")),""),"")</f>
        <v>43457</v>
      </c>
      <c r="D11" s="30">
        <f ca="1">IF(ROW()-ROW(Amortering[[#Headers],[öppnings-
saldo]])=1,Lånebelopp,IF(Amortering[[#This Row],[betalning
datum]]="",0,INDEX(Amortering[], ROW()-4,8)))</f>
        <v>1982966.5686220787</v>
      </c>
      <c r="E11" s="30">
        <f ca="1">IF(ValuesEntered,IF(ROW()-ROW(Amortering[[#Headers],[ränta]])=1,-IPMT(Räntesats/12,1,Lånets_löptid-ROWS($C$4:C11)+1,Amortering[[#This Row],[öppnings-
saldo]]),IFERROR(-IPMT(Räntesats/12,1,Amortering[[#This Row],['#
återstående]],D12),0)),0)</f>
        <v>8252.0520702684498</v>
      </c>
      <c r="F11" s="30">
        <f ca="1">IFERROR(IF(AND(ValuesEntered,Amortering[[#This Row],[betalning
datum]]&lt;&gt;""),-PPMT(Räntesats/12,1,Lånets_löptid-ROWS($C$4:C11)+1,Amortering[[#This Row],[öppnings-
saldo]]),""),0)</f>
        <v>2474.071757650785</v>
      </c>
      <c r="G11" s="30">
        <f ca="1">IF(Amortering[[#This Row],[betalning
datum]]="",0,PropertyTaxAmount)</f>
        <v>3750</v>
      </c>
      <c r="H11" s="30">
        <f ca="1">IF(Amortering[[#This Row],[betalning
datum]]="",0,Amortering[[#This Row],[ränta]]+Amortering[[#This Row],[lånebelopp]]+Amortering[[#This Row],[fastighets-
avgift]])</f>
        <v>14476.123827919235</v>
      </c>
      <c r="I11" s="30">
        <f ca="1">IF(Amortering[[#This Row],[betalning
datum]]="",0,Amortering[[#This Row],[öppnings-
saldo]]-Amortering[[#This Row],[lånebelopp]])</f>
        <v>1980492.496864428</v>
      </c>
      <c r="J11" s="14">
        <f ca="1">IF(Amortering[[#This Row],[slut-
saldo]]&gt;0,LastRow-ROW(),0)</f>
        <v>352</v>
      </c>
    </row>
    <row r="12" spans="1:10" ht="15" customHeight="1" x14ac:dyDescent="0.25">
      <c r="B12" s="12">
        <f>ROWS($B$4:B12)</f>
        <v>9</v>
      </c>
      <c r="C12" s="13">
        <f ca="1">IF(ValuesEntered,IF(Amortering[[#This Row],['#]]&lt;=Lånets_löptid,IF(ROW()-ROW(Amortering[[#Headers],[betalning
datum]])=1,LoanStart,IF(I11&gt;0,EDATE(C11,1),"")),""),"")</f>
        <v>43488</v>
      </c>
      <c r="D12" s="30">
        <f ca="1">IF(ROW()-ROW(Amortering[[#Headers],[öppnings-
saldo]])=1,Lånebelopp,IF(Amortering[[#This Row],[betalning
datum]]="",0,INDEX(Amortering[], ROW()-4,8)))</f>
        <v>1980492.496864428</v>
      </c>
      <c r="E12" s="30">
        <f ca="1">IF(ValuesEntered,IF(ROW()-ROW(Amortering[[#Headers],[ränta]])=1,-IPMT(Räntesats/12,1,Lånets_löptid-ROWS($C$4:C12)+1,Amortering[[#This Row],[öppnings-
saldo]]),IFERROR(-IPMT(Räntesats/12,1,Amortering[[#This Row],['#
återstående]],D13),0)),0)</f>
        <v>8241.7004853102244</v>
      </c>
      <c r="F12" s="30">
        <f ca="1">IFERROR(IF(AND(ValuesEntered,Amortering[[#This Row],[betalning
datum]]&lt;&gt;""),-PPMT(Räntesats/12,1,Lånets_löptid-ROWS($C$4:C12)+1,Amortering[[#This Row],[öppnings-
saldo]]),""),0)</f>
        <v>2484.3803899743307</v>
      </c>
      <c r="G12" s="30">
        <f ca="1">IF(Amortering[[#This Row],[betalning
datum]]="",0,PropertyTaxAmount)</f>
        <v>3750</v>
      </c>
      <c r="H12" s="30">
        <f ca="1">IF(Amortering[[#This Row],[betalning
datum]]="",0,Amortering[[#This Row],[ränta]]+Amortering[[#This Row],[lånebelopp]]+Amortering[[#This Row],[fastighets-
avgift]])</f>
        <v>14476.080875284555</v>
      </c>
      <c r="I12" s="30">
        <f ca="1">IF(Amortering[[#This Row],[betalning
datum]]="",0,Amortering[[#This Row],[öppnings-
saldo]]-Amortering[[#This Row],[lånebelopp]])</f>
        <v>1978008.1164744538</v>
      </c>
      <c r="J12" s="14">
        <f ca="1">IF(Amortering[[#This Row],[slut-
saldo]]&gt;0,LastRow-ROW(),0)</f>
        <v>351</v>
      </c>
    </row>
    <row r="13" spans="1:10" ht="15" customHeight="1" x14ac:dyDescent="0.25">
      <c r="B13" s="12">
        <f>ROWS($B$4:B13)</f>
        <v>10</v>
      </c>
      <c r="C13" s="13">
        <f ca="1">IF(ValuesEntered,IF(Amortering[[#This Row],['#]]&lt;=Lånets_löptid,IF(ROW()-ROW(Amortering[[#Headers],[betalning
datum]])=1,LoanStart,IF(I12&gt;0,EDATE(C12,1),"")),""),"")</f>
        <v>43519</v>
      </c>
      <c r="D13" s="30">
        <f ca="1">IF(ROW()-ROW(Amortering[[#Headers],[öppnings-
saldo]])=1,Lånebelopp,IF(Amortering[[#This Row],[betalning
datum]]="",0,INDEX(Amortering[], ROW()-4,8)))</f>
        <v>1978008.1164744538</v>
      </c>
      <c r="E13" s="30">
        <f ca="1">IF(ValuesEntered,IF(ROW()-ROW(Amortering[[#Headers],[ränta]])=1,-IPMT(Räntesats/12,1,Lånets_löptid-ROWS($C$4:C13)+1,Amortering[[#This Row],[öppnings-
saldo]]),IFERROR(-IPMT(Räntesats/12,1,Amortering[[#This Row],['#
återstående]],D14),0)),0)</f>
        <v>8231.3057687480068</v>
      </c>
      <c r="F13" s="30">
        <f ca="1">IFERROR(IF(AND(ValuesEntered,Amortering[[#This Row],[betalning
datum]]&lt;&gt;""),-PPMT(Räntesats/12,1,Lånets_löptid-ROWS($C$4:C13)+1,Amortering[[#This Row],[öppnings-
saldo]]),""),0)</f>
        <v>2494.731974932557</v>
      </c>
      <c r="G13" s="30">
        <f ca="1">IF(Amortering[[#This Row],[betalning
datum]]="",0,PropertyTaxAmount)</f>
        <v>3750</v>
      </c>
      <c r="H13" s="30">
        <f ca="1">IF(Amortering[[#This Row],[betalning
datum]]="",0,Amortering[[#This Row],[ränta]]+Amortering[[#This Row],[lånebelopp]]+Amortering[[#This Row],[fastighets-
avgift]])</f>
        <v>14476.037743680565</v>
      </c>
      <c r="I13" s="30">
        <f ca="1">IF(Amortering[[#This Row],[betalning
datum]]="",0,Amortering[[#This Row],[öppnings-
saldo]]-Amortering[[#This Row],[lånebelopp]])</f>
        <v>1975513.3844995212</v>
      </c>
      <c r="J13" s="14">
        <f ca="1">IF(Amortering[[#This Row],[slut-
saldo]]&gt;0,LastRow-ROW(),0)</f>
        <v>350</v>
      </c>
    </row>
    <row r="14" spans="1:10" ht="15" customHeight="1" x14ac:dyDescent="0.25">
      <c r="B14" s="12">
        <f>ROWS($B$4:B14)</f>
        <v>11</v>
      </c>
      <c r="C14" s="13">
        <f ca="1">IF(ValuesEntered,IF(Amortering[[#This Row],['#]]&lt;=Lånets_löptid,IF(ROW()-ROW(Amortering[[#Headers],[betalning
datum]])=1,LoanStart,IF(I13&gt;0,EDATE(C13,1),"")),""),"")</f>
        <v>43547</v>
      </c>
      <c r="D14" s="30">
        <f ca="1">IF(ROW()-ROW(Amortering[[#Headers],[öppnings-
saldo]])=1,Lånebelopp,IF(Amortering[[#This Row],[betalning
datum]]="",0,INDEX(Amortering[], ROW()-4,8)))</f>
        <v>1975513.3844995212</v>
      </c>
      <c r="E14" s="30">
        <f ca="1">IF(ValuesEntered,IF(ROW()-ROW(Amortering[[#Headers],[ränta]])=1,-IPMT(Räntesats/12,1,Lånets_löptid-ROWS($C$4:C14)+1,Amortering[[#This Row],[öppnings-
saldo]]),IFERROR(-IPMT(Räntesats/12,1,Amortering[[#This Row],['#
återstående]],D15),0)),0)</f>
        <v>8220.8677408667772</v>
      </c>
      <c r="F14" s="30">
        <f ca="1">IFERROR(IF(AND(ValuesEntered,Amortering[[#This Row],[betalning
datum]]&lt;&gt;""),-PPMT(Räntesats/12,1,Lånets_löptid-ROWS($C$4:C14)+1,Amortering[[#This Row],[öppnings-
saldo]]),""),0)</f>
        <v>2505.126691494776</v>
      </c>
      <c r="G14" s="30">
        <f ca="1">IF(Amortering[[#This Row],[betalning
datum]]="",0,PropertyTaxAmount)</f>
        <v>3750</v>
      </c>
      <c r="H14" s="30">
        <f ca="1">IF(Amortering[[#This Row],[betalning
datum]]="",0,Amortering[[#This Row],[ränta]]+Amortering[[#This Row],[lånebelopp]]+Amortering[[#This Row],[fastighets-
avgift]])</f>
        <v>14475.994432361553</v>
      </c>
      <c r="I14" s="30">
        <f ca="1">IF(Amortering[[#This Row],[betalning
datum]]="",0,Amortering[[#This Row],[öppnings-
saldo]]-Amortering[[#This Row],[lånebelopp]])</f>
        <v>1973008.2578080264</v>
      </c>
      <c r="J14" s="14">
        <f ca="1">IF(Amortering[[#This Row],[slut-
saldo]]&gt;0,LastRow-ROW(),0)</f>
        <v>349</v>
      </c>
    </row>
    <row r="15" spans="1:10" ht="15" customHeight="1" x14ac:dyDescent="0.25">
      <c r="B15" s="12">
        <f>ROWS($B$4:B15)</f>
        <v>12</v>
      </c>
      <c r="C15" s="13">
        <f ca="1">IF(ValuesEntered,IF(Amortering[[#This Row],['#]]&lt;=Lånets_löptid,IF(ROW()-ROW(Amortering[[#Headers],[betalning
datum]])=1,LoanStart,IF(I14&gt;0,EDATE(C14,1),"")),""),"")</f>
        <v>43578</v>
      </c>
      <c r="D15" s="30">
        <f ca="1">IF(ROW()-ROW(Amortering[[#Headers],[öppnings-
saldo]])=1,Lånebelopp,IF(Amortering[[#This Row],[betalning
datum]]="",0,INDEX(Amortering[], ROW()-4,8)))</f>
        <v>1973008.2578080264</v>
      </c>
      <c r="E15" s="30">
        <f ca="1">IF(ValuesEntered,IF(ROW()-ROW(Amortering[[#Headers],[ränta]])=1,-IPMT(Räntesats/12,1,Lånets_löptid-ROWS($C$4:C15)+1,Amortering[[#This Row],[öppnings-
saldo]]),IFERROR(-IPMT(Räntesats/12,1,Amortering[[#This Row],['#
återstående]],D16),0)),0)</f>
        <v>8210.3862212027107</v>
      </c>
      <c r="F15" s="30">
        <f ca="1">IFERROR(IF(AND(ValuesEntered,Amortering[[#This Row],[betalning
datum]]&lt;&gt;""),-PPMT(Räntesats/12,1,Lånets_löptid-ROWS($C$4:C15)+1,Amortering[[#This Row],[öppnings-
saldo]]),""),0)</f>
        <v>2515.5647193760042</v>
      </c>
      <c r="G15" s="30">
        <f ca="1">IF(Amortering[[#This Row],[betalning
datum]]="",0,PropertyTaxAmount)</f>
        <v>3750</v>
      </c>
      <c r="H15" s="30">
        <f ca="1">IF(Amortering[[#This Row],[betalning
datum]]="",0,Amortering[[#This Row],[ränta]]+Amortering[[#This Row],[lånebelopp]]+Amortering[[#This Row],[fastighets-
avgift]])</f>
        <v>14475.950940578714</v>
      </c>
      <c r="I15" s="30">
        <f ca="1">IF(Amortering[[#This Row],[betalning
datum]]="",0,Amortering[[#This Row],[öppnings-
saldo]]-Amortering[[#This Row],[lånebelopp]])</f>
        <v>1970492.6930886505</v>
      </c>
      <c r="J15" s="14">
        <f ca="1">IF(Amortering[[#This Row],[slut-
saldo]]&gt;0,LastRow-ROW(),0)</f>
        <v>348</v>
      </c>
    </row>
    <row r="16" spans="1:10" ht="15" customHeight="1" x14ac:dyDescent="0.25">
      <c r="B16" s="12">
        <f>ROWS($B$4:B16)</f>
        <v>13</v>
      </c>
      <c r="C16" s="13">
        <f ca="1">IF(ValuesEntered,IF(Amortering[[#This Row],['#]]&lt;=Lånets_löptid,IF(ROW()-ROW(Amortering[[#Headers],[betalning
datum]])=1,LoanStart,IF(I15&gt;0,EDATE(C15,1),"")),""),"")</f>
        <v>43608</v>
      </c>
      <c r="D16" s="30">
        <f ca="1">IF(ROW()-ROW(Amortering[[#Headers],[öppnings-
saldo]])=1,Lånebelopp,IF(Amortering[[#This Row],[betalning
datum]]="",0,INDEX(Amortering[], ROW()-4,8)))</f>
        <v>1970492.6930886505</v>
      </c>
      <c r="E16" s="30">
        <f ca="1">IF(ValuesEntered,IF(ROW()-ROW(Amortering[[#Headers],[ränta]])=1,-IPMT(Räntesats/12,1,Lånets_löptid-ROWS($C$4:C16)+1,Amortering[[#This Row],[öppnings-
saldo]]),IFERROR(-IPMT(Räntesats/12,1,Amortering[[#This Row],['#
återstående]],D17),0)),0)</f>
        <v>8199.8610285400428</v>
      </c>
      <c r="F16" s="30">
        <f ca="1">IFERROR(IF(AND(ValuesEntered,Amortering[[#This Row],[betalning
datum]]&lt;&gt;""),-PPMT(Räntesats/12,1,Lånets_löptid-ROWS($C$4:C16)+1,Amortering[[#This Row],[öppnings-
saldo]]),""),0)</f>
        <v>2526.0462390400703</v>
      </c>
      <c r="G16" s="30">
        <f ca="1">IF(Amortering[[#This Row],[betalning
datum]]="",0,PropertyTaxAmount)</f>
        <v>3750</v>
      </c>
      <c r="H16" s="30">
        <f ca="1">IF(Amortering[[#This Row],[betalning
datum]]="",0,Amortering[[#This Row],[ränta]]+Amortering[[#This Row],[lånebelopp]]+Amortering[[#This Row],[fastighets-
avgift]])</f>
        <v>14475.907267580113</v>
      </c>
      <c r="I16" s="30">
        <f ca="1">IF(Amortering[[#This Row],[betalning
datum]]="",0,Amortering[[#This Row],[öppnings-
saldo]]-Amortering[[#This Row],[lånebelopp]])</f>
        <v>1967966.6468496104</v>
      </c>
      <c r="J16" s="14">
        <f ca="1">IF(Amortering[[#This Row],[slut-
saldo]]&gt;0,LastRow-ROW(),0)</f>
        <v>347</v>
      </c>
    </row>
    <row r="17" spans="2:10" ht="15" customHeight="1" x14ac:dyDescent="0.25">
      <c r="B17" s="12">
        <f>ROWS($B$4:B17)</f>
        <v>14</v>
      </c>
      <c r="C17" s="13">
        <f ca="1">IF(ValuesEntered,IF(Amortering[[#This Row],['#]]&lt;=Lånets_löptid,IF(ROW()-ROW(Amortering[[#Headers],[betalning
datum]])=1,LoanStart,IF(I16&gt;0,EDATE(C16,1),"")),""),"")</f>
        <v>43639</v>
      </c>
      <c r="D17" s="30">
        <f ca="1">IF(ROW()-ROW(Amortering[[#Headers],[öppnings-
saldo]])=1,Lånebelopp,IF(Amortering[[#This Row],[betalning
datum]]="",0,INDEX(Amortering[], ROW()-4,8)))</f>
        <v>1967966.6468496104</v>
      </c>
      <c r="E17" s="30">
        <f ca="1">IF(ValuesEntered,IF(ROW()-ROW(Amortering[[#Headers],[ränta]])=1,-IPMT(Räntesats/12,1,Lånets_löptid-ROWS($C$4:C17)+1,Amortering[[#This Row],[öppnings-
saldo]]),IFERROR(-IPMT(Räntesats/12,1,Amortering[[#This Row],['#
återstående]],D18),0)),0)</f>
        <v>8189.2919809079476</v>
      </c>
      <c r="F17" s="30">
        <f ca="1">IFERROR(IF(AND(ValuesEntered,Amortering[[#This Row],[betalning
datum]]&lt;&gt;""),-PPMT(Räntesats/12,1,Lånets_löptid-ROWS($C$4:C17)+1,Amortering[[#This Row],[öppnings-
saldo]]),""),0)</f>
        <v>2536.5714317027378</v>
      </c>
      <c r="G17" s="30">
        <f ca="1">IF(Amortering[[#This Row],[betalning
datum]]="",0,PropertyTaxAmount)</f>
        <v>3750</v>
      </c>
      <c r="H17" s="30">
        <f ca="1">IF(Amortering[[#This Row],[betalning
datum]]="",0,Amortering[[#This Row],[ränta]]+Amortering[[#This Row],[lånebelopp]]+Amortering[[#This Row],[fastighets-
avgift]])</f>
        <v>14475.863412610684</v>
      </c>
      <c r="I17" s="30">
        <f ca="1">IF(Amortering[[#This Row],[betalning
datum]]="",0,Amortering[[#This Row],[öppnings-
saldo]]-Amortering[[#This Row],[lånebelopp]])</f>
        <v>1965430.0754179077</v>
      </c>
      <c r="J17" s="14">
        <f ca="1">IF(Amortering[[#This Row],[slut-
saldo]]&gt;0,LastRow-ROW(),0)</f>
        <v>346</v>
      </c>
    </row>
    <row r="18" spans="2:10" ht="15" customHeight="1" x14ac:dyDescent="0.25">
      <c r="B18" s="12">
        <f>ROWS($B$4:B18)</f>
        <v>15</v>
      </c>
      <c r="C18" s="13">
        <f ca="1">IF(ValuesEntered,IF(Amortering[[#This Row],['#]]&lt;=Lånets_löptid,IF(ROW()-ROW(Amortering[[#Headers],[betalning
datum]])=1,LoanStart,IF(I17&gt;0,EDATE(C17,1),"")),""),"")</f>
        <v>43669</v>
      </c>
      <c r="D18" s="30">
        <f ca="1">IF(ROW()-ROW(Amortering[[#Headers],[öppnings-
saldo]])=1,Lånebelopp,IF(Amortering[[#This Row],[betalning
datum]]="",0,INDEX(Amortering[], ROW()-4,8)))</f>
        <v>1965430.0754179077</v>
      </c>
      <c r="E18" s="30">
        <f ca="1">IF(ValuesEntered,IF(ROW()-ROW(Amortering[[#Headers],[ränta]])=1,-IPMT(Räntesats/12,1,Lånets_löptid-ROWS($C$4:C18)+1,Amortering[[#This Row],[öppnings-
saldo]]),IFERROR(-IPMT(Räntesats/12,1,Amortering[[#This Row],['#
återstående]],D19),0)),0)</f>
        <v>8178.6788955773873</v>
      </c>
      <c r="F18" s="30">
        <f ca="1">IFERROR(IF(AND(ValuesEntered,Amortering[[#This Row],[betalning
datum]]&lt;&gt;""),-PPMT(Räntesats/12,1,Lånets_löptid-ROWS($C$4:C18)+1,Amortering[[#This Row],[öppnings-
saldo]]),""),0)</f>
        <v>2547.140479334832</v>
      </c>
      <c r="G18" s="30">
        <f ca="1">IF(Amortering[[#This Row],[betalning
datum]]="",0,PropertyTaxAmount)</f>
        <v>3750</v>
      </c>
      <c r="H18" s="30">
        <f ca="1">IF(Amortering[[#This Row],[betalning
datum]]="",0,Amortering[[#This Row],[ränta]]+Amortering[[#This Row],[lånebelopp]]+Amortering[[#This Row],[fastighets-
avgift]])</f>
        <v>14475.819374912218</v>
      </c>
      <c r="I18" s="30">
        <f ca="1">IF(Amortering[[#This Row],[betalning
datum]]="",0,Amortering[[#This Row],[öppnings-
saldo]]-Amortering[[#This Row],[lånebelopp]])</f>
        <v>1962882.9349385728</v>
      </c>
      <c r="J18" s="14">
        <f ca="1">IF(Amortering[[#This Row],[slut-
saldo]]&gt;0,LastRow-ROW(),0)</f>
        <v>345</v>
      </c>
    </row>
    <row r="19" spans="2:10" ht="15" customHeight="1" x14ac:dyDescent="0.25">
      <c r="B19" s="12">
        <f>ROWS($B$4:B19)</f>
        <v>16</v>
      </c>
      <c r="C19" s="13">
        <f ca="1">IF(ValuesEntered,IF(Amortering[[#This Row],['#]]&lt;=Lånets_löptid,IF(ROW()-ROW(Amortering[[#Headers],[betalning
datum]])=1,LoanStart,IF(I18&gt;0,EDATE(C18,1),"")),""),"")</f>
        <v>43700</v>
      </c>
      <c r="D19" s="30">
        <f ca="1">IF(ROW()-ROW(Amortering[[#Headers],[öppnings-
saldo]])=1,Lånebelopp,IF(Amortering[[#This Row],[betalning
datum]]="",0,INDEX(Amortering[], ROW()-4,8)))</f>
        <v>1962882.9349385728</v>
      </c>
      <c r="E19" s="30">
        <f ca="1">IF(ValuesEntered,IF(ROW()-ROW(Amortering[[#Headers],[ränta]])=1,-IPMT(Räntesats/12,1,Lånets_löptid-ROWS($C$4:C19)+1,Amortering[[#This Row],[öppnings-
saldo]]),IFERROR(-IPMT(Räntesats/12,1,Amortering[[#This Row],['#
återstående]],D20),0)),0)</f>
        <v>8168.0215890579475</v>
      </c>
      <c r="F19" s="30">
        <f ca="1">IFERROR(IF(AND(ValuesEntered,Amortering[[#This Row],[betalning
datum]]&lt;&gt;""),-PPMT(Räntesats/12,1,Lånets_löptid-ROWS($C$4:C19)+1,Amortering[[#This Row],[öppnings-
saldo]]),""),0)</f>
        <v>2557.7535646653942</v>
      </c>
      <c r="G19" s="30">
        <f ca="1">IF(Amortering[[#This Row],[betalning
datum]]="",0,PropertyTaxAmount)</f>
        <v>3750</v>
      </c>
      <c r="H19" s="30">
        <f ca="1">IF(Amortering[[#This Row],[betalning
datum]]="",0,Amortering[[#This Row],[ränta]]+Amortering[[#This Row],[lånebelopp]]+Amortering[[#This Row],[fastighets-
avgift]])</f>
        <v>14475.775153723342</v>
      </c>
      <c r="I19" s="30">
        <f ca="1">IF(Amortering[[#This Row],[betalning
datum]]="",0,Amortering[[#This Row],[öppnings-
saldo]]-Amortering[[#This Row],[lånebelopp]])</f>
        <v>1960325.1813739075</v>
      </c>
      <c r="J19" s="14">
        <f ca="1">IF(Amortering[[#This Row],[slut-
saldo]]&gt;0,LastRow-ROW(),0)</f>
        <v>344</v>
      </c>
    </row>
    <row r="20" spans="2:10" ht="15" customHeight="1" x14ac:dyDescent="0.25">
      <c r="B20" s="12">
        <f>ROWS($B$4:B20)</f>
        <v>17</v>
      </c>
      <c r="C20" s="13">
        <f ca="1">IF(ValuesEntered,IF(Amortering[[#This Row],['#]]&lt;=Lånets_löptid,IF(ROW()-ROW(Amortering[[#Headers],[betalning
datum]])=1,LoanStart,IF(I19&gt;0,EDATE(C19,1),"")),""),"")</f>
        <v>43731</v>
      </c>
      <c r="D20" s="30">
        <f ca="1">IF(ROW()-ROW(Amortering[[#Headers],[öppnings-
saldo]])=1,Lånebelopp,IF(Amortering[[#This Row],[betalning
datum]]="",0,INDEX(Amortering[], ROW()-4,8)))</f>
        <v>1960325.1813739075</v>
      </c>
      <c r="E20" s="30">
        <f ca="1">IF(ValuesEntered,IF(ROW()-ROW(Amortering[[#Headers],[ränta]])=1,-IPMT(Räntesats/12,1,Lånets_löptid-ROWS($C$4:C20)+1,Amortering[[#This Row],[öppnings-
saldo]]),IFERROR(-IPMT(Räntesats/12,1,Amortering[[#This Row],['#
återstående]],D21),0)),0)</f>
        <v>8157.3198770946774</v>
      </c>
      <c r="F20" s="30">
        <f ca="1">IFERROR(IF(AND(ValuesEntered,Amortering[[#This Row],[betalning
datum]]&lt;&gt;""),-PPMT(Räntesats/12,1,Lånets_löptid-ROWS($C$4:C20)+1,Amortering[[#This Row],[öppnings-
saldo]]),""),0)</f>
        <v>2568.4108711848335</v>
      </c>
      <c r="G20" s="30">
        <f ca="1">IF(Amortering[[#This Row],[betalning
datum]]="",0,PropertyTaxAmount)</f>
        <v>3750</v>
      </c>
      <c r="H20" s="30">
        <f ca="1">IF(Amortering[[#This Row],[betalning
datum]]="",0,Amortering[[#This Row],[ränta]]+Amortering[[#This Row],[lånebelopp]]+Amortering[[#This Row],[fastighets-
avgift]])</f>
        <v>14475.730748279511</v>
      </c>
      <c r="I20" s="30">
        <f ca="1">IF(Amortering[[#This Row],[betalning
datum]]="",0,Amortering[[#This Row],[öppnings-
saldo]]-Amortering[[#This Row],[lånebelopp]])</f>
        <v>1957756.7705027226</v>
      </c>
      <c r="J20" s="14">
        <f ca="1">IF(Amortering[[#This Row],[slut-
saldo]]&gt;0,LastRow-ROW(),0)</f>
        <v>343</v>
      </c>
    </row>
    <row r="21" spans="2:10" ht="15" customHeight="1" x14ac:dyDescent="0.25">
      <c r="B21" s="12">
        <f>ROWS($B$4:B21)</f>
        <v>18</v>
      </c>
      <c r="C21" s="13">
        <f ca="1">IF(ValuesEntered,IF(Amortering[[#This Row],['#]]&lt;=Lånets_löptid,IF(ROW()-ROW(Amortering[[#Headers],[betalning
datum]])=1,LoanStart,IF(I20&gt;0,EDATE(C20,1),"")),""),"")</f>
        <v>43761</v>
      </c>
      <c r="D21" s="30">
        <f ca="1">IF(ROW()-ROW(Amortering[[#Headers],[öppnings-
saldo]])=1,Lånebelopp,IF(Amortering[[#This Row],[betalning
datum]]="",0,INDEX(Amortering[], ROW()-4,8)))</f>
        <v>1957756.7705027226</v>
      </c>
      <c r="E21" s="30">
        <f ca="1">IF(ValuesEntered,IF(ROW()-ROW(Amortering[[#Headers],[ränta]])=1,-IPMT(Räntesats/12,1,Lånets_löptid-ROWS($C$4:C21)+1,Amortering[[#This Row],[öppnings-
saldo]]),IFERROR(-IPMT(Räntesats/12,1,Amortering[[#This Row],['#
återstående]],D22),0)),0)</f>
        <v>8146.5735746648934</v>
      </c>
      <c r="F21" s="30">
        <f ca="1">IFERROR(IF(AND(ValuesEntered,Amortering[[#This Row],[betalning
datum]]&lt;&gt;""),-PPMT(Räntesats/12,1,Lånets_löptid-ROWS($C$4:C21)+1,Amortering[[#This Row],[öppnings-
saldo]]),""),0)</f>
        <v>2579.1125831481036</v>
      </c>
      <c r="G21" s="30">
        <f ca="1">IF(Amortering[[#This Row],[betalning
datum]]="",0,PropertyTaxAmount)</f>
        <v>3750</v>
      </c>
      <c r="H21" s="30">
        <f ca="1">IF(Amortering[[#This Row],[betalning
datum]]="",0,Amortering[[#This Row],[ränta]]+Amortering[[#This Row],[lånebelopp]]+Amortering[[#This Row],[fastighets-
avgift]])</f>
        <v>14475.686157812997</v>
      </c>
      <c r="I21" s="30">
        <f ca="1">IF(Amortering[[#This Row],[betalning
datum]]="",0,Amortering[[#This Row],[öppnings-
saldo]]-Amortering[[#This Row],[lånebelopp]])</f>
        <v>1955177.6579195745</v>
      </c>
      <c r="J21" s="14">
        <f ca="1">IF(Amortering[[#This Row],[slut-
saldo]]&gt;0,LastRow-ROW(),0)</f>
        <v>342</v>
      </c>
    </row>
    <row r="22" spans="2:10" ht="15" customHeight="1" x14ac:dyDescent="0.25">
      <c r="B22" s="12">
        <f>ROWS($B$4:B22)</f>
        <v>19</v>
      </c>
      <c r="C22" s="13">
        <f ca="1">IF(ValuesEntered,IF(Amortering[[#This Row],['#]]&lt;=Lånets_löptid,IF(ROW()-ROW(Amortering[[#Headers],[betalning
datum]])=1,LoanStart,IF(I21&gt;0,EDATE(C21,1),"")),""),"")</f>
        <v>43792</v>
      </c>
      <c r="D22" s="30">
        <f ca="1">IF(ROW()-ROW(Amortering[[#Headers],[öppnings-
saldo]])=1,Lånebelopp,IF(Amortering[[#This Row],[betalning
datum]]="",0,INDEX(Amortering[], ROW()-4,8)))</f>
        <v>1955177.6579195745</v>
      </c>
      <c r="E22" s="30">
        <f ca="1">IF(ValuesEntered,IF(ROW()-ROW(Amortering[[#Headers],[ränta]])=1,-IPMT(Räntesats/12,1,Lånets_löptid-ROWS($C$4:C22)+1,Amortering[[#This Row],[öppnings-
saldo]]),IFERROR(-IPMT(Räntesats/12,1,Amortering[[#This Row],['#
återstående]],D23),0)),0)</f>
        <v>8135.782495974986</v>
      </c>
      <c r="F22" s="30">
        <f ca="1">IFERROR(IF(AND(ValuesEntered,Amortering[[#This Row],[betalning
datum]]&lt;&gt;""),-PPMT(Räntesats/12,1,Lånets_löptid-ROWS($C$4:C22)+1,Amortering[[#This Row],[öppnings-
saldo]]),""),0)</f>
        <v>2589.8588855778876</v>
      </c>
      <c r="G22" s="30">
        <f ca="1">IF(Amortering[[#This Row],[betalning
datum]]="",0,PropertyTaxAmount)</f>
        <v>3750</v>
      </c>
      <c r="H22" s="30">
        <f ca="1">IF(Amortering[[#This Row],[betalning
datum]]="",0,Amortering[[#This Row],[ränta]]+Amortering[[#This Row],[lånebelopp]]+Amortering[[#This Row],[fastighets-
avgift]])</f>
        <v>14475.641381552874</v>
      </c>
      <c r="I22" s="30">
        <f ca="1">IF(Amortering[[#This Row],[betalning
datum]]="",0,Amortering[[#This Row],[öppnings-
saldo]]-Amortering[[#This Row],[lånebelopp]])</f>
        <v>1952587.7990339966</v>
      </c>
      <c r="J22" s="14">
        <f ca="1">IF(Amortering[[#This Row],[slut-
saldo]]&gt;0,LastRow-ROW(),0)</f>
        <v>341</v>
      </c>
    </row>
    <row r="23" spans="2:10" ht="15" customHeight="1" x14ac:dyDescent="0.25">
      <c r="B23" s="12">
        <f>ROWS($B$4:B23)</f>
        <v>20</v>
      </c>
      <c r="C23" s="13">
        <f ca="1">IF(ValuesEntered,IF(Amortering[[#This Row],['#]]&lt;=Lånets_löptid,IF(ROW()-ROW(Amortering[[#Headers],[betalning
datum]])=1,LoanStart,IF(I22&gt;0,EDATE(C22,1),"")),""),"")</f>
        <v>43822</v>
      </c>
      <c r="D23" s="30">
        <f ca="1">IF(ROW()-ROW(Amortering[[#Headers],[öppnings-
saldo]])=1,Lånebelopp,IF(Amortering[[#This Row],[betalning
datum]]="",0,INDEX(Amortering[], ROW()-4,8)))</f>
        <v>1952587.7990339966</v>
      </c>
      <c r="E23" s="30">
        <f ca="1">IF(ValuesEntered,IF(ROW()-ROW(Amortering[[#Headers],[ränta]])=1,-IPMT(Räntesats/12,1,Lånets_löptid-ROWS($C$4:C23)+1,Amortering[[#This Row],[öppnings-
saldo]]),IFERROR(-IPMT(Räntesats/12,1,Amortering[[#This Row],['#
återstående]],D24),0)),0)</f>
        <v>8124.9464544572029</v>
      </c>
      <c r="F23" s="30">
        <f ca="1">IFERROR(IF(AND(ValuesEntered,Amortering[[#This Row],[betalning
datum]]&lt;&gt;""),-PPMT(Räntesats/12,1,Lånets_löptid-ROWS($C$4:C23)+1,Amortering[[#This Row],[öppnings-
saldo]]),""),0)</f>
        <v>2600.649964267795</v>
      </c>
      <c r="G23" s="30">
        <f ca="1">IF(Amortering[[#This Row],[betalning
datum]]="",0,PropertyTaxAmount)</f>
        <v>3750</v>
      </c>
      <c r="H23" s="30">
        <f ca="1">IF(Amortering[[#This Row],[betalning
datum]]="",0,Amortering[[#This Row],[ränta]]+Amortering[[#This Row],[lånebelopp]]+Amortering[[#This Row],[fastighets-
avgift]])</f>
        <v>14475.596418724997</v>
      </c>
      <c r="I23" s="30">
        <f ca="1">IF(Amortering[[#This Row],[betalning
datum]]="",0,Amortering[[#This Row],[öppnings-
saldo]]-Amortering[[#This Row],[lånebelopp]])</f>
        <v>1949987.1490697288</v>
      </c>
      <c r="J23" s="14">
        <f ca="1">IF(Amortering[[#This Row],[slut-
saldo]]&gt;0,LastRow-ROW(),0)</f>
        <v>340</v>
      </c>
    </row>
    <row r="24" spans="2:10" ht="15" customHeight="1" x14ac:dyDescent="0.25">
      <c r="B24" s="12">
        <f>ROWS($B$4:B24)</f>
        <v>21</v>
      </c>
      <c r="C24" s="13">
        <f ca="1">IF(ValuesEntered,IF(Amortering[[#This Row],['#]]&lt;=Lånets_löptid,IF(ROW()-ROW(Amortering[[#Headers],[betalning
datum]])=1,LoanStart,IF(I23&gt;0,EDATE(C23,1),"")),""),"")</f>
        <v>43853</v>
      </c>
      <c r="D24" s="30">
        <f ca="1">IF(ROW()-ROW(Amortering[[#Headers],[öppnings-
saldo]])=1,Lånebelopp,IF(Amortering[[#This Row],[betalning
datum]]="",0,INDEX(Amortering[], ROW()-4,8)))</f>
        <v>1949987.1490697288</v>
      </c>
      <c r="E24" s="30">
        <f ca="1">IF(ValuesEntered,IF(ROW()-ROW(Amortering[[#Headers],[ränta]])=1,-IPMT(Räntesats/12,1,Lånets_löptid-ROWS($C$4:C24)+1,Amortering[[#This Row],[öppnings-
saldo]]),IFERROR(-IPMT(Räntesats/12,1,Amortering[[#This Row],['#
återstående]],D25),0)),0)</f>
        <v>8114.0652627664285</v>
      </c>
      <c r="F24" s="30">
        <f ca="1">IFERROR(IF(AND(ValuesEntered,Amortering[[#This Row],[betalning
datum]]&lt;&gt;""),-PPMT(Räntesats/12,1,Lånets_löptid-ROWS($C$4:C24)+1,Amortering[[#This Row],[öppnings-
saldo]]),""),0)</f>
        <v>2611.4860057855776</v>
      </c>
      <c r="G24" s="30">
        <f ca="1">IF(Amortering[[#This Row],[betalning
datum]]="",0,PropertyTaxAmount)</f>
        <v>3750</v>
      </c>
      <c r="H24" s="30">
        <f ca="1">IF(Amortering[[#This Row],[betalning
datum]]="",0,Amortering[[#This Row],[ränta]]+Amortering[[#This Row],[lånebelopp]]+Amortering[[#This Row],[fastighets-
avgift]])</f>
        <v>14475.551268552006</v>
      </c>
      <c r="I24" s="30">
        <f ca="1">IF(Amortering[[#This Row],[betalning
datum]]="",0,Amortering[[#This Row],[öppnings-
saldo]]-Amortering[[#This Row],[lånebelopp]])</f>
        <v>1947375.6630639432</v>
      </c>
      <c r="J24" s="14">
        <f ca="1">IF(Amortering[[#This Row],[slut-
saldo]]&gt;0,LastRow-ROW(),0)</f>
        <v>339</v>
      </c>
    </row>
    <row r="25" spans="2:10" ht="15" customHeight="1" x14ac:dyDescent="0.25">
      <c r="B25" s="12">
        <f>ROWS($B$4:B25)</f>
        <v>22</v>
      </c>
      <c r="C25" s="13">
        <f ca="1">IF(ValuesEntered,IF(Amortering[[#This Row],['#]]&lt;=Lånets_löptid,IF(ROW()-ROW(Amortering[[#Headers],[betalning
datum]])=1,LoanStart,IF(I24&gt;0,EDATE(C24,1),"")),""),"")</f>
        <v>43884</v>
      </c>
      <c r="D25" s="30">
        <f ca="1">IF(ROW()-ROW(Amortering[[#Headers],[öppnings-
saldo]])=1,Lånebelopp,IF(Amortering[[#This Row],[betalning
datum]]="",0,INDEX(Amortering[], ROW()-4,8)))</f>
        <v>1947375.6630639432</v>
      </c>
      <c r="E25" s="30">
        <f ca="1">IF(ValuesEntered,IF(ROW()-ROW(Amortering[[#Headers],[ränta]])=1,-IPMT(Räntesats/12,1,Lånets_löptid-ROWS($C$4:C25)+1,Amortering[[#This Row],[öppnings-
saldo]]),IFERROR(-IPMT(Räntesats/12,1,Amortering[[#This Row],['#
återstående]],D26),0)),0)</f>
        <v>8103.1387327769453</v>
      </c>
      <c r="F25" s="30">
        <f ca="1">IFERROR(IF(AND(ValuesEntered,Amortering[[#This Row],[betalning
datum]]&lt;&gt;""),-PPMT(Räntesats/12,1,Lånets_löptid-ROWS($C$4:C25)+1,Amortering[[#This Row],[öppnings-
saldo]]),""),0)</f>
        <v>2622.3671974763502</v>
      </c>
      <c r="G25" s="30">
        <f ca="1">IF(Amortering[[#This Row],[betalning
datum]]="",0,PropertyTaxAmount)</f>
        <v>3750</v>
      </c>
      <c r="H25" s="30">
        <f ca="1">IF(Amortering[[#This Row],[betalning
datum]]="",0,Amortering[[#This Row],[ränta]]+Amortering[[#This Row],[lånebelopp]]+Amortering[[#This Row],[fastighets-
avgift]])</f>
        <v>14475.505930253295</v>
      </c>
      <c r="I25" s="30">
        <f ca="1">IF(Amortering[[#This Row],[betalning
datum]]="",0,Amortering[[#This Row],[öppnings-
saldo]]-Amortering[[#This Row],[lånebelopp]])</f>
        <v>1944753.2958664668</v>
      </c>
      <c r="J25" s="14">
        <f ca="1">IF(Amortering[[#This Row],[slut-
saldo]]&gt;0,LastRow-ROW(),0)</f>
        <v>338</v>
      </c>
    </row>
    <row r="26" spans="2:10" ht="15" customHeight="1" x14ac:dyDescent="0.25">
      <c r="B26" s="12">
        <f>ROWS($B$4:B26)</f>
        <v>23</v>
      </c>
      <c r="C26" s="13">
        <f ca="1">IF(ValuesEntered,IF(Amortering[[#This Row],['#]]&lt;=Lånets_löptid,IF(ROW()-ROW(Amortering[[#Headers],[betalning
datum]])=1,LoanStart,IF(I25&gt;0,EDATE(C25,1),"")),""),"")</f>
        <v>43913</v>
      </c>
      <c r="D26" s="30">
        <f ca="1">IF(ROW()-ROW(Amortering[[#Headers],[öppnings-
saldo]])=1,Lånebelopp,IF(Amortering[[#This Row],[betalning
datum]]="",0,INDEX(Amortering[], ROW()-4,8)))</f>
        <v>1944753.2958664668</v>
      </c>
      <c r="E26" s="30">
        <f ca="1">IF(ValuesEntered,IF(ROW()-ROW(Amortering[[#Headers],[ränta]])=1,-IPMT(Räntesats/12,1,Lånets_löptid-ROWS($C$4:C26)+1,Amortering[[#This Row],[öppnings-
saldo]]),IFERROR(-IPMT(Räntesats/12,1,Amortering[[#This Row],['#
återstående]],D27),0)),0)</f>
        <v>8092.1666755791703</v>
      </c>
      <c r="F26" s="30">
        <f ca="1">IFERROR(IF(AND(ValuesEntered,Amortering[[#This Row],[betalning
datum]]&lt;&gt;""),-PPMT(Räntesats/12,1,Lånets_löptid-ROWS($C$4:C26)+1,Amortering[[#This Row],[öppnings-
saldo]]),""),0)</f>
        <v>2633.2937274658357</v>
      </c>
      <c r="G26" s="30">
        <f ca="1">IF(Amortering[[#This Row],[betalning
datum]]="",0,PropertyTaxAmount)</f>
        <v>3750</v>
      </c>
      <c r="H26" s="30">
        <f ca="1">IF(Amortering[[#This Row],[betalning
datum]]="",0,Amortering[[#This Row],[ränta]]+Amortering[[#This Row],[lånebelopp]]+Amortering[[#This Row],[fastighets-
avgift]])</f>
        <v>14475.460403045006</v>
      </c>
      <c r="I26" s="30">
        <f ca="1">IF(Amortering[[#This Row],[betalning
datum]]="",0,Amortering[[#This Row],[öppnings-
saldo]]-Amortering[[#This Row],[lånebelopp]])</f>
        <v>1942120.0021390009</v>
      </c>
      <c r="J26" s="14">
        <f ca="1">IF(Amortering[[#This Row],[slut-
saldo]]&gt;0,LastRow-ROW(),0)</f>
        <v>337</v>
      </c>
    </row>
    <row r="27" spans="2:10" ht="15" customHeight="1" x14ac:dyDescent="0.25">
      <c r="B27" s="12">
        <f>ROWS($B$4:B27)</f>
        <v>24</v>
      </c>
      <c r="C27" s="13">
        <f ca="1">IF(ValuesEntered,IF(Amortering[[#This Row],['#]]&lt;=Lånets_löptid,IF(ROW()-ROW(Amortering[[#Headers],[betalning
datum]])=1,LoanStart,IF(I26&gt;0,EDATE(C26,1),"")),""),"")</f>
        <v>43944</v>
      </c>
      <c r="D27" s="30">
        <f ca="1">IF(ROW()-ROW(Amortering[[#Headers],[öppnings-
saldo]])=1,Lånebelopp,IF(Amortering[[#This Row],[betalning
datum]]="",0,INDEX(Amortering[], ROW()-4,8)))</f>
        <v>1942120.0021390009</v>
      </c>
      <c r="E27" s="30">
        <f ca="1">IF(ValuesEntered,IF(ROW()-ROW(Amortering[[#Headers],[ränta]])=1,-IPMT(Räntesats/12,1,Lånets_löptid-ROWS($C$4:C27)+1,Amortering[[#This Row],[öppnings-
saldo]]),IFERROR(-IPMT(Räntesats/12,1,Amortering[[#This Row],['#
återstående]],D28),0)),0)</f>
        <v>8081.1489014764056</v>
      </c>
      <c r="F27" s="30">
        <f ca="1">IFERROR(IF(AND(ValuesEntered,Amortering[[#This Row],[betalning
datum]]&lt;&gt;""),-PPMT(Räntesats/12,1,Lånets_löptid-ROWS($C$4:C27)+1,Amortering[[#This Row],[öppnings-
saldo]]),""),0)</f>
        <v>2644.2657846636093</v>
      </c>
      <c r="G27" s="30">
        <f ca="1">IF(Amortering[[#This Row],[betalning
datum]]="",0,PropertyTaxAmount)</f>
        <v>3750</v>
      </c>
      <c r="H27" s="30">
        <f ca="1">IF(Amortering[[#This Row],[betalning
datum]]="",0,Amortering[[#This Row],[ränta]]+Amortering[[#This Row],[lånebelopp]]+Amortering[[#This Row],[fastighets-
avgift]])</f>
        <v>14475.414686140015</v>
      </c>
      <c r="I27" s="30">
        <f ca="1">IF(Amortering[[#This Row],[betalning
datum]]="",0,Amortering[[#This Row],[öppnings-
saldo]]-Amortering[[#This Row],[lånebelopp]])</f>
        <v>1939475.7363543373</v>
      </c>
      <c r="J27" s="14">
        <f ca="1">IF(Amortering[[#This Row],[slut-
saldo]]&gt;0,LastRow-ROW(),0)</f>
        <v>336</v>
      </c>
    </row>
    <row r="28" spans="2:10" ht="15" customHeight="1" x14ac:dyDescent="0.25">
      <c r="B28" s="12">
        <f>ROWS($B$4:B28)</f>
        <v>25</v>
      </c>
      <c r="C28" s="13">
        <f ca="1">IF(ValuesEntered,IF(Amortering[[#This Row],['#]]&lt;=Lånets_löptid,IF(ROW()-ROW(Amortering[[#Headers],[betalning
datum]])=1,LoanStart,IF(I27&gt;0,EDATE(C27,1),"")),""),"")</f>
        <v>43974</v>
      </c>
      <c r="D28" s="30">
        <f ca="1">IF(ROW()-ROW(Amortering[[#Headers],[öppnings-
saldo]])=1,Lånebelopp,IF(Amortering[[#This Row],[betalning
datum]]="",0,INDEX(Amortering[], ROW()-4,8)))</f>
        <v>1939475.7363543373</v>
      </c>
      <c r="E28" s="30">
        <f ca="1">IF(ValuesEntered,IF(ROW()-ROW(Amortering[[#Headers],[ränta]])=1,-IPMT(Räntesats/12,1,Lånets_löptid-ROWS($C$4:C28)+1,Amortering[[#This Row],[öppnings-
saldo]]),IFERROR(-IPMT(Räntesats/12,1,Amortering[[#This Row],['#
återstående]],D29),0)),0)</f>
        <v>8070.0852199815454</v>
      </c>
      <c r="F28" s="30">
        <f ca="1">IFERROR(IF(AND(ValuesEntered,Amortering[[#This Row],[betalning
datum]]&lt;&gt;""),-PPMT(Räntesats/12,1,Lånets_löptid-ROWS($C$4:C28)+1,Amortering[[#This Row],[öppnings-
saldo]]),""),0)</f>
        <v>2655.2835587663749</v>
      </c>
      <c r="G28" s="30">
        <f ca="1">IF(Amortering[[#This Row],[betalning
datum]]="",0,PropertyTaxAmount)</f>
        <v>3750</v>
      </c>
      <c r="H28" s="30">
        <f ca="1">IF(Amortering[[#This Row],[betalning
datum]]="",0,Amortering[[#This Row],[ränta]]+Amortering[[#This Row],[lånebelopp]]+Amortering[[#This Row],[fastighets-
avgift]])</f>
        <v>14475.368778747921</v>
      </c>
      <c r="I28" s="30">
        <f ca="1">IF(Amortering[[#This Row],[betalning
datum]]="",0,Amortering[[#This Row],[öppnings-
saldo]]-Amortering[[#This Row],[lånebelopp]])</f>
        <v>1936820.4527955709</v>
      </c>
      <c r="J28" s="14">
        <f ca="1">IF(Amortering[[#This Row],[slut-
saldo]]&gt;0,LastRow-ROW(),0)</f>
        <v>335</v>
      </c>
    </row>
    <row r="29" spans="2:10" ht="15" customHeight="1" x14ac:dyDescent="0.25">
      <c r="B29" s="12">
        <f>ROWS($B$4:B29)</f>
        <v>26</v>
      </c>
      <c r="C29" s="13">
        <f ca="1">IF(ValuesEntered,IF(Amortering[[#This Row],['#]]&lt;=Lånets_löptid,IF(ROW()-ROW(Amortering[[#Headers],[betalning
datum]])=1,LoanStart,IF(I28&gt;0,EDATE(C28,1),"")),""),"")</f>
        <v>44005</v>
      </c>
      <c r="D29" s="30">
        <f ca="1">IF(ROW()-ROW(Amortering[[#Headers],[öppnings-
saldo]])=1,Lånebelopp,IF(Amortering[[#This Row],[betalning
datum]]="",0,INDEX(Amortering[], ROW()-4,8)))</f>
        <v>1936820.4527955709</v>
      </c>
      <c r="E29" s="30">
        <f ca="1">IF(ValuesEntered,IF(ROW()-ROW(Amortering[[#Headers],[ränta]])=1,-IPMT(Räntesats/12,1,Lånets_löptid-ROWS($C$4:C29)+1,Amortering[[#This Row],[öppnings-
saldo]]),IFERROR(-IPMT(Räntesats/12,1,Amortering[[#This Row],['#
återstående]],D30),0)),0)</f>
        <v>8058.9754398137911</v>
      </c>
      <c r="F29" s="30">
        <f ca="1">IFERROR(IF(AND(ValuesEntered,Amortering[[#This Row],[betalning
datum]]&lt;&gt;""),-PPMT(Räntesats/12,1,Lånets_löptid-ROWS($C$4:C29)+1,Amortering[[#This Row],[öppnings-
saldo]]),""),0)</f>
        <v>2666.3472402612342</v>
      </c>
      <c r="G29" s="30">
        <f ca="1">IF(Amortering[[#This Row],[betalning
datum]]="",0,PropertyTaxAmount)</f>
        <v>3750</v>
      </c>
      <c r="H29" s="30">
        <f ca="1">IF(Amortering[[#This Row],[betalning
datum]]="",0,Amortering[[#This Row],[ränta]]+Amortering[[#This Row],[lånebelopp]]+Amortering[[#This Row],[fastighets-
avgift]])</f>
        <v>14475.322680075025</v>
      </c>
      <c r="I29" s="30">
        <f ca="1">IF(Amortering[[#This Row],[betalning
datum]]="",0,Amortering[[#This Row],[öppnings-
saldo]]-Amortering[[#This Row],[lånebelopp]])</f>
        <v>1934154.1055553097</v>
      </c>
      <c r="J29" s="14">
        <f ca="1">IF(Amortering[[#This Row],[slut-
saldo]]&gt;0,LastRow-ROW(),0)</f>
        <v>334</v>
      </c>
    </row>
    <row r="30" spans="2:10" ht="15" customHeight="1" x14ac:dyDescent="0.25">
      <c r="B30" s="12">
        <f>ROWS($B$4:B30)</f>
        <v>27</v>
      </c>
      <c r="C30" s="13">
        <f ca="1">IF(ValuesEntered,IF(Amortering[[#This Row],['#]]&lt;=Lånets_löptid,IF(ROW()-ROW(Amortering[[#Headers],[betalning
datum]])=1,LoanStart,IF(I29&gt;0,EDATE(C29,1),"")),""),"")</f>
        <v>44035</v>
      </c>
      <c r="D30" s="30">
        <f ca="1">IF(ROW()-ROW(Amortering[[#Headers],[öppnings-
saldo]])=1,Lånebelopp,IF(Amortering[[#This Row],[betalning
datum]]="",0,INDEX(Amortering[], ROW()-4,8)))</f>
        <v>1934154.1055553097</v>
      </c>
      <c r="E30" s="30">
        <f ca="1">IF(ValuesEntered,IF(ROW()-ROW(Amortering[[#Headers],[ränta]])=1,-IPMT(Räntesats/12,1,Lånets_löptid-ROWS($C$4:C30)+1,Amortering[[#This Row],[öppnings-
saldo]]),IFERROR(-IPMT(Räntesats/12,1,Amortering[[#This Row],['#
återstående]],D31),0)),0)</f>
        <v>8047.8193688953361</v>
      </c>
      <c r="F30" s="30">
        <f ca="1">IFERROR(IF(AND(ValuesEntered,Amortering[[#This Row],[betalning
datum]]&lt;&gt;""),-PPMT(Räntesats/12,1,Lånets_löptid-ROWS($C$4:C30)+1,Amortering[[#This Row],[öppnings-
saldo]]),""),0)</f>
        <v>2677.4570204289903</v>
      </c>
      <c r="G30" s="30">
        <f ca="1">IF(Amortering[[#This Row],[betalning
datum]]="",0,PropertyTaxAmount)</f>
        <v>3750</v>
      </c>
      <c r="H30" s="30">
        <f ca="1">IF(Amortering[[#This Row],[betalning
datum]]="",0,Amortering[[#This Row],[ränta]]+Amortering[[#This Row],[lånebelopp]]+Amortering[[#This Row],[fastighets-
avgift]])</f>
        <v>14475.276389324326</v>
      </c>
      <c r="I30" s="30">
        <f ca="1">IF(Amortering[[#This Row],[betalning
datum]]="",0,Amortering[[#This Row],[öppnings-
saldo]]-Amortering[[#This Row],[lånebelopp]])</f>
        <v>1931476.6485348807</v>
      </c>
      <c r="J30" s="14">
        <f ca="1">IF(Amortering[[#This Row],[slut-
saldo]]&gt;0,LastRow-ROW(),0)</f>
        <v>333</v>
      </c>
    </row>
    <row r="31" spans="2:10" ht="15" customHeight="1" x14ac:dyDescent="0.25">
      <c r="B31" s="12">
        <f>ROWS($B$4:B31)</f>
        <v>28</v>
      </c>
      <c r="C31" s="13">
        <f ca="1">IF(ValuesEntered,IF(Amortering[[#This Row],['#]]&lt;=Lånets_löptid,IF(ROW()-ROW(Amortering[[#Headers],[betalning
datum]])=1,LoanStart,IF(I30&gt;0,EDATE(C30,1),"")),""),"")</f>
        <v>44066</v>
      </c>
      <c r="D31" s="30">
        <f ca="1">IF(ROW()-ROW(Amortering[[#Headers],[öppnings-
saldo]])=1,Lånebelopp,IF(Amortering[[#This Row],[betalning
datum]]="",0,INDEX(Amortering[], ROW()-4,8)))</f>
        <v>1931476.6485348807</v>
      </c>
      <c r="E31" s="30">
        <f ca="1">IF(ValuesEntered,IF(ROW()-ROW(Amortering[[#Headers],[ränta]])=1,-IPMT(Räntesats/12,1,Lånets_löptid-ROWS($C$4:C31)+1,Amortering[[#This Row],[öppnings-
saldo]]),IFERROR(-IPMT(Räntesats/12,1,Amortering[[#This Row],['#
återstående]],D32),0)),0)</f>
        <v>8036.6168143480563</v>
      </c>
      <c r="F31" s="30">
        <f ca="1">IFERROR(IF(AND(ValuesEntered,Amortering[[#This Row],[betalning
datum]]&lt;&gt;""),-PPMT(Räntesats/12,1,Lånets_löptid-ROWS($C$4:C31)+1,Amortering[[#This Row],[öppnings-
saldo]]),""),0)</f>
        <v>2688.6130913474431</v>
      </c>
      <c r="G31" s="30">
        <f ca="1">IF(Amortering[[#This Row],[betalning
datum]]="",0,PropertyTaxAmount)</f>
        <v>3750</v>
      </c>
      <c r="H31" s="30">
        <f ca="1">IF(Amortering[[#This Row],[betalning
datum]]="",0,Amortering[[#This Row],[ränta]]+Amortering[[#This Row],[lånebelopp]]+Amortering[[#This Row],[fastighets-
avgift]])</f>
        <v>14475.2299056955</v>
      </c>
      <c r="I31" s="30">
        <f ca="1">IF(Amortering[[#This Row],[betalning
datum]]="",0,Amortering[[#This Row],[öppnings-
saldo]]-Amortering[[#This Row],[lånebelopp]])</f>
        <v>1928788.0354435332</v>
      </c>
      <c r="J31" s="14">
        <f ca="1">IF(Amortering[[#This Row],[slut-
saldo]]&gt;0,LastRow-ROW(),0)</f>
        <v>332</v>
      </c>
    </row>
    <row r="32" spans="2:10" ht="15" customHeight="1" x14ac:dyDescent="0.25">
      <c r="B32" s="12">
        <f>ROWS($B$4:B32)</f>
        <v>29</v>
      </c>
      <c r="C32" s="13">
        <f ca="1">IF(ValuesEntered,IF(Amortering[[#This Row],['#]]&lt;=Lånets_löptid,IF(ROW()-ROW(Amortering[[#Headers],[betalning
datum]])=1,LoanStart,IF(I31&gt;0,EDATE(C31,1),"")),""),"")</f>
        <v>44097</v>
      </c>
      <c r="D32" s="30">
        <f ca="1">IF(ROW()-ROW(Amortering[[#Headers],[öppnings-
saldo]])=1,Lånebelopp,IF(Amortering[[#This Row],[betalning
datum]]="",0,INDEX(Amortering[], ROW()-4,8)))</f>
        <v>1928788.0354435332</v>
      </c>
      <c r="E32" s="30">
        <f ca="1">IF(ValuesEntered,IF(ROW()-ROW(Amortering[[#Headers],[ränta]])=1,-IPMT(Räntesats/12,1,Lånets_löptid-ROWS($C$4:C32)+1,Amortering[[#This Row],[öppnings-
saldo]]),IFERROR(-IPMT(Räntesats/12,1,Amortering[[#This Row],['#
återstående]],D33),0)),0)</f>
        <v>8025.3675824901593</v>
      </c>
      <c r="F32" s="30">
        <f ca="1">IFERROR(IF(AND(ValuesEntered,Amortering[[#This Row],[betalning
datum]]&lt;&gt;""),-PPMT(Räntesats/12,1,Lånets_löptid-ROWS($C$4:C32)+1,Amortering[[#This Row],[öppnings-
saldo]]),""),0)</f>
        <v>2699.8156458947246</v>
      </c>
      <c r="G32" s="30">
        <f ca="1">IF(Amortering[[#This Row],[betalning
datum]]="",0,PropertyTaxAmount)</f>
        <v>3750</v>
      </c>
      <c r="H32" s="30">
        <f ca="1">IF(Amortering[[#This Row],[betalning
datum]]="",0,Amortering[[#This Row],[ränta]]+Amortering[[#This Row],[lånebelopp]]+Amortering[[#This Row],[fastighets-
avgift]])</f>
        <v>14475.183228384883</v>
      </c>
      <c r="I32" s="30">
        <f ca="1">IF(Amortering[[#This Row],[betalning
datum]]="",0,Amortering[[#This Row],[öppnings-
saldo]]-Amortering[[#This Row],[lånebelopp]])</f>
        <v>1926088.2197976385</v>
      </c>
      <c r="J32" s="14">
        <f ca="1">IF(Amortering[[#This Row],[slut-
saldo]]&gt;0,LastRow-ROW(),0)</f>
        <v>331</v>
      </c>
    </row>
    <row r="33" spans="2:10" ht="15" customHeight="1" x14ac:dyDescent="0.25">
      <c r="B33" s="12">
        <f>ROWS($B$4:B33)</f>
        <v>30</v>
      </c>
      <c r="C33" s="13">
        <f ca="1">IF(ValuesEntered,IF(Amortering[[#This Row],['#]]&lt;=Lånets_löptid,IF(ROW()-ROW(Amortering[[#Headers],[betalning
datum]])=1,LoanStart,IF(I32&gt;0,EDATE(C32,1),"")),""),"")</f>
        <v>44127</v>
      </c>
      <c r="D33" s="30">
        <f ca="1">IF(ROW()-ROW(Amortering[[#Headers],[öppnings-
saldo]])=1,Lånebelopp,IF(Amortering[[#This Row],[betalning
datum]]="",0,INDEX(Amortering[], ROW()-4,8)))</f>
        <v>1926088.2197976385</v>
      </c>
      <c r="E33" s="30">
        <f ca="1">IF(ValuesEntered,IF(ROW()-ROW(Amortering[[#Headers],[ränta]])=1,-IPMT(Räntesats/12,1,Lånets_löptid-ROWS($C$4:C33)+1,Amortering[[#This Row],[öppnings-
saldo]]),IFERROR(-IPMT(Räntesats/12,1,Amortering[[#This Row],['#
återstående]],D34),0)),0)</f>
        <v>8014.0714788328578</v>
      </c>
      <c r="F33" s="30">
        <f ca="1">IFERROR(IF(AND(ValuesEntered,Amortering[[#This Row],[betalning
datum]]&lt;&gt;""),-PPMT(Räntesats/12,1,Lånets_löptid-ROWS($C$4:C33)+1,Amortering[[#This Row],[öppnings-
saldo]]),""),0)</f>
        <v>2711.0648777526199</v>
      </c>
      <c r="G33" s="30">
        <f ca="1">IF(Amortering[[#This Row],[betalning
datum]]="",0,PropertyTaxAmount)</f>
        <v>3750</v>
      </c>
      <c r="H33" s="30">
        <f ca="1">IF(Amortering[[#This Row],[betalning
datum]]="",0,Amortering[[#This Row],[ränta]]+Amortering[[#This Row],[lånebelopp]]+Amortering[[#This Row],[fastighets-
avgift]])</f>
        <v>14475.136356585477</v>
      </c>
      <c r="I33" s="30">
        <f ca="1">IF(Amortering[[#This Row],[betalning
datum]]="",0,Amortering[[#This Row],[öppnings-
saldo]]-Amortering[[#This Row],[lånebelopp]])</f>
        <v>1923377.1549198858</v>
      </c>
      <c r="J33" s="14">
        <f ca="1">IF(Amortering[[#This Row],[slut-
saldo]]&gt;0,LastRow-ROW(),0)</f>
        <v>330</v>
      </c>
    </row>
    <row r="34" spans="2:10" ht="15" customHeight="1" x14ac:dyDescent="0.25">
      <c r="B34" s="12">
        <f>ROWS($B$4:B34)</f>
        <v>31</v>
      </c>
      <c r="C34" s="13">
        <f ca="1">IF(ValuesEntered,IF(Amortering[[#This Row],['#]]&lt;=Lånets_löptid,IF(ROW()-ROW(Amortering[[#Headers],[betalning
datum]])=1,LoanStart,IF(I33&gt;0,EDATE(C33,1),"")),""),"")</f>
        <v>44158</v>
      </c>
      <c r="D34" s="30">
        <f ca="1">IF(ROW()-ROW(Amortering[[#Headers],[öppnings-
saldo]])=1,Lånebelopp,IF(Amortering[[#This Row],[betalning
datum]]="",0,INDEX(Amortering[], ROW()-4,8)))</f>
        <v>1923377.1549198858</v>
      </c>
      <c r="E34" s="30">
        <f ca="1">IF(ValuesEntered,IF(ROW()-ROW(Amortering[[#Headers],[ränta]])=1,-IPMT(Räntesats/12,1,Lånets_löptid-ROWS($C$4:C34)+1,Amortering[[#This Row],[öppnings-
saldo]]),IFERROR(-IPMT(Räntesats/12,1,Amortering[[#This Row],['#
återstående]],D35),0)),0)</f>
        <v>8002.728308076983</v>
      </c>
      <c r="F34" s="30">
        <f ca="1">IFERROR(IF(AND(ValuesEntered,Amortering[[#This Row],[betalning
datum]]&lt;&gt;""),-PPMT(Räntesats/12,1,Lånets_löptid-ROWS($C$4:C34)+1,Amortering[[#This Row],[öppnings-
saldo]]),""),0)</f>
        <v>2722.3609814099218</v>
      </c>
      <c r="G34" s="30">
        <f ca="1">IF(Amortering[[#This Row],[betalning
datum]]="",0,PropertyTaxAmount)</f>
        <v>3750</v>
      </c>
      <c r="H34" s="30">
        <f ca="1">IF(Amortering[[#This Row],[betalning
datum]]="",0,Amortering[[#This Row],[ränta]]+Amortering[[#This Row],[lånebelopp]]+Amortering[[#This Row],[fastighets-
avgift]])</f>
        <v>14475.089289486905</v>
      </c>
      <c r="I34" s="30">
        <f ca="1">IF(Amortering[[#This Row],[betalning
datum]]="",0,Amortering[[#This Row],[öppnings-
saldo]]-Amortering[[#This Row],[lånebelopp]])</f>
        <v>1920654.7939384759</v>
      </c>
      <c r="J34" s="14">
        <f ca="1">IF(Amortering[[#This Row],[slut-
saldo]]&gt;0,LastRow-ROW(),0)</f>
        <v>329</v>
      </c>
    </row>
    <row r="35" spans="2:10" ht="15" customHeight="1" x14ac:dyDescent="0.25">
      <c r="B35" s="12">
        <f>ROWS($B$4:B35)</f>
        <v>32</v>
      </c>
      <c r="C35" s="13">
        <f ca="1">IF(ValuesEntered,IF(Amortering[[#This Row],['#]]&lt;=Lånets_löptid,IF(ROW()-ROW(Amortering[[#Headers],[betalning
datum]])=1,LoanStart,IF(I34&gt;0,EDATE(C34,1),"")),""),"")</f>
        <v>44188</v>
      </c>
      <c r="D35" s="30">
        <f ca="1">IF(ROW()-ROW(Amortering[[#Headers],[öppnings-
saldo]])=1,Lånebelopp,IF(Amortering[[#This Row],[betalning
datum]]="",0,INDEX(Amortering[], ROW()-4,8)))</f>
        <v>1920654.7939384759</v>
      </c>
      <c r="E35" s="30">
        <f ca="1">IF(ValuesEntered,IF(ROW()-ROW(Amortering[[#Headers],[ränta]])=1,-IPMT(Räntesats/12,1,Lånets_löptid-ROWS($C$4:C35)+1,Amortering[[#This Row],[öppnings-
saldo]]),IFERROR(-IPMT(Räntesats/12,1,Amortering[[#This Row],['#
återstående]],D36),0)),0)</f>
        <v>7991.337874109624</v>
      </c>
      <c r="F35" s="30">
        <f ca="1">IFERROR(IF(AND(ValuesEntered,Amortering[[#This Row],[betalning
datum]]&lt;&gt;""),-PPMT(Räntesats/12,1,Lånets_löptid-ROWS($C$4:C35)+1,Amortering[[#This Row],[öppnings-
saldo]]),""),0)</f>
        <v>2733.7041521657966</v>
      </c>
      <c r="G35" s="30">
        <f ca="1">IF(Amortering[[#This Row],[betalning
datum]]="",0,PropertyTaxAmount)</f>
        <v>3750</v>
      </c>
      <c r="H35" s="30">
        <f ca="1">IF(Amortering[[#This Row],[betalning
datum]]="",0,Amortering[[#This Row],[ränta]]+Amortering[[#This Row],[lånebelopp]]+Amortering[[#This Row],[fastighets-
avgift]])</f>
        <v>14475.04202627542</v>
      </c>
      <c r="I35" s="30">
        <f ca="1">IF(Amortering[[#This Row],[betalning
datum]]="",0,Amortering[[#This Row],[öppnings-
saldo]]-Amortering[[#This Row],[lånebelopp]])</f>
        <v>1917921.08978631</v>
      </c>
      <c r="J35" s="14">
        <f ca="1">IF(Amortering[[#This Row],[slut-
saldo]]&gt;0,LastRow-ROW(),0)</f>
        <v>328</v>
      </c>
    </row>
    <row r="36" spans="2:10" ht="15" customHeight="1" x14ac:dyDescent="0.25">
      <c r="B36" s="12">
        <f>ROWS($B$4:B36)</f>
        <v>33</v>
      </c>
      <c r="C36" s="13">
        <f ca="1">IF(ValuesEntered,IF(Amortering[[#This Row],['#]]&lt;=Lånets_löptid,IF(ROW()-ROW(Amortering[[#Headers],[betalning
datum]])=1,LoanStart,IF(I35&gt;0,EDATE(C35,1),"")),""),"")</f>
        <v>44219</v>
      </c>
      <c r="D36" s="30">
        <f ca="1">IF(ROW()-ROW(Amortering[[#Headers],[öppnings-
saldo]])=1,Lånebelopp,IF(Amortering[[#This Row],[betalning
datum]]="",0,INDEX(Amortering[], ROW()-4,8)))</f>
        <v>1917921.08978631</v>
      </c>
      <c r="E36" s="30">
        <f ca="1">IF(ValuesEntered,IF(ROW()-ROW(Amortering[[#Headers],[ränta]])=1,-IPMT(Räntesats/12,1,Lånets_löptid-ROWS($C$4:C36)+1,Amortering[[#This Row],[öppnings-
saldo]]),IFERROR(-IPMT(Räntesats/12,1,Amortering[[#This Row],['#
återstående]],D37),0)),0)</f>
        <v>7979.8999800007359</v>
      </c>
      <c r="F36" s="30">
        <f ca="1">IFERROR(IF(AND(ValuesEntered,Amortering[[#This Row],[betalning
datum]]&lt;&gt;""),-PPMT(Räntesats/12,1,Lånets_löptid-ROWS($C$4:C36)+1,Amortering[[#This Row],[öppnings-
saldo]]),""),0)</f>
        <v>2745.0945861331538</v>
      </c>
      <c r="G36" s="30">
        <f ca="1">IF(Amortering[[#This Row],[betalning
datum]]="",0,PropertyTaxAmount)</f>
        <v>3750</v>
      </c>
      <c r="H36" s="30">
        <f ca="1">IF(Amortering[[#This Row],[betalning
datum]]="",0,Amortering[[#This Row],[ränta]]+Amortering[[#This Row],[lånebelopp]]+Amortering[[#This Row],[fastighets-
avgift]])</f>
        <v>14474.99456613389</v>
      </c>
      <c r="I36" s="30">
        <f ca="1">IF(Amortering[[#This Row],[betalning
datum]]="",0,Amortering[[#This Row],[öppnings-
saldo]]-Amortering[[#This Row],[lånebelopp]])</f>
        <v>1915175.9952001767</v>
      </c>
      <c r="J36" s="14">
        <f ca="1">IF(Amortering[[#This Row],[slut-
saldo]]&gt;0,LastRow-ROW(),0)</f>
        <v>327</v>
      </c>
    </row>
    <row r="37" spans="2:10" ht="15" customHeight="1" x14ac:dyDescent="0.25">
      <c r="B37" s="12">
        <f>ROWS($B$4:B37)</f>
        <v>34</v>
      </c>
      <c r="C37" s="13">
        <f ca="1">IF(ValuesEntered,IF(Amortering[[#This Row],['#]]&lt;=Lånets_löptid,IF(ROW()-ROW(Amortering[[#Headers],[betalning
datum]])=1,LoanStart,IF(I36&gt;0,EDATE(C36,1),"")),""),"")</f>
        <v>44250</v>
      </c>
      <c r="D37" s="30">
        <f ca="1">IF(ROW()-ROW(Amortering[[#Headers],[öppnings-
saldo]])=1,Lånebelopp,IF(Amortering[[#This Row],[betalning
datum]]="",0,INDEX(Amortering[], ROW()-4,8)))</f>
        <v>1915175.9952001767</v>
      </c>
      <c r="E37" s="30">
        <f ca="1">IF(ValuesEntered,IF(ROW()-ROW(Amortering[[#Headers],[ränta]])=1,-IPMT(Räntesats/12,1,Lånets_löptid-ROWS($C$4:C37)+1,Amortering[[#This Row],[öppnings-
saldo]]),IFERROR(-IPMT(Räntesats/12,1,Amortering[[#This Row],['#
återstående]],D38),0)),0)</f>
        <v>7968.4144279997281</v>
      </c>
      <c r="F37" s="30">
        <f ca="1">IFERROR(IF(AND(ValuesEntered,Amortering[[#This Row],[betalning
datum]]&lt;&gt;""),-PPMT(Räntesats/12,1,Lånets_löptid-ROWS($C$4:C37)+1,Amortering[[#This Row],[öppnings-
saldo]]),""),0)</f>
        <v>2756.5324802420423</v>
      </c>
      <c r="G37" s="30">
        <f ca="1">IF(Amortering[[#This Row],[betalning
datum]]="",0,PropertyTaxAmount)</f>
        <v>3750</v>
      </c>
      <c r="H37" s="30">
        <f ca="1">IF(Amortering[[#This Row],[betalning
datum]]="",0,Amortering[[#This Row],[ränta]]+Amortering[[#This Row],[lånebelopp]]+Amortering[[#This Row],[fastighets-
avgift]])</f>
        <v>14474.946908241771</v>
      </c>
      <c r="I37" s="30">
        <f ca="1">IF(Amortering[[#This Row],[betalning
datum]]="",0,Amortering[[#This Row],[öppnings-
saldo]]-Amortering[[#This Row],[lånebelopp]])</f>
        <v>1912419.4627199348</v>
      </c>
      <c r="J37" s="14">
        <f ca="1">IF(Amortering[[#This Row],[slut-
saldo]]&gt;0,LastRow-ROW(),0)</f>
        <v>326</v>
      </c>
    </row>
    <row r="38" spans="2:10" ht="15" customHeight="1" x14ac:dyDescent="0.25">
      <c r="B38" s="12">
        <f>ROWS($B$4:B38)</f>
        <v>35</v>
      </c>
      <c r="C38" s="13">
        <f ca="1">IF(ValuesEntered,IF(Amortering[[#This Row],['#]]&lt;=Lånets_löptid,IF(ROW()-ROW(Amortering[[#Headers],[betalning
datum]])=1,LoanStart,IF(I37&gt;0,EDATE(C37,1),"")),""),"")</f>
        <v>44278</v>
      </c>
      <c r="D38" s="30">
        <f ca="1">IF(ROW()-ROW(Amortering[[#Headers],[öppnings-
saldo]])=1,Lånebelopp,IF(Amortering[[#This Row],[betalning
datum]]="",0,INDEX(Amortering[], ROW()-4,8)))</f>
        <v>1912419.4627199348</v>
      </c>
      <c r="E38" s="30">
        <f ca="1">IF(ValuesEntered,IF(ROW()-ROW(Amortering[[#Headers],[ränta]])=1,-IPMT(Räntesats/12,1,Lånets_löptid-ROWS($C$4:C38)+1,Amortering[[#This Row],[öppnings-
saldo]]),IFERROR(-IPMT(Räntesats/12,1,Amortering[[#This Row],['#
återstående]],D39),0)),0)</f>
        <v>7956.8810195320484</v>
      </c>
      <c r="F38" s="30">
        <f ca="1">IFERROR(IF(AND(ValuesEntered,Amortering[[#This Row],[betalning
datum]]&lt;&gt;""),-PPMT(Räntesats/12,1,Lånets_löptid-ROWS($C$4:C38)+1,Amortering[[#This Row],[öppnings-
saldo]]),""),0)</f>
        <v>2768.018032243051</v>
      </c>
      <c r="G38" s="30">
        <f ca="1">IF(Amortering[[#This Row],[betalning
datum]]="",0,PropertyTaxAmount)</f>
        <v>3750</v>
      </c>
      <c r="H38" s="30">
        <f ca="1">IF(Amortering[[#This Row],[betalning
datum]]="",0,Amortering[[#This Row],[ränta]]+Amortering[[#This Row],[lånebelopp]]+Amortering[[#This Row],[fastighets-
avgift]])</f>
        <v>14474.899051775099</v>
      </c>
      <c r="I38" s="30">
        <f ca="1">IF(Amortering[[#This Row],[betalning
datum]]="",0,Amortering[[#This Row],[öppnings-
saldo]]-Amortering[[#This Row],[lånebelopp]])</f>
        <v>1909651.4446876918</v>
      </c>
      <c r="J38" s="14">
        <f ca="1">IF(Amortering[[#This Row],[slut-
saldo]]&gt;0,LastRow-ROW(),0)</f>
        <v>325</v>
      </c>
    </row>
    <row r="39" spans="2:10" ht="15" customHeight="1" x14ac:dyDescent="0.25">
      <c r="B39" s="12">
        <f>ROWS($B$4:B39)</f>
        <v>36</v>
      </c>
      <c r="C39" s="13">
        <f ca="1">IF(ValuesEntered,IF(Amortering[[#This Row],['#]]&lt;=Lånets_löptid,IF(ROW()-ROW(Amortering[[#Headers],[betalning
datum]])=1,LoanStart,IF(I38&gt;0,EDATE(C38,1),"")),""),"")</f>
        <v>44309</v>
      </c>
      <c r="D39" s="30">
        <f ca="1">IF(ROW()-ROW(Amortering[[#Headers],[öppnings-
saldo]])=1,Lånebelopp,IF(Amortering[[#This Row],[betalning
datum]]="",0,INDEX(Amortering[], ROW()-4,8)))</f>
        <v>1909651.4446876918</v>
      </c>
      <c r="E39" s="30">
        <f ca="1">IF(ValuesEntered,IF(ROW()-ROW(Amortering[[#Headers],[ränta]])=1,-IPMT(Räntesats/12,1,Lånets_löptid-ROWS($C$4:C39)+1,Amortering[[#This Row],[öppnings-
saldo]]),IFERROR(-IPMT(Räntesats/12,1,Amortering[[#This Row],['#
återstående]],D40),0)),0)</f>
        <v>7945.2995551957547</v>
      </c>
      <c r="F39" s="30">
        <f ca="1">IFERROR(IF(AND(ValuesEntered,Amortering[[#This Row],[betalning
datum]]&lt;&gt;""),-PPMT(Räntesats/12,1,Lånets_löptid-ROWS($C$4:C39)+1,Amortering[[#This Row],[öppnings-
saldo]]),""),0)</f>
        <v>2779.5514407107303</v>
      </c>
      <c r="G39" s="30">
        <f ca="1">IF(Amortering[[#This Row],[betalning
datum]]="",0,PropertyTaxAmount)</f>
        <v>3750</v>
      </c>
      <c r="H39" s="30">
        <f ca="1">IF(Amortering[[#This Row],[betalning
datum]]="",0,Amortering[[#This Row],[ränta]]+Amortering[[#This Row],[lånebelopp]]+Amortering[[#This Row],[fastighets-
avgift]])</f>
        <v>14474.850995906485</v>
      </c>
      <c r="I39" s="30">
        <f ca="1">IF(Amortering[[#This Row],[betalning
datum]]="",0,Amortering[[#This Row],[öppnings-
saldo]]-Amortering[[#This Row],[lånebelopp]])</f>
        <v>1906871.8932469811</v>
      </c>
      <c r="J39" s="14">
        <f ca="1">IF(Amortering[[#This Row],[slut-
saldo]]&gt;0,LastRow-ROW(),0)</f>
        <v>324</v>
      </c>
    </row>
    <row r="40" spans="2:10" ht="15" customHeight="1" x14ac:dyDescent="0.25">
      <c r="B40" s="12">
        <f>ROWS($B$4:B40)</f>
        <v>37</v>
      </c>
      <c r="C40" s="13">
        <f ca="1">IF(ValuesEntered,IF(Amortering[[#This Row],['#]]&lt;=Lånets_löptid,IF(ROW()-ROW(Amortering[[#Headers],[betalning
datum]])=1,LoanStart,IF(I39&gt;0,EDATE(C39,1),"")),""),"")</f>
        <v>44339</v>
      </c>
      <c r="D40" s="30">
        <f ca="1">IF(ROW()-ROW(Amortering[[#Headers],[öppnings-
saldo]])=1,Lånebelopp,IF(Amortering[[#This Row],[betalning
datum]]="",0,INDEX(Amortering[], ROW()-4,8)))</f>
        <v>1906871.8932469811</v>
      </c>
      <c r="E40" s="30">
        <f ca="1">IF(ValuesEntered,IF(ROW()-ROW(Amortering[[#Headers],[ränta]])=1,-IPMT(Räntesats/12,1,Lånets_löptid-ROWS($C$4:C40)+1,Amortering[[#This Row],[öppnings-
saldo]]),IFERROR(-IPMT(Räntesats/12,1,Amortering[[#This Row],['#
återstående]],D41),0)),0)</f>
        <v>7933.6698347580586</v>
      </c>
      <c r="F40" s="30">
        <f ca="1">IFERROR(IF(AND(ValuesEntered,Amortering[[#This Row],[betalning
datum]]&lt;&gt;""),-PPMT(Räntesats/12,1,Lånets_löptid-ROWS($C$4:C40)+1,Amortering[[#This Row],[öppnings-
saldo]]),""),0)</f>
        <v>2791.1329050470245</v>
      </c>
      <c r="G40" s="30">
        <f ca="1">IF(Amortering[[#This Row],[betalning
datum]]="",0,PropertyTaxAmount)</f>
        <v>3750</v>
      </c>
      <c r="H40" s="30">
        <f ca="1">IF(Amortering[[#This Row],[betalning
datum]]="",0,Amortering[[#This Row],[ränta]]+Amortering[[#This Row],[lånebelopp]]+Amortering[[#This Row],[fastighets-
avgift]])</f>
        <v>14474.802739805084</v>
      </c>
      <c r="I40" s="30">
        <f ca="1">IF(Amortering[[#This Row],[betalning
datum]]="",0,Amortering[[#This Row],[öppnings-
saldo]]-Amortering[[#This Row],[lånebelopp]])</f>
        <v>1904080.7603419342</v>
      </c>
      <c r="J40" s="14">
        <f ca="1">IF(Amortering[[#This Row],[slut-
saldo]]&gt;0,LastRow-ROW(),0)</f>
        <v>323</v>
      </c>
    </row>
    <row r="41" spans="2:10" ht="15" customHeight="1" x14ac:dyDescent="0.25">
      <c r="B41" s="12">
        <f>ROWS($B$4:B41)</f>
        <v>38</v>
      </c>
      <c r="C41" s="13">
        <f ca="1">IF(ValuesEntered,IF(Amortering[[#This Row],['#]]&lt;=Lånets_löptid,IF(ROW()-ROW(Amortering[[#Headers],[betalning
datum]])=1,LoanStart,IF(I40&gt;0,EDATE(C40,1),"")),""),"")</f>
        <v>44370</v>
      </c>
      <c r="D41" s="30">
        <f ca="1">IF(ROW()-ROW(Amortering[[#Headers],[öppnings-
saldo]])=1,Lånebelopp,IF(Amortering[[#This Row],[betalning
datum]]="",0,INDEX(Amortering[], ROW()-4,8)))</f>
        <v>1904080.7603419342</v>
      </c>
      <c r="E41" s="30">
        <f ca="1">IF(ValuesEntered,IF(ROW()-ROW(Amortering[[#Headers],[ränta]])=1,-IPMT(Räntesats/12,1,Lånets_löptid-ROWS($C$4:C41)+1,Amortering[[#This Row],[öppnings-
saldo]]),IFERROR(-IPMT(Räntesats/12,1,Amortering[[#This Row],['#
återstående]],D42),0)),0)</f>
        <v>7921.9916571518734</v>
      </c>
      <c r="F41" s="30">
        <f ca="1">IFERROR(IF(AND(ValuesEntered,Amortering[[#This Row],[betalning
datum]]&lt;&gt;""),-PPMT(Räntesats/12,1,Lånets_löptid-ROWS($C$4:C41)+1,Amortering[[#This Row],[öppnings-
saldo]]),""),0)</f>
        <v>2802.7626254847214</v>
      </c>
      <c r="G41" s="30">
        <f ca="1">IF(Amortering[[#This Row],[betalning
datum]]="",0,PropertyTaxAmount)</f>
        <v>3750</v>
      </c>
      <c r="H41" s="30">
        <f ca="1">IF(Amortering[[#This Row],[betalning
datum]]="",0,Amortering[[#This Row],[ränta]]+Amortering[[#This Row],[lånebelopp]]+Amortering[[#This Row],[fastighets-
avgift]])</f>
        <v>14474.754282636595</v>
      </c>
      <c r="I41" s="30">
        <f ca="1">IF(Amortering[[#This Row],[betalning
datum]]="",0,Amortering[[#This Row],[öppnings-
saldo]]-Amortering[[#This Row],[lånebelopp]])</f>
        <v>1901277.9977164494</v>
      </c>
      <c r="J41" s="14">
        <f ca="1">IF(Amortering[[#This Row],[slut-
saldo]]&gt;0,LastRow-ROW(),0)</f>
        <v>322</v>
      </c>
    </row>
    <row r="42" spans="2:10" ht="15" customHeight="1" x14ac:dyDescent="0.25">
      <c r="B42" s="12">
        <f>ROWS($B$4:B42)</f>
        <v>39</v>
      </c>
      <c r="C42" s="13">
        <f ca="1">IF(ValuesEntered,IF(Amortering[[#This Row],['#]]&lt;=Lånets_löptid,IF(ROW()-ROW(Amortering[[#Headers],[betalning
datum]])=1,LoanStart,IF(I41&gt;0,EDATE(C41,1),"")),""),"")</f>
        <v>44400</v>
      </c>
      <c r="D42" s="30">
        <f ca="1">IF(ROW()-ROW(Amortering[[#Headers],[öppnings-
saldo]])=1,Lånebelopp,IF(Amortering[[#This Row],[betalning
datum]]="",0,INDEX(Amortering[], ROW()-4,8)))</f>
        <v>1901277.9977164494</v>
      </c>
      <c r="E42" s="30">
        <f ca="1">IF(ValuesEntered,IF(ROW()-ROW(Amortering[[#Headers],[ränta]])=1,-IPMT(Räntesats/12,1,Lånets_löptid-ROWS($C$4:C42)+1,Amortering[[#This Row],[öppnings-
saldo]]),IFERROR(-IPMT(Räntesats/12,1,Amortering[[#This Row],['#
återstående]],D43),0)),0)</f>
        <v>7910.2648204723264</v>
      </c>
      <c r="F42" s="30">
        <f ca="1">IFERROR(IF(AND(ValuesEntered,Amortering[[#This Row],[betalning
datum]]&lt;&gt;""),-PPMT(Räntesats/12,1,Lånets_löptid-ROWS($C$4:C42)+1,Amortering[[#This Row],[öppnings-
saldo]]),""),0)</f>
        <v>2814.440803090908</v>
      </c>
      <c r="G42" s="30">
        <f ca="1">IF(Amortering[[#This Row],[betalning
datum]]="",0,PropertyTaxAmount)</f>
        <v>3750</v>
      </c>
      <c r="H42" s="30">
        <f ca="1">IF(Amortering[[#This Row],[betalning
datum]]="",0,Amortering[[#This Row],[ränta]]+Amortering[[#This Row],[lånebelopp]]+Amortering[[#This Row],[fastighets-
avgift]])</f>
        <v>14474.705623563234</v>
      </c>
      <c r="I42" s="30">
        <f ca="1">IF(Amortering[[#This Row],[betalning
datum]]="",0,Amortering[[#This Row],[öppnings-
saldo]]-Amortering[[#This Row],[lånebelopp]])</f>
        <v>1898463.5569133586</v>
      </c>
      <c r="J42" s="14">
        <f ca="1">IF(Amortering[[#This Row],[slut-
saldo]]&gt;0,LastRow-ROW(),0)</f>
        <v>321</v>
      </c>
    </row>
    <row r="43" spans="2:10" ht="15" customHeight="1" x14ac:dyDescent="0.25">
      <c r="B43" s="12">
        <f>ROWS($B$4:B43)</f>
        <v>40</v>
      </c>
      <c r="C43" s="13">
        <f ca="1">IF(ValuesEntered,IF(Amortering[[#This Row],['#]]&lt;=Lånets_löptid,IF(ROW()-ROW(Amortering[[#Headers],[betalning
datum]])=1,LoanStart,IF(I42&gt;0,EDATE(C42,1),"")),""),"")</f>
        <v>44431</v>
      </c>
      <c r="D43" s="30">
        <f ca="1">IF(ROW()-ROW(Amortering[[#Headers],[öppnings-
saldo]])=1,Lånebelopp,IF(Amortering[[#This Row],[betalning
datum]]="",0,INDEX(Amortering[], ROW()-4,8)))</f>
        <v>1898463.5569133586</v>
      </c>
      <c r="E43" s="30">
        <f ca="1">IF(ValuesEntered,IF(ROW()-ROW(Amortering[[#Headers],[ränta]])=1,-IPMT(Räntesats/12,1,Lånets_löptid-ROWS($C$4:C43)+1,Amortering[[#This Row],[öppnings-
saldo]]),IFERROR(-IPMT(Räntesats/12,1,Amortering[[#This Row],['#
återstående]],D44),0)),0)</f>
        <v>7898.4891219732835</v>
      </c>
      <c r="F43" s="30">
        <f ca="1">IFERROR(IF(AND(ValuesEntered,Amortering[[#This Row],[betalning
datum]]&lt;&gt;""),-PPMT(Räntesats/12,1,Lånets_löptid-ROWS($C$4:C43)+1,Amortering[[#This Row],[öppnings-
saldo]]),""),0)</f>
        <v>2826.1676397704523</v>
      </c>
      <c r="G43" s="30">
        <f ca="1">IF(Amortering[[#This Row],[betalning
datum]]="",0,PropertyTaxAmount)</f>
        <v>3750</v>
      </c>
      <c r="H43" s="30">
        <f ca="1">IF(Amortering[[#This Row],[betalning
datum]]="",0,Amortering[[#This Row],[ränta]]+Amortering[[#This Row],[lånebelopp]]+Amortering[[#This Row],[fastighets-
avgift]])</f>
        <v>14474.656761743736</v>
      </c>
      <c r="I43" s="30">
        <f ca="1">IF(Amortering[[#This Row],[betalning
datum]]="",0,Amortering[[#This Row],[öppnings-
saldo]]-Amortering[[#This Row],[lånebelopp]])</f>
        <v>1895637.3892735881</v>
      </c>
      <c r="J43" s="14">
        <f ca="1">IF(Amortering[[#This Row],[slut-
saldo]]&gt;0,LastRow-ROW(),0)</f>
        <v>320</v>
      </c>
    </row>
    <row r="44" spans="2:10" ht="15" customHeight="1" x14ac:dyDescent="0.25">
      <c r="B44" s="12">
        <f>ROWS($B$4:B44)</f>
        <v>41</v>
      </c>
      <c r="C44" s="13">
        <f ca="1">IF(ValuesEntered,IF(Amortering[[#This Row],['#]]&lt;=Lånets_löptid,IF(ROW()-ROW(Amortering[[#Headers],[betalning
datum]])=1,LoanStart,IF(I43&gt;0,EDATE(C43,1),"")),""),"")</f>
        <v>44462</v>
      </c>
      <c r="D44" s="30">
        <f ca="1">IF(ROW()-ROW(Amortering[[#Headers],[öppnings-
saldo]])=1,Lånebelopp,IF(Amortering[[#This Row],[betalning
datum]]="",0,INDEX(Amortering[], ROW()-4,8)))</f>
        <v>1895637.3892735881</v>
      </c>
      <c r="E44" s="30">
        <f ca="1">IF(ValuesEntered,IF(ROW()-ROW(Amortering[[#Headers],[ränta]])=1,-IPMT(Räntesats/12,1,Lånets_löptid-ROWS($C$4:C44)+1,Amortering[[#This Row],[öppnings-
saldo]]),IFERROR(-IPMT(Räntesats/12,1,Amortering[[#This Row],['#
återstående]],D45),0)),0)</f>
        <v>7886.6643580638265</v>
      </c>
      <c r="F44" s="30">
        <f ca="1">IFERROR(IF(AND(ValuesEntered,Amortering[[#This Row],[betalning
datum]]&lt;&gt;""),-PPMT(Räntesats/12,1,Lånets_löptid-ROWS($C$4:C44)+1,Amortering[[#This Row],[öppnings-
saldo]]),""),0)</f>
        <v>2837.943338269497</v>
      </c>
      <c r="G44" s="30">
        <f ca="1">IF(Amortering[[#This Row],[betalning
datum]]="",0,PropertyTaxAmount)</f>
        <v>3750</v>
      </c>
      <c r="H44" s="30">
        <f ca="1">IF(Amortering[[#This Row],[betalning
datum]]="",0,Amortering[[#This Row],[ränta]]+Amortering[[#This Row],[lånebelopp]]+Amortering[[#This Row],[fastighets-
avgift]])</f>
        <v>14474.607696333323</v>
      </c>
      <c r="I44" s="30">
        <f ca="1">IF(Amortering[[#This Row],[betalning
datum]]="",0,Amortering[[#This Row],[öppnings-
saldo]]-Amortering[[#This Row],[lånebelopp]])</f>
        <v>1892799.4459353185</v>
      </c>
      <c r="J44" s="14">
        <f ca="1">IF(Amortering[[#This Row],[slut-
saldo]]&gt;0,LastRow-ROW(),0)</f>
        <v>319</v>
      </c>
    </row>
    <row r="45" spans="2:10" ht="15" customHeight="1" x14ac:dyDescent="0.25">
      <c r="B45" s="12">
        <f>ROWS($B$4:B45)</f>
        <v>42</v>
      </c>
      <c r="C45" s="13">
        <f ca="1">IF(ValuesEntered,IF(Amortering[[#This Row],['#]]&lt;=Lånets_löptid,IF(ROW()-ROW(Amortering[[#Headers],[betalning
datum]])=1,LoanStart,IF(I44&gt;0,EDATE(C44,1),"")),""),"")</f>
        <v>44492</v>
      </c>
      <c r="D45" s="30">
        <f ca="1">IF(ROW()-ROW(Amortering[[#Headers],[öppnings-
saldo]])=1,Lånebelopp,IF(Amortering[[#This Row],[betalning
datum]]="",0,INDEX(Amortering[], ROW()-4,8)))</f>
        <v>1892799.4459353185</v>
      </c>
      <c r="E45" s="30">
        <f ca="1">IF(ValuesEntered,IF(ROW()-ROW(Amortering[[#Headers],[ränta]])=1,-IPMT(Räntesats/12,1,Lånets_löptid-ROWS($C$4:C45)+1,Amortering[[#This Row],[öppnings-
saldo]]),IFERROR(-IPMT(Räntesats/12,1,Amortering[[#This Row],['#
återstående]],D46),0)),0)</f>
        <v>7874.7903243047476</v>
      </c>
      <c r="F45" s="30">
        <f ca="1">IFERROR(IF(AND(ValuesEntered,Amortering[[#This Row],[betalning
datum]]&lt;&gt;""),-PPMT(Räntesats/12,1,Lånets_löptid-ROWS($C$4:C45)+1,Amortering[[#This Row],[öppnings-
saldo]]),""),0)</f>
        <v>2849.7681021789526</v>
      </c>
      <c r="G45" s="30">
        <f ca="1">IF(Amortering[[#This Row],[betalning
datum]]="",0,PropertyTaxAmount)</f>
        <v>3750</v>
      </c>
      <c r="H45" s="30">
        <f ca="1">IF(Amortering[[#This Row],[betalning
datum]]="",0,Amortering[[#This Row],[ränta]]+Amortering[[#This Row],[lånebelopp]]+Amortering[[#This Row],[fastighets-
avgift]])</f>
        <v>14474.5584264837</v>
      </c>
      <c r="I45" s="30">
        <f ca="1">IF(Amortering[[#This Row],[betalning
datum]]="",0,Amortering[[#This Row],[öppnings-
saldo]]-Amortering[[#This Row],[lånebelopp]])</f>
        <v>1889949.6778331394</v>
      </c>
      <c r="J45" s="14">
        <f ca="1">IF(Amortering[[#This Row],[slut-
saldo]]&gt;0,LastRow-ROW(),0)</f>
        <v>318</v>
      </c>
    </row>
    <row r="46" spans="2:10" ht="15" customHeight="1" x14ac:dyDescent="0.25">
      <c r="B46" s="12">
        <f>ROWS($B$4:B46)</f>
        <v>43</v>
      </c>
      <c r="C46" s="13">
        <f ca="1">IF(ValuesEntered,IF(Amortering[[#This Row],['#]]&lt;=Lånets_löptid,IF(ROW()-ROW(Amortering[[#Headers],[betalning
datum]])=1,LoanStart,IF(I45&gt;0,EDATE(C45,1),"")),""),"")</f>
        <v>44523</v>
      </c>
      <c r="D46" s="30">
        <f ca="1">IF(ROW()-ROW(Amortering[[#Headers],[öppnings-
saldo]])=1,Lånebelopp,IF(Amortering[[#This Row],[betalning
datum]]="",0,INDEX(Amortering[], ROW()-4,8)))</f>
        <v>1889949.6778331394</v>
      </c>
      <c r="E46" s="30">
        <f ca="1">IF(ValuesEntered,IF(ROW()-ROW(Amortering[[#Headers],[ränta]])=1,-IPMT(Räntesats/12,1,Lånets_löptid-ROWS($C$4:C46)+1,Amortering[[#This Row],[öppnings-
saldo]]),IFERROR(-IPMT(Räntesats/12,1,Amortering[[#This Row],['#
återstående]],D47),0)),0)</f>
        <v>7862.8668154050065</v>
      </c>
      <c r="F46" s="30">
        <f ca="1">IFERROR(IF(AND(ValuesEntered,Amortering[[#This Row],[betalning
datum]]&lt;&gt;""),-PPMT(Räntesats/12,1,Lånets_löptid-ROWS($C$4:C46)+1,Amortering[[#This Row],[öppnings-
saldo]]),""),0)</f>
        <v>2861.642135938032</v>
      </c>
      <c r="G46" s="30">
        <f ca="1">IF(Amortering[[#This Row],[betalning
datum]]="",0,PropertyTaxAmount)</f>
        <v>3750</v>
      </c>
      <c r="H46" s="30">
        <f ca="1">IF(Amortering[[#This Row],[betalning
datum]]="",0,Amortering[[#This Row],[ränta]]+Amortering[[#This Row],[lånebelopp]]+Amortering[[#This Row],[fastighets-
avgift]])</f>
        <v>14474.508951343039</v>
      </c>
      <c r="I46" s="30">
        <f ca="1">IF(Amortering[[#This Row],[betalning
datum]]="",0,Amortering[[#This Row],[öppnings-
saldo]]-Amortering[[#This Row],[lånebelopp]])</f>
        <v>1887088.0356972015</v>
      </c>
      <c r="J46" s="14">
        <f ca="1">IF(Amortering[[#This Row],[slut-
saldo]]&gt;0,LastRow-ROW(),0)</f>
        <v>317</v>
      </c>
    </row>
    <row r="47" spans="2:10" ht="15" customHeight="1" x14ac:dyDescent="0.25">
      <c r="B47" s="12">
        <f>ROWS($B$4:B47)</f>
        <v>44</v>
      </c>
      <c r="C47" s="13">
        <f ca="1">IF(ValuesEntered,IF(Amortering[[#This Row],['#]]&lt;=Lånets_löptid,IF(ROW()-ROW(Amortering[[#Headers],[betalning
datum]])=1,LoanStart,IF(I46&gt;0,EDATE(C46,1),"")),""),"")</f>
        <v>44553</v>
      </c>
      <c r="D47" s="30">
        <f ca="1">IF(ROW()-ROW(Amortering[[#Headers],[öppnings-
saldo]])=1,Lånebelopp,IF(Amortering[[#This Row],[betalning
datum]]="",0,INDEX(Amortering[], ROW()-4,8)))</f>
        <v>1887088.0356972015</v>
      </c>
      <c r="E47" s="30">
        <f ca="1">IF(ValuesEntered,IF(ROW()-ROW(Amortering[[#Headers],[ränta]])=1,-IPMT(Räntesats/12,1,Lånets_löptid-ROWS($C$4:C47)+1,Amortering[[#This Row],[öppnings-
saldo]]),IFERROR(-IPMT(Räntesats/12,1,Amortering[[#This Row],['#
återstående]],D48),0)),0)</f>
        <v>7850.893625218182</v>
      </c>
      <c r="F47" s="30">
        <f ca="1">IFERROR(IF(AND(ValuesEntered,Amortering[[#This Row],[betalning
datum]]&lt;&gt;""),-PPMT(Räntesats/12,1,Lånets_löptid-ROWS($C$4:C47)+1,Amortering[[#This Row],[öppnings-
saldo]]),""),0)</f>
        <v>2873.5656448377731</v>
      </c>
      <c r="G47" s="30">
        <f ca="1">IF(Amortering[[#This Row],[betalning
datum]]="",0,PropertyTaxAmount)</f>
        <v>3750</v>
      </c>
      <c r="H47" s="30">
        <f ca="1">IF(Amortering[[#This Row],[betalning
datum]]="",0,Amortering[[#This Row],[ränta]]+Amortering[[#This Row],[lånebelopp]]+Amortering[[#This Row],[fastighets-
avgift]])</f>
        <v>14474.459270055955</v>
      </c>
      <c r="I47" s="30">
        <f ca="1">IF(Amortering[[#This Row],[betalning
datum]]="",0,Amortering[[#This Row],[öppnings-
saldo]]-Amortering[[#This Row],[lånebelopp]])</f>
        <v>1884214.4700523638</v>
      </c>
      <c r="J47" s="14">
        <f ca="1">IF(Amortering[[#This Row],[slut-
saldo]]&gt;0,LastRow-ROW(),0)</f>
        <v>316</v>
      </c>
    </row>
    <row r="48" spans="2:10" ht="15" customHeight="1" x14ac:dyDescent="0.25">
      <c r="B48" s="12">
        <f>ROWS($B$4:B48)</f>
        <v>45</v>
      </c>
      <c r="C48" s="13">
        <f ca="1">IF(ValuesEntered,IF(Amortering[[#This Row],['#]]&lt;=Lånets_löptid,IF(ROW()-ROW(Amortering[[#Headers],[betalning
datum]])=1,LoanStart,IF(I47&gt;0,EDATE(C47,1),"")),""),"")</f>
        <v>44584</v>
      </c>
      <c r="D48" s="30">
        <f ca="1">IF(ROW()-ROW(Amortering[[#Headers],[öppnings-
saldo]])=1,Lånebelopp,IF(Amortering[[#This Row],[betalning
datum]]="",0,INDEX(Amortering[], ROW()-4,8)))</f>
        <v>1884214.4700523638</v>
      </c>
      <c r="E48" s="30">
        <f ca="1">IF(ValuesEntered,IF(ROW()-ROW(Amortering[[#Headers],[ränta]])=1,-IPMT(Räntesats/12,1,Lånets_löptid-ROWS($C$4:C48)+1,Amortering[[#This Row],[öppnings-
saldo]]),IFERROR(-IPMT(Räntesats/12,1,Amortering[[#This Row],['#
återstående]],D49),0)),0)</f>
        <v>7838.8705467389127</v>
      </c>
      <c r="F48" s="30">
        <f ca="1">IFERROR(IF(AND(ValuesEntered,Amortering[[#This Row],[betalning
datum]]&lt;&gt;""),-PPMT(Räntesats/12,1,Lånets_löptid-ROWS($C$4:C48)+1,Amortering[[#This Row],[öppnings-
saldo]]),""),0)</f>
        <v>2885.538835024598</v>
      </c>
      <c r="G48" s="30">
        <f ca="1">IF(Amortering[[#This Row],[betalning
datum]]="",0,PropertyTaxAmount)</f>
        <v>3750</v>
      </c>
      <c r="H48" s="30">
        <f ca="1">IF(Amortering[[#This Row],[betalning
datum]]="",0,Amortering[[#This Row],[ränta]]+Amortering[[#This Row],[lånebelopp]]+Amortering[[#This Row],[fastighets-
avgift]])</f>
        <v>14474.409381763511</v>
      </c>
      <c r="I48" s="30">
        <f ca="1">IF(Amortering[[#This Row],[betalning
datum]]="",0,Amortering[[#This Row],[öppnings-
saldo]]-Amortering[[#This Row],[lånebelopp]])</f>
        <v>1881328.9312173391</v>
      </c>
      <c r="J48" s="14">
        <f ca="1">IF(Amortering[[#This Row],[slut-
saldo]]&gt;0,LastRow-ROW(),0)</f>
        <v>315</v>
      </c>
    </row>
    <row r="49" spans="2:10" ht="15" customHeight="1" x14ac:dyDescent="0.25">
      <c r="B49" s="12">
        <f>ROWS($B$4:B49)</f>
        <v>46</v>
      </c>
      <c r="C49" s="13">
        <f ca="1">IF(ValuesEntered,IF(Amortering[[#This Row],['#]]&lt;=Lånets_löptid,IF(ROW()-ROW(Amortering[[#Headers],[betalning
datum]])=1,LoanStart,IF(I48&gt;0,EDATE(C48,1),"")),""),"")</f>
        <v>44615</v>
      </c>
      <c r="D49" s="30">
        <f ca="1">IF(ROW()-ROW(Amortering[[#Headers],[öppnings-
saldo]])=1,Lånebelopp,IF(Amortering[[#This Row],[betalning
datum]]="",0,INDEX(Amortering[], ROW()-4,8)))</f>
        <v>1881328.9312173391</v>
      </c>
      <c r="E49" s="30">
        <f ca="1">IF(ValuesEntered,IF(ROW()-ROW(Amortering[[#Headers],[ränta]])=1,-IPMT(Räntesats/12,1,Lånets_löptid-ROWS($C$4:C49)+1,Amortering[[#This Row],[öppnings-
saldo]]),IFERROR(-IPMT(Räntesats/12,1,Amortering[[#This Row],['#
återstående]],D50),0)),0)</f>
        <v>7826.7973720993141</v>
      </c>
      <c r="F49" s="30">
        <f ca="1">IFERROR(IF(AND(ValuesEntered,Amortering[[#This Row],[betalning
datum]]&lt;&gt;""),-PPMT(Räntesats/12,1,Lånets_löptid-ROWS($C$4:C49)+1,Amortering[[#This Row],[öppnings-
saldo]]),""),0)</f>
        <v>2897.561913503866</v>
      </c>
      <c r="G49" s="30">
        <f ca="1">IF(Amortering[[#This Row],[betalning
datum]]="",0,PropertyTaxAmount)</f>
        <v>3750</v>
      </c>
      <c r="H49" s="30">
        <f ca="1">IF(Amortering[[#This Row],[betalning
datum]]="",0,Amortering[[#This Row],[ränta]]+Amortering[[#This Row],[lånebelopp]]+Amortering[[#This Row],[fastighets-
avgift]])</f>
        <v>14474.359285603179</v>
      </c>
      <c r="I49" s="30">
        <f ca="1">IF(Amortering[[#This Row],[betalning
datum]]="",0,Amortering[[#This Row],[öppnings-
saldo]]-Amortering[[#This Row],[lånebelopp]])</f>
        <v>1878431.3693038353</v>
      </c>
      <c r="J49" s="14">
        <f ca="1">IF(Amortering[[#This Row],[slut-
saldo]]&gt;0,LastRow-ROW(),0)</f>
        <v>314</v>
      </c>
    </row>
    <row r="50" spans="2:10" ht="15" customHeight="1" x14ac:dyDescent="0.25">
      <c r="B50" s="12">
        <f>ROWS($B$4:B50)</f>
        <v>47</v>
      </c>
      <c r="C50" s="13">
        <f ca="1">IF(ValuesEntered,IF(Amortering[[#This Row],['#]]&lt;=Lånets_löptid,IF(ROW()-ROW(Amortering[[#Headers],[betalning
datum]])=1,LoanStart,IF(I49&gt;0,EDATE(C49,1),"")),""),"")</f>
        <v>44643</v>
      </c>
      <c r="D50" s="30">
        <f ca="1">IF(ROW()-ROW(Amortering[[#Headers],[öppnings-
saldo]])=1,Lånebelopp,IF(Amortering[[#This Row],[betalning
datum]]="",0,INDEX(Amortering[], ROW()-4,8)))</f>
        <v>1878431.3693038353</v>
      </c>
      <c r="E50" s="30">
        <f ca="1">IF(ValuesEntered,IF(ROW()-ROW(Amortering[[#Headers],[ränta]])=1,-IPMT(Räntesats/12,1,Lånets_löptid-ROWS($C$4:C50)+1,Amortering[[#This Row],[öppnings-
saldo]]),IFERROR(-IPMT(Räntesats/12,1,Amortering[[#This Row],['#
återstående]],D51),0)),0)</f>
        <v>7814.6738925653826</v>
      </c>
      <c r="F50" s="30">
        <f ca="1">IFERROR(IF(AND(ValuesEntered,Amortering[[#This Row],[betalning
datum]]&lt;&gt;""),-PPMT(Räntesats/12,1,Lånets_löptid-ROWS($C$4:C50)+1,Amortering[[#This Row],[öppnings-
saldo]]),""),0)</f>
        <v>2909.635088143466</v>
      </c>
      <c r="G50" s="30">
        <f ca="1">IF(Amortering[[#This Row],[betalning
datum]]="",0,PropertyTaxAmount)</f>
        <v>3750</v>
      </c>
      <c r="H50" s="30">
        <f ca="1">IF(Amortering[[#This Row],[betalning
datum]]="",0,Amortering[[#This Row],[ränta]]+Amortering[[#This Row],[lånebelopp]]+Amortering[[#This Row],[fastighets-
avgift]])</f>
        <v>14474.308980708849</v>
      </c>
      <c r="I50" s="30">
        <f ca="1">IF(Amortering[[#This Row],[betalning
datum]]="",0,Amortering[[#This Row],[öppnings-
saldo]]-Amortering[[#This Row],[lånebelopp]])</f>
        <v>1875521.7342156919</v>
      </c>
      <c r="J50" s="14">
        <f ca="1">IF(Amortering[[#This Row],[slut-
saldo]]&gt;0,LastRow-ROW(),0)</f>
        <v>313</v>
      </c>
    </row>
    <row r="51" spans="2:10" ht="15" customHeight="1" x14ac:dyDescent="0.25">
      <c r="B51" s="12">
        <f>ROWS($B$4:B51)</f>
        <v>48</v>
      </c>
      <c r="C51" s="13">
        <f ca="1">IF(ValuesEntered,IF(Amortering[[#This Row],['#]]&lt;=Lånets_löptid,IF(ROW()-ROW(Amortering[[#Headers],[betalning
datum]])=1,LoanStart,IF(I50&gt;0,EDATE(C50,1),"")),""),"")</f>
        <v>44674</v>
      </c>
      <c r="D51" s="30">
        <f ca="1">IF(ROW()-ROW(Amortering[[#Headers],[öppnings-
saldo]])=1,Lånebelopp,IF(Amortering[[#This Row],[betalning
datum]]="",0,INDEX(Amortering[], ROW()-4,8)))</f>
        <v>1875521.7342156919</v>
      </c>
      <c r="E51" s="30">
        <f ca="1">IF(ValuesEntered,IF(ROW()-ROW(Amortering[[#Headers],[ränta]])=1,-IPMT(Räntesats/12,1,Lånets_löptid-ROWS($C$4:C51)+1,Amortering[[#This Row],[öppnings-
saldo]]),IFERROR(-IPMT(Räntesats/12,1,Amortering[[#This Row],['#
återstående]],D52),0)),0)</f>
        <v>7802.4998985333941</v>
      </c>
      <c r="F51" s="30">
        <f ca="1">IFERROR(IF(AND(ValuesEntered,Amortering[[#This Row],[betalning
datum]]&lt;&gt;""),-PPMT(Räntesats/12,1,Lånets_löptid-ROWS($C$4:C51)+1,Amortering[[#This Row],[öppnings-
saldo]]),""),0)</f>
        <v>2921.7585676773965</v>
      </c>
      <c r="G51" s="30">
        <f ca="1">IF(Amortering[[#This Row],[betalning
datum]]="",0,PropertyTaxAmount)</f>
        <v>3750</v>
      </c>
      <c r="H51" s="30">
        <f ca="1">IF(Amortering[[#This Row],[betalning
datum]]="",0,Amortering[[#This Row],[ränta]]+Amortering[[#This Row],[lånebelopp]]+Amortering[[#This Row],[fastighets-
avgift]])</f>
        <v>14474.258466210791</v>
      </c>
      <c r="I51" s="30">
        <f ca="1">IF(Amortering[[#This Row],[betalning
datum]]="",0,Amortering[[#This Row],[öppnings-
saldo]]-Amortering[[#This Row],[lånebelopp]])</f>
        <v>1872599.9756480146</v>
      </c>
      <c r="J51" s="14">
        <f ca="1">IF(Amortering[[#This Row],[slut-
saldo]]&gt;0,LastRow-ROW(),0)</f>
        <v>312</v>
      </c>
    </row>
    <row r="52" spans="2:10" ht="15" customHeight="1" x14ac:dyDescent="0.25">
      <c r="B52" s="12">
        <f>ROWS($B$4:B52)</f>
        <v>49</v>
      </c>
      <c r="C52" s="13">
        <f ca="1">IF(ValuesEntered,IF(Amortering[[#This Row],['#]]&lt;=Lånets_löptid,IF(ROW()-ROW(Amortering[[#Headers],[betalning
datum]])=1,LoanStart,IF(I51&gt;0,EDATE(C51,1),"")),""),"")</f>
        <v>44704</v>
      </c>
      <c r="D52" s="30">
        <f ca="1">IF(ROW()-ROW(Amortering[[#Headers],[öppnings-
saldo]])=1,Lånebelopp,IF(Amortering[[#This Row],[betalning
datum]]="",0,INDEX(Amortering[], ROW()-4,8)))</f>
        <v>1872599.9756480146</v>
      </c>
      <c r="E52" s="30">
        <f ca="1">IF(ValuesEntered,IF(ROW()-ROW(Amortering[[#Headers],[ränta]])=1,-IPMT(Räntesats/12,1,Lånets_löptid-ROWS($C$4:C52)+1,Amortering[[#This Row],[öppnings-
saldo]]),IFERROR(-IPMT(Räntesats/12,1,Amortering[[#This Row],['#
återstående]],D53),0)),0)</f>
        <v>7790.275179526272</v>
      </c>
      <c r="F52" s="30">
        <f ca="1">IFERROR(IF(AND(ValuesEntered,Amortering[[#This Row],[betalning
datum]]&lt;&gt;""),-PPMT(Räntesats/12,1,Lånets_löptid-ROWS($C$4:C52)+1,Amortering[[#This Row],[öppnings-
saldo]]),""),0)</f>
        <v>2933.9325617093868</v>
      </c>
      <c r="G52" s="30">
        <f ca="1">IF(Amortering[[#This Row],[betalning
datum]]="",0,PropertyTaxAmount)</f>
        <v>3750</v>
      </c>
      <c r="H52" s="30">
        <f ca="1">IF(Amortering[[#This Row],[betalning
datum]]="",0,Amortering[[#This Row],[ränta]]+Amortering[[#This Row],[lånebelopp]]+Amortering[[#This Row],[fastighets-
avgift]])</f>
        <v>14474.207741235659</v>
      </c>
      <c r="I52" s="30">
        <f ca="1">IF(Amortering[[#This Row],[betalning
datum]]="",0,Amortering[[#This Row],[öppnings-
saldo]]-Amortering[[#This Row],[lånebelopp]])</f>
        <v>1869666.0430863053</v>
      </c>
      <c r="J52" s="14">
        <f ca="1">IF(Amortering[[#This Row],[slut-
saldo]]&gt;0,LastRow-ROW(),0)</f>
        <v>311</v>
      </c>
    </row>
    <row r="53" spans="2:10" ht="15" customHeight="1" x14ac:dyDescent="0.25">
      <c r="B53" s="12">
        <f>ROWS($B$4:B53)</f>
        <v>50</v>
      </c>
      <c r="C53" s="13">
        <f ca="1">IF(ValuesEntered,IF(Amortering[[#This Row],['#]]&lt;=Lånets_löptid,IF(ROW()-ROW(Amortering[[#Headers],[betalning
datum]])=1,LoanStart,IF(I52&gt;0,EDATE(C52,1),"")),""),"")</f>
        <v>44735</v>
      </c>
      <c r="D53" s="30">
        <f ca="1">IF(ROW()-ROW(Amortering[[#Headers],[öppnings-
saldo]])=1,Lånebelopp,IF(Amortering[[#This Row],[betalning
datum]]="",0,INDEX(Amortering[], ROW()-4,8)))</f>
        <v>1869666.0430863053</v>
      </c>
      <c r="E53" s="30">
        <f ca="1">IF(ValuesEntered,IF(ROW()-ROW(Amortering[[#Headers],[ränta]])=1,-IPMT(Räntesats/12,1,Lånets_löptid-ROWS($C$4:C53)+1,Amortering[[#This Row],[öppnings-
saldo]]),IFERROR(-IPMT(Räntesats/12,1,Amortering[[#This Row],['#
återstående]],D54),0)),0)</f>
        <v>7777.9995241899514</v>
      </c>
      <c r="F53" s="30">
        <f ca="1">IFERROR(IF(AND(ValuesEntered,Amortering[[#This Row],[betalning
datum]]&lt;&gt;""),-PPMT(Räntesats/12,1,Lånets_löptid-ROWS($C$4:C53)+1,Amortering[[#This Row],[öppnings-
saldo]]),""),0)</f>
        <v>2946.1572807165085</v>
      </c>
      <c r="G53" s="30">
        <f ca="1">IF(Amortering[[#This Row],[betalning
datum]]="",0,PropertyTaxAmount)</f>
        <v>3750</v>
      </c>
      <c r="H53" s="30">
        <f ca="1">IF(Amortering[[#This Row],[betalning
datum]]="",0,Amortering[[#This Row],[ränta]]+Amortering[[#This Row],[lånebelopp]]+Amortering[[#This Row],[fastighets-
avgift]])</f>
        <v>14474.156804906459</v>
      </c>
      <c r="I53" s="30">
        <f ca="1">IF(Amortering[[#This Row],[betalning
datum]]="",0,Amortering[[#This Row],[öppnings-
saldo]]-Amortering[[#This Row],[lånebelopp]])</f>
        <v>1866719.8858055887</v>
      </c>
      <c r="J53" s="14">
        <f ca="1">IF(Amortering[[#This Row],[slut-
saldo]]&gt;0,LastRow-ROW(),0)</f>
        <v>310</v>
      </c>
    </row>
    <row r="54" spans="2:10" ht="15" customHeight="1" x14ac:dyDescent="0.25">
      <c r="B54" s="12">
        <f>ROWS($B$4:B54)</f>
        <v>51</v>
      </c>
      <c r="C54" s="13">
        <f ca="1">IF(ValuesEntered,IF(Amortering[[#This Row],['#]]&lt;=Lånets_löptid,IF(ROW()-ROW(Amortering[[#Headers],[betalning
datum]])=1,LoanStart,IF(I53&gt;0,EDATE(C53,1),"")),""),"")</f>
        <v>44765</v>
      </c>
      <c r="D54" s="30">
        <f ca="1">IF(ROW()-ROW(Amortering[[#Headers],[öppnings-
saldo]])=1,Lånebelopp,IF(Amortering[[#This Row],[betalning
datum]]="",0,INDEX(Amortering[], ROW()-4,8)))</f>
        <v>1866719.8858055887</v>
      </c>
      <c r="E54" s="30">
        <f ca="1">IF(ValuesEntered,IF(ROW()-ROW(Amortering[[#Headers],[ränta]])=1,-IPMT(Räntesats/12,1,Lånets_löptid-ROWS($C$4:C54)+1,Amortering[[#This Row],[öppnings-
saldo]]),IFERROR(-IPMT(Räntesats/12,1,Amortering[[#This Row],['#
återstående]],D55),0)),0)</f>
        <v>7765.6727202897328</v>
      </c>
      <c r="F54" s="30">
        <f ca="1">IFERROR(IF(AND(ValuesEntered,Amortering[[#This Row],[betalning
datum]]&lt;&gt;""),-PPMT(Räntesats/12,1,Lånets_löptid-ROWS($C$4:C54)+1,Amortering[[#This Row],[öppnings-
saldo]]),""),0)</f>
        <v>2958.4329360528272</v>
      </c>
      <c r="G54" s="30">
        <f ca="1">IF(Amortering[[#This Row],[betalning
datum]]="",0,PropertyTaxAmount)</f>
        <v>3750</v>
      </c>
      <c r="H54" s="30">
        <f ca="1">IF(Amortering[[#This Row],[betalning
datum]]="",0,Amortering[[#This Row],[ränta]]+Amortering[[#This Row],[lånebelopp]]+Amortering[[#This Row],[fastighets-
avgift]])</f>
        <v>14474.105656342559</v>
      </c>
      <c r="I54" s="30">
        <f ca="1">IF(Amortering[[#This Row],[betalning
datum]]="",0,Amortering[[#This Row],[öppnings-
saldo]]-Amortering[[#This Row],[lånebelopp]])</f>
        <v>1863761.4528695359</v>
      </c>
      <c r="J54" s="14">
        <f ca="1">IF(Amortering[[#This Row],[slut-
saldo]]&gt;0,LastRow-ROW(),0)</f>
        <v>309</v>
      </c>
    </row>
    <row r="55" spans="2:10" ht="15" customHeight="1" x14ac:dyDescent="0.25">
      <c r="B55" s="12">
        <f>ROWS($B$4:B55)</f>
        <v>52</v>
      </c>
      <c r="C55" s="13">
        <f ca="1">IF(ValuesEntered,IF(Amortering[[#This Row],['#]]&lt;=Lånets_löptid,IF(ROW()-ROW(Amortering[[#Headers],[betalning
datum]])=1,LoanStart,IF(I54&gt;0,EDATE(C54,1),"")),""),"")</f>
        <v>44796</v>
      </c>
      <c r="D55" s="30">
        <f ca="1">IF(ROW()-ROW(Amortering[[#Headers],[öppnings-
saldo]])=1,Lånebelopp,IF(Amortering[[#This Row],[betalning
datum]]="",0,INDEX(Amortering[], ROW()-4,8)))</f>
        <v>1863761.4528695359</v>
      </c>
      <c r="E55" s="30">
        <f ca="1">IF(ValuesEntered,IF(ROW()-ROW(Amortering[[#Headers],[ränta]])=1,-IPMT(Räntesats/12,1,Lånets_löptid-ROWS($C$4:C55)+1,Amortering[[#This Row],[öppnings-
saldo]]),IFERROR(-IPMT(Räntesats/12,1,Amortering[[#This Row],['#
återstående]],D56),0)),0)</f>
        <v>7753.2945547065956</v>
      </c>
      <c r="F55" s="30">
        <f ca="1">IFERROR(IF(AND(ValuesEntered,Amortering[[#This Row],[betalning
datum]]&lt;&gt;""),-PPMT(Räntesats/12,1,Lånets_löptid-ROWS($C$4:C55)+1,Amortering[[#This Row],[öppnings-
saldo]]),""),0)</f>
        <v>2970.7597399530473</v>
      </c>
      <c r="G55" s="30">
        <f ca="1">IF(Amortering[[#This Row],[betalning
datum]]="",0,PropertyTaxAmount)</f>
        <v>3750</v>
      </c>
      <c r="H55" s="30">
        <f ca="1">IF(Amortering[[#This Row],[betalning
datum]]="",0,Amortering[[#This Row],[ränta]]+Amortering[[#This Row],[lånebelopp]]+Amortering[[#This Row],[fastighets-
avgift]])</f>
        <v>14474.054294659643</v>
      </c>
      <c r="I55" s="30">
        <f ca="1">IF(Amortering[[#This Row],[betalning
datum]]="",0,Amortering[[#This Row],[öppnings-
saldo]]-Amortering[[#This Row],[lånebelopp]])</f>
        <v>1860790.6931295828</v>
      </c>
      <c r="J55" s="14">
        <f ca="1">IF(Amortering[[#This Row],[slut-
saldo]]&gt;0,LastRow-ROW(),0)</f>
        <v>308</v>
      </c>
    </row>
    <row r="56" spans="2:10" ht="15" customHeight="1" x14ac:dyDescent="0.25">
      <c r="B56" s="12">
        <f>ROWS($B$4:B56)</f>
        <v>53</v>
      </c>
      <c r="C56" s="13">
        <f ca="1">IF(ValuesEntered,IF(Amortering[[#This Row],['#]]&lt;=Lånets_löptid,IF(ROW()-ROW(Amortering[[#Headers],[betalning
datum]])=1,LoanStart,IF(I55&gt;0,EDATE(C55,1),"")),""),"")</f>
        <v>44827</v>
      </c>
      <c r="D56" s="30">
        <f ca="1">IF(ROW()-ROW(Amortering[[#Headers],[öppnings-
saldo]])=1,Lånebelopp,IF(Amortering[[#This Row],[betalning
datum]]="",0,INDEX(Amortering[], ROW()-4,8)))</f>
        <v>1860790.6931295828</v>
      </c>
      <c r="E56" s="30">
        <f ca="1">IF(ValuesEntered,IF(ROW()-ROW(Amortering[[#Headers],[ränta]])=1,-IPMT(Räntesats/12,1,Lånets_löptid-ROWS($C$4:C56)+1,Amortering[[#This Row],[öppnings-
saldo]]),IFERROR(-IPMT(Räntesats/12,1,Amortering[[#This Row],['#
återstående]],D57),0)),0)</f>
        <v>7740.8648134335272</v>
      </c>
      <c r="F56" s="30">
        <f ca="1">IFERROR(IF(AND(ValuesEntered,Amortering[[#This Row],[betalning
datum]]&lt;&gt;""),-PPMT(Räntesats/12,1,Lånets_löptid-ROWS($C$4:C56)+1,Amortering[[#This Row],[öppnings-
saldo]]),""),0)</f>
        <v>2983.1379055361858</v>
      </c>
      <c r="G56" s="30">
        <f ca="1">IF(Amortering[[#This Row],[betalning
datum]]="",0,PropertyTaxAmount)</f>
        <v>3750</v>
      </c>
      <c r="H56" s="30">
        <f ca="1">IF(Amortering[[#This Row],[betalning
datum]]="",0,Amortering[[#This Row],[ränta]]+Amortering[[#This Row],[lånebelopp]]+Amortering[[#This Row],[fastighets-
avgift]])</f>
        <v>14474.002718969714</v>
      </c>
      <c r="I56" s="30">
        <f ca="1">IF(Amortering[[#This Row],[betalning
datum]]="",0,Amortering[[#This Row],[öppnings-
saldo]]-Amortering[[#This Row],[lånebelopp]])</f>
        <v>1857807.5552240466</v>
      </c>
      <c r="J56" s="14">
        <f ca="1">IF(Amortering[[#This Row],[slut-
saldo]]&gt;0,LastRow-ROW(),0)</f>
        <v>307</v>
      </c>
    </row>
    <row r="57" spans="2:10" ht="15" customHeight="1" x14ac:dyDescent="0.25">
      <c r="B57" s="12">
        <f>ROWS($B$4:B57)</f>
        <v>54</v>
      </c>
      <c r="C57" s="13">
        <f ca="1">IF(ValuesEntered,IF(Amortering[[#This Row],['#]]&lt;=Lånets_löptid,IF(ROW()-ROW(Amortering[[#Headers],[betalning
datum]])=1,LoanStart,IF(I56&gt;0,EDATE(C56,1),"")),""),"")</f>
        <v>44857</v>
      </c>
      <c r="D57" s="30">
        <f ca="1">IF(ROW()-ROW(Amortering[[#Headers],[öppnings-
saldo]])=1,Lånebelopp,IF(Amortering[[#This Row],[betalning
datum]]="",0,INDEX(Amortering[], ROW()-4,8)))</f>
        <v>1857807.5552240466</v>
      </c>
      <c r="E57" s="30">
        <f ca="1">IF(ValuesEntered,IF(ROW()-ROW(Amortering[[#Headers],[ränta]])=1,-IPMT(Räntesats/12,1,Lånets_löptid-ROWS($C$4:C57)+1,Amortering[[#This Row],[öppnings-
saldo]]),IFERROR(-IPMT(Räntesats/12,1,Amortering[[#This Row],['#
återstående]],D58),0)),0)</f>
        <v>7728.3832815718224</v>
      </c>
      <c r="F57" s="30">
        <f ca="1">IFERROR(IF(AND(ValuesEntered,Amortering[[#This Row],[betalning
datum]]&lt;&gt;""),-PPMT(Räntesats/12,1,Lånets_löptid-ROWS($C$4:C57)+1,Amortering[[#This Row],[öppnings-
saldo]]),""),0)</f>
        <v>2995.5676468092533</v>
      </c>
      <c r="G57" s="30">
        <f ca="1">IF(Amortering[[#This Row],[betalning
datum]]="",0,PropertyTaxAmount)</f>
        <v>3750</v>
      </c>
      <c r="H57" s="30">
        <f ca="1">IF(Amortering[[#This Row],[betalning
datum]]="",0,Amortering[[#This Row],[ränta]]+Amortering[[#This Row],[lånebelopp]]+Amortering[[#This Row],[fastighets-
avgift]])</f>
        <v>14473.950928381077</v>
      </c>
      <c r="I57" s="30">
        <f ca="1">IF(Amortering[[#This Row],[betalning
datum]]="",0,Amortering[[#This Row],[öppnings-
saldo]]-Amortering[[#This Row],[lånebelopp]])</f>
        <v>1854811.9875772374</v>
      </c>
      <c r="J57" s="14">
        <f ca="1">IF(Amortering[[#This Row],[slut-
saldo]]&gt;0,LastRow-ROW(),0)</f>
        <v>306</v>
      </c>
    </row>
    <row r="58" spans="2:10" ht="15" customHeight="1" x14ac:dyDescent="0.25">
      <c r="B58" s="12">
        <f>ROWS($B$4:B58)</f>
        <v>55</v>
      </c>
      <c r="C58" s="13">
        <f ca="1">IF(ValuesEntered,IF(Amortering[[#This Row],['#]]&lt;=Lånets_löptid,IF(ROW()-ROW(Amortering[[#Headers],[betalning
datum]])=1,LoanStart,IF(I57&gt;0,EDATE(C57,1),"")),""),"")</f>
        <v>44888</v>
      </c>
      <c r="D58" s="30">
        <f ca="1">IF(ROW()-ROW(Amortering[[#Headers],[öppnings-
saldo]])=1,Lånebelopp,IF(Amortering[[#This Row],[betalning
datum]]="",0,INDEX(Amortering[], ROW()-4,8)))</f>
        <v>1854811.9875772374</v>
      </c>
      <c r="E58" s="30">
        <f ca="1">IF(ValuesEntered,IF(ROW()-ROW(Amortering[[#Headers],[ränta]])=1,-IPMT(Räntesats/12,1,Lånets_löptid-ROWS($C$4:C58)+1,Amortering[[#This Row],[öppnings-
saldo]]),IFERROR(-IPMT(Räntesats/12,1,Amortering[[#This Row],['#
återstående]],D59),0)),0)</f>
        <v>7715.8497433273615</v>
      </c>
      <c r="F58" s="30">
        <f ca="1">IFERROR(IF(AND(ValuesEntered,Amortering[[#This Row],[betalning
datum]]&lt;&gt;""),-PPMT(Räntesats/12,1,Lånets_löptid-ROWS($C$4:C58)+1,Amortering[[#This Row],[öppnings-
saldo]]),""),0)</f>
        <v>3008.0491786709581</v>
      </c>
      <c r="G58" s="30">
        <f ca="1">IF(Amortering[[#This Row],[betalning
datum]]="",0,PropertyTaxAmount)</f>
        <v>3750</v>
      </c>
      <c r="H58" s="30">
        <f ca="1">IF(Amortering[[#This Row],[betalning
datum]]="",0,Amortering[[#This Row],[ränta]]+Amortering[[#This Row],[lånebelopp]]+Amortering[[#This Row],[fastighets-
avgift]])</f>
        <v>14473.89892199832</v>
      </c>
      <c r="I58" s="30">
        <f ca="1">IF(Amortering[[#This Row],[betalning
datum]]="",0,Amortering[[#This Row],[öppnings-
saldo]]-Amortering[[#This Row],[lånebelopp]])</f>
        <v>1851803.9383985666</v>
      </c>
      <c r="J58" s="14">
        <f ca="1">IF(Amortering[[#This Row],[slut-
saldo]]&gt;0,LastRow-ROW(),0)</f>
        <v>305</v>
      </c>
    </row>
    <row r="59" spans="2:10" ht="15" customHeight="1" x14ac:dyDescent="0.25">
      <c r="B59" s="12">
        <f>ROWS($B$4:B59)</f>
        <v>56</v>
      </c>
      <c r="C59" s="13">
        <f ca="1">IF(ValuesEntered,IF(Amortering[[#This Row],['#]]&lt;=Lånets_löptid,IF(ROW()-ROW(Amortering[[#Headers],[betalning
datum]])=1,LoanStart,IF(I58&gt;0,EDATE(C58,1),"")),""),"")</f>
        <v>44918</v>
      </c>
      <c r="D59" s="30">
        <f ca="1">IF(ROW()-ROW(Amortering[[#Headers],[öppnings-
saldo]])=1,Lånebelopp,IF(Amortering[[#This Row],[betalning
datum]]="",0,INDEX(Amortering[], ROW()-4,8)))</f>
        <v>1851803.9383985666</v>
      </c>
      <c r="E59" s="30">
        <f ca="1">IF(ValuesEntered,IF(ROW()-ROW(Amortering[[#Headers],[ränta]])=1,-IPMT(Räntesats/12,1,Lånets_löptid-ROWS($C$4:C59)+1,Amortering[[#This Row],[öppnings-
saldo]]),IFERROR(-IPMT(Räntesats/12,1,Amortering[[#This Row],['#
återstående]],D60),0)),0)</f>
        <v>7703.2639820068798</v>
      </c>
      <c r="F59" s="30">
        <f ca="1">IFERROR(IF(AND(ValuesEntered,Amortering[[#This Row],[betalning
datum]]&lt;&gt;""),-PPMT(Räntesats/12,1,Lånets_löptid-ROWS($C$4:C59)+1,Amortering[[#This Row],[öppnings-
saldo]]),""),0)</f>
        <v>3020.5827169154209</v>
      </c>
      <c r="G59" s="30">
        <f ca="1">IF(Amortering[[#This Row],[betalning
datum]]="",0,PropertyTaxAmount)</f>
        <v>3750</v>
      </c>
      <c r="H59" s="30">
        <f ca="1">IF(Amortering[[#This Row],[betalning
datum]]="",0,Amortering[[#This Row],[ränta]]+Amortering[[#This Row],[lånebelopp]]+Amortering[[#This Row],[fastighets-
avgift]])</f>
        <v>14473.846698922302</v>
      </c>
      <c r="I59" s="30">
        <f ca="1">IF(Amortering[[#This Row],[betalning
datum]]="",0,Amortering[[#This Row],[öppnings-
saldo]]-Amortering[[#This Row],[lånebelopp]])</f>
        <v>1848783.355681651</v>
      </c>
      <c r="J59" s="14">
        <f ca="1">IF(Amortering[[#This Row],[slut-
saldo]]&gt;0,LastRow-ROW(),0)</f>
        <v>304</v>
      </c>
    </row>
    <row r="60" spans="2:10" ht="15" customHeight="1" x14ac:dyDescent="0.25">
      <c r="B60" s="12">
        <f>ROWS($B$4:B60)</f>
        <v>57</v>
      </c>
      <c r="C60" s="13">
        <f ca="1">IF(ValuesEntered,IF(Amortering[[#This Row],['#]]&lt;=Lånets_löptid,IF(ROW()-ROW(Amortering[[#Headers],[betalning
datum]])=1,LoanStart,IF(I59&gt;0,EDATE(C59,1),"")),""),"")</f>
        <v>44949</v>
      </c>
      <c r="D60" s="30">
        <f ca="1">IF(ROW()-ROW(Amortering[[#Headers],[öppnings-
saldo]])=1,Lånebelopp,IF(Amortering[[#This Row],[betalning
datum]]="",0,INDEX(Amortering[], ROW()-4,8)))</f>
        <v>1848783.355681651</v>
      </c>
      <c r="E60" s="30">
        <f ca="1">IF(ValuesEntered,IF(ROW()-ROW(Amortering[[#Headers],[ränta]])=1,-IPMT(Räntesats/12,1,Lånets_löptid-ROWS($C$4:C60)+1,Amortering[[#This Row],[öppnings-
saldo]]),IFERROR(-IPMT(Räntesats/12,1,Amortering[[#This Row],['#
återstående]],D61),0)),0)</f>
        <v>7690.6257800142303</v>
      </c>
      <c r="F60" s="30">
        <f ca="1">IFERROR(IF(AND(ValuesEntered,Amortering[[#This Row],[betalning
datum]]&lt;&gt;""),-PPMT(Räntesats/12,1,Lånets_löptid-ROWS($C$4:C60)+1,Amortering[[#This Row],[öppnings-
saldo]]),""),0)</f>
        <v>3033.1684782359016</v>
      </c>
      <c r="G60" s="30">
        <f ca="1">IF(Amortering[[#This Row],[betalning
datum]]="",0,PropertyTaxAmount)</f>
        <v>3750</v>
      </c>
      <c r="H60" s="30">
        <f ca="1">IF(Amortering[[#This Row],[betalning
datum]]="",0,Amortering[[#This Row],[ränta]]+Amortering[[#This Row],[lånebelopp]]+Amortering[[#This Row],[fastighets-
avgift]])</f>
        <v>14473.794258250131</v>
      </c>
      <c r="I60" s="30">
        <f ca="1">IF(Amortering[[#This Row],[betalning
datum]]="",0,Amortering[[#This Row],[öppnings-
saldo]]-Amortering[[#This Row],[lånebelopp]])</f>
        <v>1845750.1872034152</v>
      </c>
      <c r="J60" s="14">
        <f ca="1">IF(Amortering[[#This Row],[slut-
saldo]]&gt;0,LastRow-ROW(),0)</f>
        <v>303</v>
      </c>
    </row>
    <row r="61" spans="2:10" ht="15" customHeight="1" x14ac:dyDescent="0.25">
      <c r="B61" s="12">
        <f>ROWS($B$4:B61)</f>
        <v>58</v>
      </c>
      <c r="C61" s="13">
        <f ca="1">IF(ValuesEntered,IF(Amortering[[#This Row],['#]]&lt;=Lånets_löptid,IF(ROW()-ROW(Amortering[[#Headers],[betalning
datum]])=1,LoanStart,IF(I60&gt;0,EDATE(C60,1),"")),""),"")</f>
        <v>44980</v>
      </c>
      <c r="D61" s="30">
        <f ca="1">IF(ROW()-ROW(Amortering[[#Headers],[öppnings-
saldo]])=1,Lånebelopp,IF(Amortering[[#This Row],[betalning
datum]]="",0,INDEX(Amortering[], ROW()-4,8)))</f>
        <v>1845750.1872034152</v>
      </c>
      <c r="E61" s="30">
        <f ca="1">IF(ValuesEntered,IF(ROW()-ROW(Amortering[[#Headers],[ränta]])=1,-IPMT(Räntesats/12,1,Lånets_löptid-ROWS($C$4:C61)+1,Amortering[[#This Row],[öppnings-
saldo]]),IFERROR(-IPMT(Räntesats/12,1,Amortering[[#This Row],['#
återstående]],D62),0)),0)</f>
        <v>7677.9349188466113</v>
      </c>
      <c r="F61" s="30">
        <f ca="1">IFERROR(IF(AND(ValuesEntered,Amortering[[#This Row],[betalning
datum]]&lt;&gt;""),-PPMT(Räntesats/12,1,Lånets_löptid-ROWS($C$4:C61)+1,Amortering[[#This Row],[öppnings-
saldo]]),""),0)</f>
        <v>3045.8066802285516</v>
      </c>
      <c r="G61" s="30">
        <f ca="1">IF(Amortering[[#This Row],[betalning
datum]]="",0,PropertyTaxAmount)</f>
        <v>3750</v>
      </c>
      <c r="H61" s="30">
        <f ca="1">IF(Amortering[[#This Row],[betalning
datum]]="",0,Amortering[[#This Row],[ränta]]+Amortering[[#This Row],[lånebelopp]]+Amortering[[#This Row],[fastighets-
avgift]])</f>
        <v>14473.741599075163</v>
      </c>
      <c r="I61" s="30">
        <f ca="1">IF(Amortering[[#This Row],[betalning
datum]]="",0,Amortering[[#This Row],[öppnings-
saldo]]-Amortering[[#This Row],[lånebelopp]])</f>
        <v>1842704.3805231866</v>
      </c>
      <c r="J61" s="14">
        <f ca="1">IF(Amortering[[#This Row],[slut-
saldo]]&gt;0,LastRow-ROW(),0)</f>
        <v>302</v>
      </c>
    </row>
    <row r="62" spans="2:10" ht="15" customHeight="1" x14ac:dyDescent="0.25">
      <c r="B62" s="12">
        <f>ROWS($B$4:B62)</f>
        <v>59</v>
      </c>
      <c r="C62" s="13">
        <f ca="1">IF(ValuesEntered,IF(Amortering[[#This Row],['#]]&lt;=Lånets_löptid,IF(ROW()-ROW(Amortering[[#Headers],[betalning
datum]])=1,LoanStart,IF(I61&gt;0,EDATE(C61,1),"")),""),"")</f>
        <v>45008</v>
      </c>
      <c r="D62" s="30">
        <f ca="1">IF(ROW()-ROW(Amortering[[#Headers],[öppnings-
saldo]])=1,Lånebelopp,IF(Amortering[[#This Row],[betalning
datum]]="",0,INDEX(Amortering[], ROW()-4,8)))</f>
        <v>1842704.3805231866</v>
      </c>
      <c r="E62" s="30">
        <f ca="1">IF(ValuesEntered,IF(ROW()-ROW(Amortering[[#Headers],[ränta]])=1,-IPMT(Räntesats/12,1,Lånets_löptid-ROWS($C$4:C62)+1,Amortering[[#This Row],[öppnings-
saldo]]),IFERROR(-IPMT(Räntesats/12,1,Amortering[[#This Row],['#
återstående]],D63),0)),0)</f>
        <v>7665.1911790907934</v>
      </c>
      <c r="F62" s="30">
        <f ca="1">IFERROR(IF(AND(ValuesEntered,Amortering[[#This Row],[betalning
datum]]&lt;&gt;""),-PPMT(Räntesats/12,1,Lånets_löptid-ROWS($C$4:C62)+1,Amortering[[#This Row],[öppnings-
saldo]]),""),0)</f>
        <v>3058.4975413961693</v>
      </c>
      <c r="G62" s="30">
        <f ca="1">IF(Amortering[[#This Row],[betalning
datum]]="",0,PropertyTaxAmount)</f>
        <v>3750</v>
      </c>
      <c r="H62" s="30">
        <f ca="1">IF(Amortering[[#This Row],[betalning
datum]]="",0,Amortering[[#This Row],[ränta]]+Amortering[[#This Row],[lånebelopp]]+Amortering[[#This Row],[fastighets-
avgift]])</f>
        <v>14473.688720486964</v>
      </c>
      <c r="I62" s="30">
        <f ca="1">IF(Amortering[[#This Row],[betalning
datum]]="",0,Amortering[[#This Row],[öppnings-
saldo]]-Amortering[[#This Row],[lånebelopp]])</f>
        <v>1839645.8829817905</v>
      </c>
      <c r="J62" s="14">
        <f ca="1">IF(Amortering[[#This Row],[slut-
saldo]]&gt;0,LastRow-ROW(),0)</f>
        <v>301</v>
      </c>
    </row>
    <row r="63" spans="2:10" ht="15" customHeight="1" x14ac:dyDescent="0.25">
      <c r="B63" s="12">
        <f>ROWS($B$4:B63)</f>
        <v>60</v>
      </c>
      <c r="C63" s="13">
        <f ca="1">IF(ValuesEntered,IF(Amortering[[#This Row],['#]]&lt;=Lånets_löptid,IF(ROW()-ROW(Amortering[[#Headers],[betalning
datum]])=1,LoanStart,IF(I62&gt;0,EDATE(C62,1),"")),""),"")</f>
        <v>45039</v>
      </c>
      <c r="D63" s="30">
        <f ca="1">IF(ROW()-ROW(Amortering[[#Headers],[öppnings-
saldo]])=1,Lånebelopp,IF(Amortering[[#This Row],[betalning
datum]]="",0,INDEX(Amortering[], ROW()-4,8)))</f>
        <v>1839645.8829817905</v>
      </c>
      <c r="E63" s="30">
        <f ca="1">IF(ValuesEntered,IF(ROW()-ROW(Amortering[[#Headers],[ränta]])=1,-IPMT(Räntesats/12,1,Lånets_löptid-ROWS($C$4:C63)+1,Amortering[[#This Row],[öppnings-
saldo]]),IFERROR(-IPMT(Räntesats/12,1,Amortering[[#This Row],['#
återstående]],D64),0)),0)</f>
        <v>7652.3943404193278</v>
      </c>
      <c r="F63" s="30">
        <f ca="1">IFERROR(IF(AND(ValuesEntered,Amortering[[#This Row],[betalning
datum]]&lt;&gt;""),-PPMT(Räntesats/12,1,Lånets_löptid-ROWS($C$4:C63)+1,Amortering[[#This Row],[öppnings-
saldo]]),""),0)</f>
        <v>3071.241281151988</v>
      </c>
      <c r="G63" s="30">
        <f ca="1">IF(Amortering[[#This Row],[betalning
datum]]="",0,PropertyTaxAmount)</f>
        <v>3750</v>
      </c>
      <c r="H63" s="30">
        <f ca="1">IF(Amortering[[#This Row],[betalning
datum]]="",0,Amortering[[#This Row],[ränta]]+Amortering[[#This Row],[lånebelopp]]+Amortering[[#This Row],[fastighets-
avgift]])</f>
        <v>14473.635621571317</v>
      </c>
      <c r="I63" s="30">
        <f ca="1">IF(Amortering[[#This Row],[betalning
datum]]="",0,Amortering[[#This Row],[öppnings-
saldo]]-Amortering[[#This Row],[lånebelopp]])</f>
        <v>1836574.6417006385</v>
      </c>
      <c r="J63" s="14">
        <f ca="1">IF(Amortering[[#This Row],[slut-
saldo]]&gt;0,LastRow-ROW(),0)</f>
        <v>300</v>
      </c>
    </row>
    <row r="64" spans="2:10" ht="15" customHeight="1" x14ac:dyDescent="0.25">
      <c r="B64" s="12">
        <f>ROWS($B$4:B64)</f>
        <v>61</v>
      </c>
      <c r="C64" s="13">
        <f ca="1">IF(ValuesEntered,IF(Amortering[[#This Row],['#]]&lt;=Lånets_löptid,IF(ROW()-ROW(Amortering[[#Headers],[betalning
datum]])=1,LoanStart,IF(I63&gt;0,EDATE(C63,1),"")),""),"")</f>
        <v>45069</v>
      </c>
      <c r="D64" s="30">
        <f ca="1">IF(ROW()-ROW(Amortering[[#Headers],[öppnings-
saldo]])=1,Lånebelopp,IF(Amortering[[#This Row],[betalning
datum]]="",0,INDEX(Amortering[], ROW()-4,8)))</f>
        <v>1836574.6417006385</v>
      </c>
      <c r="E64" s="30">
        <f ca="1">IF(ValuesEntered,IF(ROW()-ROW(Amortering[[#Headers],[ränta]])=1,-IPMT(Räntesats/12,1,Lånets_löptid-ROWS($C$4:C64)+1,Amortering[[#This Row],[öppnings-
saldo]]),IFERROR(-IPMT(Räntesats/12,1,Amortering[[#This Row],['#
återstående]],D65),0)),0)</f>
        <v>7639.5441815867298</v>
      </c>
      <c r="F64" s="30">
        <f ca="1">IFERROR(IF(AND(ValuesEntered,Amortering[[#This Row],[betalning
datum]]&lt;&gt;""),-PPMT(Räntesats/12,1,Lånets_löptid-ROWS($C$4:C64)+1,Amortering[[#This Row],[öppnings-
saldo]]),""),0)</f>
        <v>3084.0381198234541</v>
      </c>
      <c r="G64" s="30">
        <f ca="1">IF(Amortering[[#This Row],[betalning
datum]]="",0,PropertyTaxAmount)</f>
        <v>3750</v>
      </c>
      <c r="H64" s="30">
        <f ca="1">IF(Amortering[[#This Row],[betalning
datum]]="",0,Amortering[[#This Row],[ränta]]+Amortering[[#This Row],[lånebelopp]]+Amortering[[#This Row],[fastighets-
avgift]])</f>
        <v>14473.582301410184</v>
      </c>
      <c r="I64" s="30">
        <f ca="1">IF(Amortering[[#This Row],[betalning
datum]]="",0,Amortering[[#This Row],[öppnings-
saldo]]-Amortering[[#This Row],[lånebelopp]])</f>
        <v>1833490.603580815</v>
      </c>
      <c r="J64" s="14">
        <f ca="1">IF(Amortering[[#This Row],[slut-
saldo]]&gt;0,LastRow-ROW(),0)</f>
        <v>299</v>
      </c>
    </row>
    <row r="65" spans="2:10" ht="15" customHeight="1" x14ac:dyDescent="0.25">
      <c r="B65" s="12">
        <f>ROWS($B$4:B65)</f>
        <v>62</v>
      </c>
      <c r="C65" s="13">
        <f ca="1">IF(ValuesEntered,IF(Amortering[[#This Row],['#]]&lt;=Lånets_löptid,IF(ROW()-ROW(Amortering[[#Headers],[betalning
datum]])=1,LoanStart,IF(I64&gt;0,EDATE(C64,1),"")),""),"")</f>
        <v>45100</v>
      </c>
      <c r="D65" s="30">
        <f ca="1">IF(ROW()-ROW(Amortering[[#Headers],[öppnings-
saldo]])=1,Lånebelopp,IF(Amortering[[#This Row],[betalning
datum]]="",0,INDEX(Amortering[], ROW()-4,8)))</f>
        <v>1833490.603580815</v>
      </c>
      <c r="E65" s="30">
        <f ca="1">IF(ValuesEntered,IF(ROW()-ROW(Amortering[[#Headers],[ränta]])=1,-IPMT(Räntesats/12,1,Lånets_löptid-ROWS($C$4:C65)+1,Amortering[[#This Row],[öppnings-
saldo]]),IFERROR(-IPMT(Räntesats/12,1,Amortering[[#This Row],['#
återstående]],D66),0)),0)</f>
        <v>7626.6404804256617</v>
      </c>
      <c r="F65" s="30">
        <f ca="1">IFERROR(IF(AND(ValuesEntered,Amortering[[#This Row],[betalning
datum]]&lt;&gt;""),-PPMT(Räntesats/12,1,Lånets_löptid-ROWS($C$4:C65)+1,Amortering[[#This Row],[öppnings-
saldo]]),""),0)</f>
        <v>3096.8882786560516</v>
      </c>
      <c r="G65" s="30">
        <f ca="1">IF(Amortering[[#This Row],[betalning
datum]]="",0,PropertyTaxAmount)</f>
        <v>3750</v>
      </c>
      <c r="H65" s="30">
        <f ca="1">IF(Amortering[[#This Row],[betalning
datum]]="",0,Amortering[[#This Row],[ränta]]+Amortering[[#This Row],[lånebelopp]]+Amortering[[#This Row],[fastighets-
avgift]])</f>
        <v>14473.528759081713</v>
      </c>
      <c r="I65" s="30">
        <f ca="1">IF(Amortering[[#This Row],[betalning
datum]]="",0,Amortering[[#This Row],[öppnings-
saldo]]-Amortering[[#This Row],[lånebelopp]])</f>
        <v>1830393.7153021591</v>
      </c>
      <c r="J65" s="14">
        <f ca="1">IF(Amortering[[#This Row],[slut-
saldo]]&gt;0,LastRow-ROW(),0)</f>
        <v>298</v>
      </c>
    </row>
    <row r="66" spans="2:10" ht="15" customHeight="1" x14ac:dyDescent="0.25">
      <c r="B66" s="12">
        <f>ROWS($B$4:B66)</f>
        <v>63</v>
      </c>
      <c r="C66" s="13">
        <f ca="1">IF(ValuesEntered,IF(Amortering[[#This Row],['#]]&lt;=Lånets_löptid,IF(ROW()-ROW(Amortering[[#Headers],[betalning
datum]])=1,LoanStart,IF(I65&gt;0,EDATE(C65,1),"")),""),"")</f>
        <v>45130</v>
      </c>
      <c r="D66" s="30">
        <f ca="1">IF(ROW()-ROW(Amortering[[#Headers],[öppnings-
saldo]])=1,Lånebelopp,IF(Amortering[[#This Row],[betalning
datum]]="",0,INDEX(Amortering[], ROW()-4,8)))</f>
        <v>1830393.7153021591</v>
      </c>
      <c r="E66" s="30">
        <f ca="1">IF(ValuesEntered,IF(ROW()-ROW(Amortering[[#Headers],[ränta]])=1,-IPMT(Räntesats/12,1,Lånets_löptid-ROWS($C$4:C66)+1,Amortering[[#This Row],[öppnings-
saldo]]),IFERROR(-IPMT(Räntesats/12,1,Amortering[[#This Row],['#
återstående]],D67),0)),0)</f>
        <v>7613.6830138430923</v>
      </c>
      <c r="F66" s="30">
        <f ca="1">IFERROR(IF(AND(ValuesEntered,Amortering[[#This Row],[betalning
datum]]&lt;&gt;""),-PPMT(Räntesats/12,1,Lånets_löptid-ROWS($C$4:C66)+1,Amortering[[#This Row],[öppnings-
saldo]]),""),0)</f>
        <v>3109.7919798171188</v>
      </c>
      <c r="G66" s="30">
        <f ca="1">IF(Amortering[[#This Row],[betalning
datum]]="",0,PropertyTaxAmount)</f>
        <v>3750</v>
      </c>
      <c r="H66" s="30">
        <f ca="1">IF(Amortering[[#This Row],[betalning
datum]]="",0,Amortering[[#This Row],[ränta]]+Amortering[[#This Row],[lånebelopp]]+Amortering[[#This Row],[fastighets-
avgift]])</f>
        <v>14473.474993660211</v>
      </c>
      <c r="I66" s="30">
        <f ca="1">IF(Amortering[[#This Row],[betalning
datum]]="",0,Amortering[[#This Row],[öppnings-
saldo]]-Amortering[[#This Row],[lånebelopp]])</f>
        <v>1827283.9233223419</v>
      </c>
      <c r="J66" s="14">
        <f ca="1">IF(Amortering[[#This Row],[slut-
saldo]]&gt;0,LastRow-ROW(),0)</f>
        <v>297</v>
      </c>
    </row>
    <row r="67" spans="2:10" ht="15" customHeight="1" x14ac:dyDescent="0.25">
      <c r="B67" s="12">
        <f>ROWS($B$4:B67)</f>
        <v>64</v>
      </c>
      <c r="C67" s="13">
        <f ca="1">IF(ValuesEntered,IF(Amortering[[#This Row],['#]]&lt;=Lånets_löptid,IF(ROW()-ROW(Amortering[[#Headers],[betalning
datum]])=1,LoanStart,IF(I66&gt;0,EDATE(C66,1),"")),""),"")</f>
        <v>45161</v>
      </c>
      <c r="D67" s="30">
        <f ca="1">IF(ROW()-ROW(Amortering[[#Headers],[öppnings-
saldo]])=1,Lånebelopp,IF(Amortering[[#This Row],[betalning
datum]]="",0,INDEX(Amortering[], ROW()-4,8)))</f>
        <v>1827283.9233223419</v>
      </c>
      <c r="E67" s="30">
        <f ca="1">IF(ValuesEntered,IF(ROW()-ROW(Amortering[[#Headers],[ränta]])=1,-IPMT(Räntesats/12,1,Lånets_löptid-ROWS($C$4:C67)+1,Amortering[[#This Row],[öppnings-
saldo]]),IFERROR(-IPMT(Räntesats/12,1,Amortering[[#This Row],['#
återstående]],D68),0)),0)</f>
        <v>7600.6715578164249</v>
      </c>
      <c r="F67" s="30">
        <f ca="1">IFERROR(IF(AND(ValuesEntered,Amortering[[#This Row],[betalning
datum]]&lt;&gt;""),-PPMT(Räntesats/12,1,Lånets_löptid-ROWS($C$4:C67)+1,Amortering[[#This Row],[öppnings-
saldo]]),""),0)</f>
        <v>3122.74944639969</v>
      </c>
      <c r="G67" s="30">
        <f ca="1">IF(Amortering[[#This Row],[betalning
datum]]="",0,PropertyTaxAmount)</f>
        <v>3750</v>
      </c>
      <c r="H67" s="30">
        <f ca="1">IF(Amortering[[#This Row],[betalning
datum]]="",0,Amortering[[#This Row],[ränta]]+Amortering[[#This Row],[lånebelopp]]+Amortering[[#This Row],[fastighets-
avgift]])</f>
        <v>14473.421004216114</v>
      </c>
      <c r="I67" s="30">
        <f ca="1">IF(Amortering[[#This Row],[betalning
datum]]="",0,Amortering[[#This Row],[öppnings-
saldo]]-Amortering[[#This Row],[lånebelopp]])</f>
        <v>1824161.1738759421</v>
      </c>
      <c r="J67" s="14">
        <f ca="1">IF(Amortering[[#This Row],[slut-
saldo]]&gt;0,LastRow-ROW(),0)</f>
        <v>296</v>
      </c>
    </row>
    <row r="68" spans="2:10" ht="15" customHeight="1" x14ac:dyDescent="0.25">
      <c r="B68" s="12">
        <f>ROWS($B$4:B68)</f>
        <v>65</v>
      </c>
      <c r="C68" s="13">
        <f ca="1">IF(ValuesEntered,IF(Amortering[[#This Row],['#]]&lt;=Lånets_löptid,IF(ROW()-ROW(Amortering[[#Headers],[betalning
datum]])=1,LoanStart,IF(I67&gt;0,EDATE(C67,1),"")),""),"")</f>
        <v>45192</v>
      </c>
      <c r="D68" s="30">
        <f ca="1">IF(ROW()-ROW(Amortering[[#Headers],[öppnings-
saldo]])=1,Lånebelopp,IF(Amortering[[#This Row],[betalning
datum]]="",0,INDEX(Amortering[], ROW()-4,8)))</f>
        <v>1824161.1738759421</v>
      </c>
      <c r="E68" s="30">
        <f ca="1">IF(ValuesEntered,IF(ROW()-ROW(Amortering[[#Headers],[ränta]])=1,-IPMT(Räntesats/12,1,Lånets_löptid-ROWS($C$4:C68)+1,Amortering[[#This Row],[öppnings-
saldo]]),IFERROR(-IPMT(Räntesats/12,1,Amortering[[#This Row],['#
återstående]],D69),0)),0)</f>
        <v>7587.6058873896482</v>
      </c>
      <c r="F68" s="30">
        <f ca="1">IFERROR(IF(AND(ValuesEntered,Amortering[[#This Row],[betalning
datum]]&lt;&gt;""),-PPMT(Räntesats/12,1,Lånets_löptid-ROWS($C$4:C68)+1,Amortering[[#This Row],[öppnings-
saldo]]),""),0)</f>
        <v>3135.7609024263543</v>
      </c>
      <c r="G68" s="30">
        <f ca="1">IF(Amortering[[#This Row],[betalning
datum]]="",0,PropertyTaxAmount)</f>
        <v>3750</v>
      </c>
      <c r="H68" s="30">
        <f ca="1">IF(Amortering[[#This Row],[betalning
datum]]="",0,Amortering[[#This Row],[ränta]]+Amortering[[#This Row],[lånebelopp]]+Amortering[[#This Row],[fastighets-
avgift]])</f>
        <v>14473.366789816002</v>
      </c>
      <c r="I68" s="30">
        <f ca="1">IF(Amortering[[#This Row],[betalning
datum]]="",0,Amortering[[#This Row],[öppnings-
saldo]]-Amortering[[#This Row],[lånebelopp]])</f>
        <v>1821025.4129735157</v>
      </c>
      <c r="J68" s="14">
        <f ca="1">IF(Amortering[[#This Row],[slut-
saldo]]&gt;0,LastRow-ROW(),0)</f>
        <v>295</v>
      </c>
    </row>
    <row r="69" spans="2:10" ht="15" customHeight="1" x14ac:dyDescent="0.25">
      <c r="B69" s="12">
        <f>ROWS($B$4:B69)</f>
        <v>66</v>
      </c>
      <c r="C69" s="13">
        <f ca="1">IF(ValuesEntered,IF(Amortering[[#This Row],['#]]&lt;=Lånets_löptid,IF(ROW()-ROW(Amortering[[#Headers],[betalning
datum]])=1,LoanStart,IF(I68&gt;0,EDATE(C68,1),"")),""),"")</f>
        <v>45222</v>
      </c>
      <c r="D69" s="30">
        <f ca="1">IF(ROW()-ROW(Amortering[[#Headers],[öppnings-
saldo]])=1,Lånebelopp,IF(Amortering[[#This Row],[betalning
datum]]="",0,INDEX(Amortering[], ROW()-4,8)))</f>
        <v>1821025.4129735157</v>
      </c>
      <c r="E69" s="30">
        <f ca="1">IF(ValuesEntered,IF(ROW()-ROW(Amortering[[#Headers],[ränta]])=1,-IPMT(Räntesats/12,1,Lånets_löptid-ROWS($C$4:C69)+1,Amortering[[#This Row],[öppnings-
saldo]]),IFERROR(-IPMT(Räntesats/12,1,Amortering[[#This Row],['#
återstående]],D70),0)),0)</f>
        <v>7574.4857766694267</v>
      </c>
      <c r="F69" s="30">
        <f ca="1">IFERROR(IF(AND(ValuesEntered,Amortering[[#This Row],[betalning
datum]]&lt;&gt;""),-PPMT(Räntesats/12,1,Lånets_löptid-ROWS($C$4:C69)+1,Amortering[[#This Row],[öppnings-
saldo]]),""),0)</f>
        <v>3148.8265728531314</v>
      </c>
      <c r="G69" s="30">
        <f ca="1">IF(Amortering[[#This Row],[betalning
datum]]="",0,PropertyTaxAmount)</f>
        <v>3750</v>
      </c>
      <c r="H69" s="30">
        <f ca="1">IF(Amortering[[#This Row],[betalning
datum]]="",0,Amortering[[#This Row],[ränta]]+Amortering[[#This Row],[lånebelopp]]+Amortering[[#This Row],[fastighets-
avgift]])</f>
        <v>14473.312349522559</v>
      </c>
      <c r="I69" s="30">
        <f ca="1">IF(Amortering[[#This Row],[betalning
datum]]="",0,Amortering[[#This Row],[öppnings-
saldo]]-Amortering[[#This Row],[lånebelopp]])</f>
        <v>1817876.5864006625</v>
      </c>
      <c r="J69" s="14">
        <f ca="1">IF(Amortering[[#This Row],[slut-
saldo]]&gt;0,LastRow-ROW(),0)</f>
        <v>294</v>
      </c>
    </row>
    <row r="70" spans="2:10" ht="15" customHeight="1" x14ac:dyDescent="0.25">
      <c r="B70" s="12">
        <f>ROWS($B$4:B70)</f>
        <v>67</v>
      </c>
      <c r="C70" s="13">
        <f ca="1">IF(ValuesEntered,IF(Amortering[[#This Row],['#]]&lt;=Lånets_löptid,IF(ROW()-ROW(Amortering[[#Headers],[betalning
datum]])=1,LoanStart,IF(I69&gt;0,EDATE(C69,1),"")),""),"")</f>
        <v>45253</v>
      </c>
      <c r="D70" s="30">
        <f ca="1">IF(ROW()-ROW(Amortering[[#Headers],[öppnings-
saldo]])=1,Lånebelopp,IF(Amortering[[#This Row],[betalning
datum]]="",0,INDEX(Amortering[], ROW()-4,8)))</f>
        <v>1817876.5864006625</v>
      </c>
      <c r="E70" s="30">
        <f ca="1">IF(ValuesEntered,IF(ROW()-ROW(Amortering[[#Headers],[ränta]])=1,-IPMT(Räntesats/12,1,Lånets_löptid-ROWS($C$4:C70)+1,Amortering[[#This Row],[öppnings-
saldo]]),IFERROR(-IPMT(Räntesats/12,1,Amortering[[#This Row],['#
återstående]],D71),0)),0)</f>
        <v>7561.3109988212045</v>
      </c>
      <c r="F70" s="30">
        <f ca="1">IFERROR(IF(AND(ValuesEntered,Amortering[[#This Row],[betalning
datum]]&lt;&gt;""),-PPMT(Räntesats/12,1,Lånets_löptid-ROWS($C$4:C70)+1,Amortering[[#This Row],[öppnings-
saldo]]),""),0)</f>
        <v>3161.9466835733538</v>
      </c>
      <c r="G70" s="30">
        <f ca="1">IF(Amortering[[#This Row],[betalning
datum]]="",0,PropertyTaxAmount)</f>
        <v>3750</v>
      </c>
      <c r="H70" s="30">
        <f ca="1">IF(Amortering[[#This Row],[betalning
datum]]="",0,Amortering[[#This Row],[ränta]]+Amortering[[#This Row],[lånebelopp]]+Amortering[[#This Row],[fastighets-
avgift]])</f>
        <v>14473.257682394558</v>
      </c>
      <c r="I70" s="30">
        <f ca="1">IF(Amortering[[#This Row],[betalning
datum]]="",0,Amortering[[#This Row],[öppnings-
saldo]]-Amortering[[#This Row],[lånebelopp]])</f>
        <v>1814714.6397170892</v>
      </c>
      <c r="J70" s="14">
        <f ca="1">IF(Amortering[[#This Row],[slut-
saldo]]&gt;0,LastRow-ROW(),0)</f>
        <v>293</v>
      </c>
    </row>
    <row r="71" spans="2:10" ht="15" customHeight="1" x14ac:dyDescent="0.25">
      <c r="B71" s="12">
        <f>ROWS($B$4:B71)</f>
        <v>68</v>
      </c>
      <c r="C71" s="13">
        <f ca="1">IF(ValuesEntered,IF(Amortering[[#This Row],['#]]&lt;=Lånets_löptid,IF(ROW()-ROW(Amortering[[#Headers],[betalning
datum]])=1,LoanStart,IF(I70&gt;0,EDATE(C70,1),"")),""),"")</f>
        <v>45283</v>
      </c>
      <c r="D71" s="30">
        <f ca="1">IF(ROW()-ROW(Amortering[[#Headers],[öppnings-
saldo]])=1,Lånebelopp,IF(Amortering[[#This Row],[betalning
datum]]="",0,INDEX(Amortering[], ROW()-4,8)))</f>
        <v>1814714.6397170892</v>
      </c>
      <c r="E71" s="30">
        <f ca="1">IF(ValuesEntered,IF(ROW()-ROW(Amortering[[#Headers],[ränta]])=1,-IPMT(Räntesats/12,1,Lånets_löptid-ROWS($C$4:C71)+1,Amortering[[#This Row],[öppnings-
saldo]]),IFERROR(-IPMT(Räntesats/12,1,Amortering[[#This Row],['#
återstående]],D72),0)),0)</f>
        <v>7548.0813260652822</v>
      </c>
      <c r="F71" s="30">
        <f ca="1">IFERROR(IF(AND(ValuesEntered,Amortering[[#This Row],[betalning
datum]]&lt;&gt;""),-PPMT(Räntesats/12,1,Lånets_löptid-ROWS($C$4:C71)+1,Amortering[[#This Row],[öppnings-
saldo]]),""),0)</f>
        <v>3175.1214614215746</v>
      </c>
      <c r="G71" s="30">
        <f ca="1">IF(Amortering[[#This Row],[betalning
datum]]="",0,PropertyTaxAmount)</f>
        <v>3750</v>
      </c>
      <c r="H71" s="30">
        <f ca="1">IF(Amortering[[#This Row],[betalning
datum]]="",0,Amortering[[#This Row],[ränta]]+Amortering[[#This Row],[lånebelopp]]+Amortering[[#This Row],[fastighets-
avgift]])</f>
        <v>14473.202787486856</v>
      </c>
      <c r="I71" s="30">
        <f ca="1">IF(Amortering[[#This Row],[betalning
datum]]="",0,Amortering[[#This Row],[öppnings-
saldo]]-Amortering[[#This Row],[lånebelopp]])</f>
        <v>1811539.5182556678</v>
      </c>
      <c r="J71" s="14">
        <f ca="1">IF(Amortering[[#This Row],[slut-
saldo]]&gt;0,LastRow-ROW(),0)</f>
        <v>292</v>
      </c>
    </row>
    <row r="72" spans="2:10" ht="15" customHeight="1" x14ac:dyDescent="0.25">
      <c r="B72" s="12">
        <f>ROWS($B$4:B72)</f>
        <v>69</v>
      </c>
      <c r="C72" s="13">
        <f ca="1">IF(ValuesEntered,IF(Amortering[[#This Row],['#]]&lt;=Lånets_löptid,IF(ROW()-ROW(Amortering[[#Headers],[betalning
datum]])=1,LoanStart,IF(I71&gt;0,EDATE(C71,1),"")),""),"")</f>
        <v>45314</v>
      </c>
      <c r="D72" s="30">
        <f ca="1">IF(ROW()-ROW(Amortering[[#Headers],[öppnings-
saldo]])=1,Lånebelopp,IF(Amortering[[#This Row],[betalning
datum]]="",0,INDEX(Amortering[], ROW()-4,8)))</f>
        <v>1811539.5182556678</v>
      </c>
      <c r="E72" s="30">
        <f ca="1">IF(ValuesEntered,IF(ROW()-ROW(Amortering[[#Headers],[ränta]])=1,-IPMT(Räntesats/12,1,Lånets_löptid-ROWS($C$4:C72)+1,Amortering[[#This Row],[öppnings-
saldo]]),IFERROR(-IPMT(Räntesats/12,1,Amortering[[#This Row],['#
återstående]],D73),0)),0)</f>
        <v>7534.7965296728762</v>
      </c>
      <c r="F72" s="30">
        <f ca="1">IFERROR(IF(AND(ValuesEntered,Amortering[[#This Row],[betalning
datum]]&lt;&gt;""),-PPMT(Räntesats/12,1,Lånets_löptid-ROWS($C$4:C72)+1,Amortering[[#This Row],[öppnings-
saldo]]),""),0)</f>
        <v>3188.3511341774993</v>
      </c>
      <c r="G72" s="30">
        <f ca="1">IF(Amortering[[#This Row],[betalning
datum]]="",0,PropertyTaxAmount)</f>
        <v>3750</v>
      </c>
      <c r="H72" s="30">
        <f ca="1">IF(Amortering[[#This Row],[betalning
datum]]="",0,Amortering[[#This Row],[ränta]]+Amortering[[#This Row],[lånebelopp]]+Amortering[[#This Row],[fastighets-
avgift]])</f>
        <v>14473.147663850375</v>
      </c>
      <c r="I72" s="30">
        <f ca="1">IF(Amortering[[#This Row],[betalning
datum]]="",0,Amortering[[#This Row],[öppnings-
saldo]]-Amortering[[#This Row],[lånebelopp]])</f>
        <v>1808351.1671214902</v>
      </c>
      <c r="J72" s="14">
        <f ca="1">IF(Amortering[[#This Row],[slut-
saldo]]&gt;0,LastRow-ROW(),0)</f>
        <v>291</v>
      </c>
    </row>
    <row r="73" spans="2:10" ht="15" customHeight="1" x14ac:dyDescent="0.25">
      <c r="B73" s="12">
        <f>ROWS($B$4:B73)</f>
        <v>70</v>
      </c>
      <c r="C73" s="13">
        <f ca="1">IF(ValuesEntered,IF(Amortering[[#This Row],['#]]&lt;=Lånets_löptid,IF(ROW()-ROW(Amortering[[#Headers],[betalning
datum]])=1,LoanStart,IF(I72&gt;0,EDATE(C72,1),"")),""),"")</f>
        <v>45345</v>
      </c>
      <c r="D73" s="30">
        <f ca="1">IF(ROW()-ROW(Amortering[[#Headers],[öppnings-
saldo]])=1,Lånebelopp,IF(Amortering[[#This Row],[betalning
datum]]="",0,INDEX(Amortering[], ROW()-4,8)))</f>
        <v>1808351.1671214902</v>
      </c>
      <c r="E73" s="30">
        <f ca="1">IF(ValuesEntered,IF(ROW()-ROW(Amortering[[#Headers],[ränta]])=1,-IPMT(Räntesats/12,1,Lånets_löptid-ROWS($C$4:C73)+1,Amortering[[#This Row],[öppnings-
saldo]]),IFERROR(-IPMT(Räntesats/12,1,Amortering[[#This Row],['#
återstående]],D74),0)),0)</f>
        <v>7521.4563799621683</v>
      </c>
      <c r="F73" s="30">
        <f ca="1">IFERROR(IF(AND(ValuesEntered,Amortering[[#This Row],[betalning
datum]]&lt;&gt;""),-PPMT(Räntesats/12,1,Lånets_löptid-ROWS($C$4:C73)+1,Amortering[[#This Row],[öppnings-
saldo]]),""),0)</f>
        <v>3201.6359305699052</v>
      </c>
      <c r="G73" s="30">
        <f ca="1">IF(Amortering[[#This Row],[betalning
datum]]="",0,PropertyTaxAmount)</f>
        <v>3750</v>
      </c>
      <c r="H73" s="30">
        <f ca="1">IF(Amortering[[#This Row],[betalning
datum]]="",0,Amortering[[#This Row],[ränta]]+Amortering[[#This Row],[lånebelopp]]+Amortering[[#This Row],[fastighets-
avgift]])</f>
        <v>14473.092310532073</v>
      </c>
      <c r="I73" s="30">
        <f ca="1">IF(Amortering[[#This Row],[betalning
datum]]="",0,Amortering[[#This Row],[öppnings-
saldo]]-Amortering[[#This Row],[lånebelopp]])</f>
        <v>1805149.5311909204</v>
      </c>
      <c r="J73" s="14">
        <f ca="1">IF(Amortering[[#This Row],[slut-
saldo]]&gt;0,LastRow-ROW(),0)</f>
        <v>290</v>
      </c>
    </row>
    <row r="74" spans="2:10" ht="15" customHeight="1" x14ac:dyDescent="0.25">
      <c r="B74" s="12">
        <f>ROWS($B$4:B74)</f>
        <v>71</v>
      </c>
      <c r="C74" s="13">
        <f ca="1">IF(ValuesEntered,IF(Amortering[[#This Row],['#]]&lt;=Lånets_löptid,IF(ROW()-ROW(Amortering[[#Headers],[betalning
datum]])=1,LoanStart,IF(I73&gt;0,EDATE(C73,1),"")),""),"")</f>
        <v>45374</v>
      </c>
      <c r="D74" s="30">
        <f ca="1">IF(ROW()-ROW(Amortering[[#Headers],[öppnings-
saldo]])=1,Lånebelopp,IF(Amortering[[#This Row],[betalning
datum]]="",0,INDEX(Amortering[], ROW()-4,8)))</f>
        <v>1805149.5311909204</v>
      </c>
      <c r="E74" s="30">
        <f ca="1">IF(ValuesEntered,IF(ROW()-ROW(Amortering[[#Headers],[ränta]])=1,-IPMT(Räntesats/12,1,Lånets_löptid-ROWS($C$4:C74)+1,Amortering[[#This Row],[öppnings-
saldo]]),IFERROR(-IPMT(Räntesats/12,1,Amortering[[#This Row],['#
återstående]],D75),0)),0)</f>
        <v>7508.0606462943315</v>
      </c>
      <c r="F74" s="30">
        <f ca="1">IFERROR(IF(AND(ValuesEntered,Amortering[[#This Row],[betalning
datum]]&lt;&gt;""),-PPMT(Räntesats/12,1,Lånets_löptid-ROWS($C$4:C74)+1,Amortering[[#This Row],[öppnings-
saldo]]),""),0)</f>
        <v>3214.9760802806131</v>
      </c>
      <c r="G74" s="30">
        <f ca="1">IF(Amortering[[#This Row],[betalning
datum]]="",0,PropertyTaxAmount)</f>
        <v>3750</v>
      </c>
      <c r="H74" s="30">
        <f ca="1">IF(Amortering[[#This Row],[betalning
datum]]="",0,Amortering[[#This Row],[ränta]]+Amortering[[#This Row],[lånebelopp]]+Amortering[[#This Row],[fastighets-
avgift]])</f>
        <v>14473.036726574945</v>
      </c>
      <c r="I74" s="30">
        <f ca="1">IF(Amortering[[#This Row],[betalning
datum]]="",0,Amortering[[#This Row],[öppnings-
saldo]]-Amortering[[#This Row],[lånebelopp]])</f>
        <v>1801934.5551106397</v>
      </c>
      <c r="J74" s="14">
        <f ca="1">IF(Amortering[[#This Row],[slut-
saldo]]&gt;0,LastRow-ROW(),0)</f>
        <v>289</v>
      </c>
    </row>
    <row r="75" spans="2:10" ht="15" customHeight="1" x14ac:dyDescent="0.25">
      <c r="B75" s="12">
        <f>ROWS($B$4:B75)</f>
        <v>72</v>
      </c>
      <c r="C75" s="13">
        <f ca="1">IF(ValuesEntered,IF(Amortering[[#This Row],['#]]&lt;=Lånets_löptid,IF(ROW()-ROW(Amortering[[#Headers],[betalning
datum]])=1,LoanStart,IF(I74&gt;0,EDATE(C74,1),"")),""),"")</f>
        <v>45405</v>
      </c>
      <c r="D75" s="30">
        <f ca="1">IF(ROW()-ROW(Amortering[[#Headers],[öppnings-
saldo]])=1,Lånebelopp,IF(Amortering[[#This Row],[betalning
datum]]="",0,INDEX(Amortering[], ROW()-4,8)))</f>
        <v>1801934.5551106397</v>
      </c>
      <c r="E75" s="30">
        <f ca="1">IF(ValuesEntered,IF(ROW()-ROW(Amortering[[#Headers],[ränta]])=1,-IPMT(Räntesats/12,1,Lånets_löptid-ROWS($C$4:C75)+1,Amortering[[#This Row],[öppnings-
saldo]]),IFERROR(-IPMT(Räntesats/12,1,Amortering[[#This Row],['#
återstående]],D76),0)),0)</f>
        <v>7494.609097069545</v>
      </c>
      <c r="F75" s="30">
        <f ca="1">IFERROR(IF(AND(ValuesEntered,Amortering[[#This Row],[betalning
datum]]&lt;&gt;""),-PPMT(Räntesats/12,1,Lånets_löptid-ROWS($C$4:C75)+1,Amortering[[#This Row],[öppnings-
saldo]]),""),0)</f>
        <v>3228.3718139484486</v>
      </c>
      <c r="G75" s="30">
        <f ca="1">IF(Amortering[[#This Row],[betalning
datum]]="",0,PropertyTaxAmount)</f>
        <v>3750</v>
      </c>
      <c r="H75" s="30">
        <f ca="1">IF(Amortering[[#This Row],[betalning
datum]]="",0,Amortering[[#This Row],[ränta]]+Amortering[[#This Row],[lånebelopp]]+Amortering[[#This Row],[fastighets-
avgift]])</f>
        <v>14472.980911017994</v>
      </c>
      <c r="I75" s="30">
        <f ca="1">IF(Amortering[[#This Row],[betalning
datum]]="",0,Amortering[[#This Row],[öppnings-
saldo]]-Amortering[[#This Row],[lånebelopp]])</f>
        <v>1798706.1832966912</v>
      </c>
      <c r="J75" s="14">
        <f ca="1">IF(Amortering[[#This Row],[slut-
saldo]]&gt;0,LastRow-ROW(),0)</f>
        <v>288</v>
      </c>
    </row>
    <row r="76" spans="2:10" ht="15" customHeight="1" x14ac:dyDescent="0.25">
      <c r="B76" s="12">
        <f>ROWS($B$4:B76)</f>
        <v>73</v>
      </c>
      <c r="C76" s="13">
        <f ca="1">IF(ValuesEntered,IF(Amortering[[#This Row],['#]]&lt;=Lånets_löptid,IF(ROW()-ROW(Amortering[[#Headers],[betalning
datum]])=1,LoanStart,IF(I75&gt;0,EDATE(C75,1),"")),""),"")</f>
        <v>45435</v>
      </c>
      <c r="D76" s="30">
        <f ca="1">IF(ROW()-ROW(Amortering[[#Headers],[öppnings-
saldo]])=1,Lånebelopp,IF(Amortering[[#This Row],[betalning
datum]]="",0,INDEX(Amortering[], ROW()-4,8)))</f>
        <v>1798706.1832966912</v>
      </c>
      <c r="E76" s="30">
        <f ca="1">IF(ValuesEntered,IF(ROW()-ROW(Amortering[[#Headers],[ränta]])=1,-IPMT(Räntesats/12,1,Lånets_löptid-ROWS($C$4:C76)+1,Amortering[[#This Row],[öppnings-
saldo]]),IFERROR(-IPMT(Räntesats/12,1,Amortering[[#This Row],['#
återstående]],D77),0)),0)</f>
        <v>7481.1014997229913</v>
      </c>
      <c r="F76" s="30">
        <f ca="1">IFERROR(IF(AND(ValuesEntered,Amortering[[#This Row],[betalning
datum]]&lt;&gt;""),-PPMT(Räntesats/12,1,Lånets_löptid-ROWS($C$4:C76)+1,Amortering[[#This Row],[öppnings-
saldo]]),""),0)</f>
        <v>3241.8233631732337</v>
      </c>
      <c r="G76" s="30">
        <f ca="1">IF(Amortering[[#This Row],[betalning
datum]]="",0,PropertyTaxAmount)</f>
        <v>3750</v>
      </c>
      <c r="H76" s="30">
        <f ca="1">IF(Amortering[[#This Row],[betalning
datum]]="",0,Amortering[[#This Row],[ränta]]+Amortering[[#This Row],[lånebelopp]]+Amortering[[#This Row],[fastighets-
avgift]])</f>
        <v>14472.924862896225</v>
      </c>
      <c r="I76" s="30">
        <f ca="1">IF(Amortering[[#This Row],[betalning
datum]]="",0,Amortering[[#This Row],[öppnings-
saldo]]-Amortering[[#This Row],[lånebelopp]])</f>
        <v>1795464.3599335179</v>
      </c>
      <c r="J76" s="14">
        <f ca="1">IF(Amortering[[#This Row],[slut-
saldo]]&gt;0,LastRow-ROW(),0)</f>
        <v>287</v>
      </c>
    </row>
    <row r="77" spans="2:10" ht="15" customHeight="1" x14ac:dyDescent="0.25">
      <c r="B77" s="12">
        <f>ROWS($B$4:B77)</f>
        <v>74</v>
      </c>
      <c r="C77" s="13">
        <f ca="1">IF(ValuesEntered,IF(Amortering[[#This Row],['#]]&lt;=Lånets_löptid,IF(ROW()-ROW(Amortering[[#Headers],[betalning
datum]])=1,LoanStart,IF(I76&gt;0,EDATE(C76,1),"")),""),"")</f>
        <v>45466</v>
      </c>
      <c r="D77" s="30">
        <f ca="1">IF(ROW()-ROW(Amortering[[#Headers],[öppnings-
saldo]])=1,Lånebelopp,IF(Amortering[[#This Row],[betalning
datum]]="",0,INDEX(Amortering[], ROW()-4,8)))</f>
        <v>1795464.3599335179</v>
      </c>
      <c r="E77" s="30">
        <f ca="1">IF(ValuesEntered,IF(ROW()-ROW(Amortering[[#Headers],[ränta]])=1,-IPMT(Räntesats/12,1,Lånets_löptid-ROWS($C$4:C77)+1,Amortering[[#This Row],[öppnings-
saldo]]),IFERROR(-IPMT(Räntesats/12,1,Amortering[[#This Row],['#
återstående]],D78),0)),0)</f>
        <v>7467.5376207208255</v>
      </c>
      <c r="F77" s="30">
        <f ca="1">IFERROR(IF(AND(ValuesEntered,Amortering[[#This Row],[betalning
datum]]&lt;&gt;""),-PPMT(Räntesats/12,1,Lånets_löptid-ROWS($C$4:C77)+1,Amortering[[#This Row],[öppnings-
saldo]]),""),0)</f>
        <v>3255.3309605197883</v>
      </c>
      <c r="G77" s="30">
        <f ca="1">IF(Amortering[[#This Row],[betalning
datum]]="",0,PropertyTaxAmount)</f>
        <v>3750</v>
      </c>
      <c r="H77" s="30">
        <f ca="1">IF(Amortering[[#This Row],[betalning
datum]]="",0,Amortering[[#This Row],[ränta]]+Amortering[[#This Row],[lånebelopp]]+Amortering[[#This Row],[fastighets-
avgift]])</f>
        <v>14472.868581240615</v>
      </c>
      <c r="I77" s="30">
        <f ca="1">IF(Amortering[[#This Row],[betalning
datum]]="",0,Amortering[[#This Row],[öppnings-
saldo]]-Amortering[[#This Row],[lånebelopp]])</f>
        <v>1792209.028972998</v>
      </c>
      <c r="J77" s="14">
        <f ca="1">IF(Amortering[[#This Row],[slut-
saldo]]&gt;0,LastRow-ROW(),0)</f>
        <v>286</v>
      </c>
    </row>
    <row r="78" spans="2:10" ht="15" customHeight="1" x14ac:dyDescent="0.25">
      <c r="B78" s="12">
        <f>ROWS($B$4:B78)</f>
        <v>75</v>
      </c>
      <c r="C78" s="13">
        <f ca="1">IF(ValuesEntered,IF(Amortering[[#This Row],['#]]&lt;=Lånets_löptid,IF(ROW()-ROW(Amortering[[#Headers],[betalning
datum]])=1,LoanStart,IF(I77&gt;0,EDATE(C77,1),"")),""),"")</f>
        <v>45496</v>
      </c>
      <c r="D78" s="30">
        <f ca="1">IF(ROW()-ROW(Amortering[[#Headers],[öppnings-
saldo]])=1,Lånebelopp,IF(Amortering[[#This Row],[betalning
datum]]="",0,INDEX(Amortering[], ROW()-4,8)))</f>
        <v>1792209.028972998</v>
      </c>
      <c r="E78" s="30">
        <f ca="1">IF(ValuesEntered,IF(ROW()-ROW(Amortering[[#Headers],[ränta]])=1,-IPMT(Räntesats/12,1,Lånets_löptid-ROWS($C$4:C78)+1,Amortering[[#This Row],[öppnings-
saldo]]),IFERROR(-IPMT(Räntesats/12,1,Amortering[[#This Row],['#
återstående]],D79),0)),0)</f>
        <v>7453.9172255561489</v>
      </c>
      <c r="F78" s="30">
        <f ca="1">IFERROR(IF(AND(ValuesEntered,Amortering[[#This Row],[betalning
datum]]&lt;&gt;""),-PPMT(Räntesats/12,1,Lånets_löptid-ROWS($C$4:C78)+1,Amortering[[#This Row],[öppnings-
saldo]]),""),0)</f>
        <v>3268.8948395219554</v>
      </c>
      <c r="G78" s="30">
        <f ca="1">IF(Amortering[[#This Row],[betalning
datum]]="",0,PropertyTaxAmount)</f>
        <v>3750</v>
      </c>
      <c r="H78" s="30">
        <f ca="1">IF(Amortering[[#This Row],[betalning
datum]]="",0,Amortering[[#This Row],[ränta]]+Amortering[[#This Row],[lånebelopp]]+Amortering[[#This Row],[fastighets-
avgift]])</f>
        <v>14472.812065078104</v>
      </c>
      <c r="I78" s="30">
        <f ca="1">IF(Amortering[[#This Row],[betalning
datum]]="",0,Amortering[[#This Row],[öppnings-
saldo]]-Amortering[[#This Row],[lånebelopp]])</f>
        <v>1788940.1341334761</v>
      </c>
      <c r="J78" s="14">
        <f ca="1">IF(Amortering[[#This Row],[slut-
saldo]]&gt;0,LastRow-ROW(),0)</f>
        <v>285</v>
      </c>
    </row>
    <row r="79" spans="2:10" ht="15" customHeight="1" x14ac:dyDescent="0.25">
      <c r="B79" s="12">
        <f>ROWS($B$4:B79)</f>
        <v>76</v>
      </c>
      <c r="C79" s="13">
        <f ca="1">IF(ValuesEntered,IF(Amortering[[#This Row],['#]]&lt;=Lånets_löptid,IF(ROW()-ROW(Amortering[[#Headers],[betalning
datum]])=1,LoanStart,IF(I78&gt;0,EDATE(C78,1),"")),""),"")</f>
        <v>45527</v>
      </c>
      <c r="D79" s="30">
        <f ca="1">IF(ROW()-ROW(Amortering[[#Headers],[öppnings-
saldo]])=1,Lånebelopp,IF(Amortering[[#This Row],[betalning
datum]]="",0,INDEX(Amortering[], ROW()-4,8)))</f>
        <v>1788940.1341334761</v>
      </c>
      <c r="E79" s="30">
        <f ca="1">IF(ValuesEntered,IF(ROW()-ROW(Amortering[[#Headers],[ränta]])=1,-IPMT(Räntesats/12,1,Lånets_löptid-ROWS($C$4:C79)+1,Amortering[[#This Row],[öppnings-
saldo]]),IFERROR(-IPMT(Räntesats/12,1,Amortering[[#This Row],['#
återstående]],D80),0)),0)</f>
        <v>7440.240078744956</v>
      </c>
      <c r="F79" s="30">
        <f ca="1">IFERROR(IF(AND(ValuesEntered,Amortering[[#This Row],[betalning
datum]]&lt;&gt;""),-PPMT(Räntesats/12,1,Lånets_löptid-ROWS($C$4:C79)+1,Amortering[[#This Row],[öppnings-
saldo]]),""),0)</f>
        <v>3282.5152346866289</v>
      </c>
      <c r="G79" s="30">
        <f ca="1">IF(Amortering[[#This Row],[betalning
datum]]="",0,PropertyTaxAmount)</f>
        <v>3750</v>
      </c>
      <c r="H79" s="30">
        <f ca="1">IF(Amortering[[#This Row],[betalning
datum]]="",0,Amortering[[#This Row],[ränta]]+Amortering[[#This Row],[lånebelopp]]+Amortering[[#This Row],[fastighets-
avgift]])</f>
        <v>14472.755313431586</v>
      </c>
      <c r="I79" s="30">
        <f ca="1">IF(Amortering[[#This Row],[betalning
datum]]="",0,Amortering[[#This Row],[öppnings-
saldo]]-Amortering[[#This Row],[lånebelopp]])</f>
        <v>1785657.6188987894</v>
      </c>
      <c r="J79" s="14">
        <f ca="1">IF(Amortering[[#This Row],[slut-
saldo]]&gt;0,LastRow-ROW(),0)</f>
        <v>284</v>
      </c>
    </row>
    <row r="80" spans="2:10" ht="15" customHeight="1" x14ac:dyDescent="0.25">
      <c r="B80" s="12">
        <f>ROWS($B$4:B80)</f>
        <v>77</v>
      </c>
      <c r="C80" s="13">
        <f ca="1">IF(ValuesEntered,IF(Amortering[[#This Row],['#]]&lt;=Lånets_löptid,IF(ROW()-ROW(Amortering[[#Headers],[betalning
datum]])=1,LoanStart,IF(I79&gt;0,EDATE(C79,1),"")),""),"")</f>
        <v>45558</v>
      </c>
      <c r="D80" s="30">
        <f ca="1">IF(ROW()-ROW(Amortering[[#Headers],[öppnings-
saldo]])=1,Lånebelopp,IF(Amortering[[#This Row],[betalning
datum]]="",0,INDEX(Amortering[], ROW()-4,8)))</f>
        <v>1785657.6188987894</v>
      </c>
      <c r="E80" s="30">
        <f ca="1">IF(ValuesEntered,IF(ROW()-ROW(Amortering[[#Headers],[ränta]])=1,-IPMT(Räntesats/12,1,Lånets_löptid-ROWS($C$4:C80)+1,Amortering[[#This Row],[öppnings-
saldo]]),IFERROR(-IPMT(Räntesats/12,1,Amortering[[#This Row],['#
återstående]],D81),0)),0)</f>
        <v>7426.5059438220478</v>
      </c>
      <c r="F80" s="30">
        <f ca="1">IFERROR(IF(AND(ValuesEntered,Amortering[[#This Row],[betalning
datum]]&lt;&gt;""),-PPMT(Räntesats/12,1,Lånets_löptid-ROWS($C$4:C80)+1,Amortering[[#This Row],[öppnings-
saldo]]),""),0)</f>
        <v>3296.1923814978236</v>
      </c>
      <c r="G80" s="30">
        <f ca="1">IF(Amortering[[#This Row],[betalning
datum]]="",0,PropertyTaxAmount)</f>
        <v>3750</v>
      </c>
      <c r="H80" s="30">
        <f ca="1">IF(Amortering[[#This Row],[betalning
datum]]="",0,Amortering[[#This Row],[ränta]]+Amortering[[#This Row],[lånebelopp]]+Amortering[[#This Row],[fastighets-
avgift]])</f>
        <v>14472.69832531987</v>
      </c>
      <c r="I80" s="30">
        <f ca="1">IF(Amortering[[#This Row],[betalning
datum]]="",0,Amortering[[#This Row],[öppnings-
saldo]]-Amortering[[#This Row],[lånebelopp]])</f>
        <v>1782361.4265172915</v>
      </c>
      <c r="J80" s="14">
        <f ca="1">IF(Amortering[[#This Row],[slut-
saldo]]&gt;0,LastRow-ROW(),0)</f>
        <v>283</v>
      </c>
    </row>
    <row r="81" spans="2:10" ht="15" customHeight="1" x14ac:dyDescent="0.25">
      <c r="B81" s="12">
        <f>ROWS($B$4:B81)</f>
        <v>78</v>
      </c>
      <c r="C81" s="13">
        <f ca="1">IF(ValuesEntered,IF(Amortering[[#This Row],['#]]&lt;=Lånets_löptid,IF(ROW()-ROW(Amortering[[#Headers],[betalning
datum]])=1,LoanStart,IF(I80&gt;0,EDATE(C80,1),"")),""),"")</f>
        <v>45588</v>
      </c>
      <c r="D81" s="30">
        <f ca="1">IF(ROW()-ROW(Amortering[[#Headers],[öppnings-
saldo]])=1,Lånebelopp,IF(Amortering[[#This Row],[betalning
datum]]="",0,INDEX(Amortering[], ROW()-4,8)))</f>
        <v>1782361.4265172915</v>
      </c>
      <c r="E81" s="30">
        <f ca="1">IF(ValuesEntered,IF(ROW()-ROW(Amortering[[#Headers],[ränta]])=1,-IPMT(Räntesats/12,1,Lånets_löptid-ROWS($C$4:C81)+1,Amortering[[#This Row],[öppnings-
saldo]]),IFERROR(-IPMT(Räntesats/12,1,Amortering[[#This Row],['#
återstående]],D82),0)),0)</f>
        <v>7412.7145833369614</v>
      </c>
      <c r="F81" s="30">
        <f ca="1">IFERROR(IF(AND(ValuesEntered,Amortering[[#This Row],[betalning
datum]]&lt;&gt;""),-PPMT(Räntesats/12,1,Lånets_löptid-ROWS($C$4:C81)+1,Amortering[[#This Row],[öppnings-
saldo]]),""),0)</f>
        <v>3309.9265164207304</v>
      </c>
      <c r="G81" s="30">
        <f ca="1">IF(Amortering[[#This Row],[betalning
datum]]="",0,PropertyTaxAmount)</f>
        <v>3750</v>
      </c>
      <c r="H81" s="30">
        <f ca="1">IF(Amortering[[#This Row],[betalning
datum]]="",0,Amortering[[#This Row],[ränta]]+Amortering[[#This Row],[lånebelopp]]+Amortering[[#This Row],[fastighets-
avgift]])</f>
        <v>14472.641099757691</v>
      </c>
      <c r="I81" s="30">
        <f ca="1">IF(Amortering[[#This Row],[betalning
datum]]="",0,Amortering[[#This Row],[öppnings-
saldo]]-Amortering[[#This Row],[lånebelopp]])</f>
        <v>1779051.5000008708</v>
      </c>
      <c r="J81" s="14">
        <f ca="1">IF(Amortering[[#This Row],[slut-
saldo]]&gt;0,LastRow-ROW(),0)</f>
        <v>282</v>
      </c>
    </row>
    <row r="82" spans="2:10" ht="15" customHeight="1" x14ac:dyDescent="0.25">
      <c r="B82" s="12">
        <f>ROWS($B$4:B82)</f>
        <v>79</v>
      </c>
      <c r="C82" s="13">
        <f ca="1">IF(ValuesEntered,IF(Amortering[[#This Row],['#]]&lt;=Lånets_löptid,IF(ROW()-ROW(Amortering[[#Headers],[betalning
datum]])=1,LoanStart,IF(I81&gt;0,EDATE(C81,1),"")),""),"")</f>
        <v>45619</v>
      </c>
      <c r="D82" s="30">
        <f ca="1">IF(ROW()-ROW(Amortering[[#Headers],[öppnings-
saldo]])=1,Lånebelopp,IF(Amortering[[#This Row],[betalning
datum]]="",0,INDEX(Amortering[], ROW()-4,8)))</f>
        <v>1779051.5000008708</v>
      </c>
      <c r="E82" s="30">
        <f ca="1">IF(ValuesEntered,IF(ROW()-ROW(Amortering[[#Headers],[ränta]])=1,-IPMT(Räntesats/12,1,Lånets_löptid-ROWS($C$4:C82)+1,Amortering[[#This Row],[öppnings-
saldo]]),IFERROR(-IPMT(Räntesats/12,1,Amortering[[#This Row],['#
återstående]],D83),0)),0)</f>
        <v>7398.8657588498536</v>
      </c>
      <c r="F82" s="30">
        <f ca="1">IFERROR(IF(AND(ValuesEntered,Amortering[[#This Row],[betalning
datum]]&lt;&gt;""),-PPMT(Räntesats/12,1,Lånets_löptid-ROWS($C$4:C82)+1,Amortering[[#This Row],[öppnings-
saldo]]),""),0)</f>
        <v>3323.7178769058173</v>
      </c>
      <c r="G82" s="30">
        <f ca="1">IF(Amortering[[#This Row],[betalning
datum]]="",0,PropertyTaxAmount)</f>
        <v>3750</v>
      </c>
      <c r="H82" s="30">
        <f ca="1">IF(Amortering[[#This Row],[betalning
datum]]="",0,Amortering[[#This Row],[ränta]]+Amortering[[#This Row],[lånebelopp]]+Amortering[[#This Row],[fastighets-
avgift]])</f>
        <v>14472.583635755671</v>
      </c>
      <c r="I82" s="30">
        <f ca="1">IF(Amortering[[#This Row],[betalning
datum]]="",0,Amortering[[#This Row],[öppnings-
saldo]]-Amortering[[#This Row],[lånebelopp]])</f>
        <v>1775727.782123965</v>
      </c>
      <c r="J82" s="14">
        <f ca="1">IF(Amortering[[#This Row],[slut-
saldo]]&gt;0,LastRow-ROW(),0)</f>
        <v>281</v>
      </c>
    </row>
    <row r="83" spans="2:10" ht="15" customHeight="1" x14ac:dyDescent="0.25">
      <c r="B83" s="12">
        <f>ROWS($B$4:B83)</f>
        <v>80</v>
      </c>
      <c r="C83" s="13">
        <f ca="1">IF(ValuesEntered,IF(Amortering[[#This Row],['#]]&lt;=Lånets_löptid,IF(ROW()-ROW(Amortering[[#Headers],[betalning
datum]])=1,LoanStart,IF(I82&gt;0,EDATE(C82,1),"")),""),"")</f>
        <v>45649</v>
      </c>
      <c r="D83" s="30">
        <f ca="1">IF(ROW()-ROW(Amortering[[#Headers],[öppnings-
saldo]])=1,Lånebelopp,IF(Amortering[[#This Row],[betalning
datum]]="",0,INDEX(Amortering[], ROW()-4,8)))</f>
        <v>1775727.782123965</v>
      </c>
      <c r="E83" s="30">
        <f ca="1">IF(ValuesEntered,IF(ROW()-ROW(Amortering[[#Headers],[ränta]])=1,-IPMT(Räntesats/12,1,Lånets_löptid-ROWS($C$4:C83)+1,Amortering[[#This Row],[öppnings-
saldo]]),IFERROR(-IPMT(Räntesats/12,1,Amortering[[#This Row],['#
återstående]],D84),0)),0)</f>
        <v>7384.9592309273839</v>
      </c>
      <c r="F83" s="30">
        <f ca="1">IFERROR(IF(AND(ValuesEntered,Amortering[[#This Row],[betalning
datum]]&lt;&gt;""),-PPMT(Räntesats/12,1,Lånets_löptid-ROWS($C$4:C83)+1,Amortering[[#This Row],[öppnings-
saldo]]),""),0)</f>
        <v>3337.5667013929256</v>
      </c>
      <c r="G83" s="30">
        <f ca="1">IF(Amortering[[#This Row],[betalning
datum]]="",0,PropertyTaxAmount)</f>
        <v>3750</v>
      </c>
      <c r="H83" s="30">
        <f ca="1">IF(Amortering[[#This Row],[betalning
datum]]="",0,Amortering[[#This Row],[ränta]]+Amortering[[#This Row],[lånebelopp]]+Amortering[[#This Row],[fastighets-
avgift]])</f>
        <v>14472.52593232031</v>
      </c>
      <c r="I83" s="30">
        <f ca="1">IF(Amortering[[#This Row],[betalning
datum]]="",0,Amortering[[#This Row],[öppnings-
saldo]]-Amortering[[#This Row],[lånebelopp]])</f>
        <v>1772390.2154225721</v>
      </c>
      <c r="J83" s="14">
        <f ca="1">IF(Amortering[[#This Row],[slut-
saldo]]&gt;0,LastRow-ROW(),0)</f>
        <v>280</v>
      </c>
    </row>
    <row r="84" spans="2:10" ht="15" customHeight="1" x14ac:dyDescent="0.25">
      <c r="B84" s="12">
        <f>ROWS($B$4:B84)</f>
        <v>81</v>
      </c>
      <c r="C84" s="13">
        <f ca="1">IF(ValuesEntered,IF(Amortering[[#This Row],['#]]&lt;=Lånets_löptid,IF(ROW()-ROW(Amortering[[#Headers],[betalning
datum]])=1,LoanStart,IF(I83&gt;0,EDATE(C83,1),"")),""),"")</f>
        <v>45680</v>
      </c>
      <c r="D84" s="30">
        <f ca="1">IF(ROW()-ROW(Amortering[[#Headers],[öppnings-
saldo]])=1,Lånebelopp,IF(Amortering[[#This Row],[betalning
datum]]="",0,INDEX(Amortering[], ROW()-4,8)))</f>
        <v>1772390.2154225721</v>
      </c>
      <c r="E84" s="30">
        <f ca="1">IF(ValuesEntered,IF(ROW()-ROW(Amortering[[#Headers],[ränta]])=1,-IPMT(Räntesats/12,1,Lånets_löptid-ROWS($C$4:C84)+1,Amortering[[#This Row],[öppnings-
saldo]]),IFERROR(-IPMT(Räntesats/12,1,Amortering[[#This Row],['#
återstående]],D85),0)),0)</f>
        <v>7370.9947591385699</v>
      </c>
      <c r="F84" s="30">
        <f ca="1">IFERROR(IF(AND(ValuesEntered,Amortering[[#This Row],[betalning
datum]]&lt;&gt;""),-PPMT(Räntesats/12,1,Lånets_löptid-ROWS($C$4:C84)+1,Amortering[[#This Row],[öppnings-
saldo]]),""),0)</f>
        <v>3351.4732293153957</v>
      </c>
      <c r="G84" s="30">
        <f ca="1">IF(Amortering[[#This Row],[betalning
datum]]="",0,PropertyTaxAmount)</f>
        <v>3750</v>
      </c>
      <c r="H84" s="30">
        <f ca="1">IF(Amortering[[#This Row],[betalning
datum]]="",0,Amortering[[#This Row],[ränta]]+Amortering[[#This Row],[lånebelopp]]+Amortering[[#This Row],[fastighets-
avgift]])</f>
        <v>14472.467988453966</v>
      </c>
      <c r="I84" s="30">
        <f ca="1">IF(Amortering[[#This Row],[betalning
datum]]="",0,Amortering[[#This Row],[öppnings-
saldo]]-Amortering[[#This Row],[lånebelopp]])</f>
        <v>1769038.7421932567</v>
      </c>
      <c r="J84" s="14">
        <f ca="1">IF(Amortering[[#This Row],[slut-
saldo]]&gt;0,LastRow-ROW(),0)</f>
        <v>279</v>
      </c>
    </row>
    <row r="85" spans="2:10" ht="15" customHeight="1" x14ac:dyDescent="0.25">
      <c r="B85" s="12">
        <f>ROWS($B$4:B85)</f>
        <v>82</v>
      </c>
      <c r="C85" s="13">
        <f ca="1">IF(ValuesEntered,IF(Amortering[[#This Row],['#]]&lt;=Lånets_löptid,IF(ROW()-ROW(Amortering[[#Headers],[betalning
datum]])=1,LoanStart,IF(I84&gt;0,EDATE(C84,1),"")),""),"")</f>
        <v>45711</v>
      </c>
      <c r="D85" s="30">
        <f ca="1">IF(ROW()-ROW(Amortering[[#Headers],[öppnings-
saldo]])=1,Lånebelopp,IF(Amortering[[#This Row],[betalning
datum]]="",0,INDEX(Amortering[], ROW()-4,8)))</f>
        <v>1769038.7421932567</v>
      </c>
      <c r="E85" s="30">
        <f ca="1">IF(ValuesEntered,IF(ROW()-ROW(Amortering[[#Headers],[ränta]])=1,-IPMT(Räntesats/12,1,Lånets_löptid-ROWS($C$4:C85)+1,Amortering[[#This Row],[öppnings-
saldo]]),IFERROR(-IPMT(Räntesats/12,1,Amortering[[#This Row],['#
återstående]],D86),0)),0)</f>
        <v>7356.972102050634</v>
      </c>
      <c r="F85" s="30">
        <f ca="1">IFERROR(IF(AND(ValuesEntered,Amortering[[#This Row],[betalning
datum]]&lt;&gt;""),-PPMT(Räntesats/12,1,Lånets_löptid-ROWS($C$4:C85)+1,Amortering[[#This Row],[öppnings-
saldo]]),""),0)</f>
        <v>3365.4377011042102</v>
      </c>
      <c r="G85" s="30">
        <f ca="1">IF(Amortering[[#This Row],[betalning
datum]]="",0,PropertyTaxAmount)</f>
        <v>3750</v>
      </c>
      <c r="H85" s="30">
        <f ca="1">IF(Amortering[[#This Row],[betalning
datum]]="",0,Amortering[[#This Row],[ränta]]+Amortering[[#This Row],[lånebelopp]]+Amortering[[#This Row],[fastighets-
avgift]])</f>
        <v>14472.409803154844</v>
      </c>
      <c r="I85" s="30">
        <f ca="1">IF(Amortering[[#This Row],[betalning
datum]]="",0,Amortering[[#This Row],[öppnings-
saldo]]-Amortering[[#This Row],[lånebelopp]])</f>
        <v>1765673.3044921525</v>
      </c>
      <c r="J85" s="14">
        <f ca="1">IF(Amortering[[#This Row],[slut-
saldo]]&gt;0,LastRow-ROW(),0)</f>
        <v>278</v>
      </c>
    </row>
    <row r="86" spans="2:10" ht="15" customHeight="1" x14ac:dyDescent="0.25">
      <c r="B86" s="12">
        <f>ROWS($B$4:B86)</f>
        <v>83</v>
      </c>
      <c r="C86" s="13">
        <f ca="1">IF(ValuesEntered,IF(Amortering[[#This Row],['#]]&lt;=Lånets_löptid,IF(ROW()-ROW(Amortering[[#Headers],[betalning
datum]])=1,LoanStart,IF(I85&gt;0,EDATE(C85,1),"")),""),"")</f>
        <v>45739</v>
      </c>
      <c r="D86" s="30">
        <f ca="1">IF(ROW()-ROW(Amortering[[#Headers],[öppnings-
saldo]])=1,Lånebelopp,IF(Amortering[[#This Row],[betalning
datum]]="",0,INDEX(Amortering[], ROW()-4,8)))</f>
        <v>1765673.3044921525</v>
      </c>
      <c r="E86" s="30">
        <f ca="1">IF(ValuesEntered,IF(ROW()-ROW(Amortering[[#Headers],[ränta]])=1,-IPMT(Räntesats/12,1,Lånets_löptid-ROWS($C$4:C86)+1,Amortering[[#This Row],[öppnings-
saldo]]),IFERROR(-IPMT(Räntesats/12,1,Amortering[[#This Row],['#
återstående]],D87),0)),0)</f>
        <v>7342.8910172248343</v>
      </c>
      <c r="F86" s="30">
        <f ca="1">IFERROR(IF(AND(ValuesEntered,Amortering[[#This Row],[betalning
datum]]&lt;&gt;""),-PPMT(Räntesats/12,1,Lånets_löptid-ROWS($C$4:C86)+1,Amortering[[#This Row],[öppnings-
saldo]]),""),0)</f>
        <v>3379.4603581921433</v>
      </c>
      <c r="G86" s="30">
        <f ca="1">IF(Amortering[[#This Row],[betalning
datum]]="",0,PropertyTaxAmount)</f>
        <v>3750</v>
      </c>
      <c r="H86" s="30">
        <f ca="1">IF(Amortering[[#This Row],[betalning
datum]]="",0,Amortering[[#This Row],[ränta]]+Amortering[[#This Row],[lånebelopp]]+Amortering[[#This Row],[fastighets-
avgift]])</f>
        <v>14472.351375416978</v>
      </c>
      <c r="I86" s="30">
        <f ca="1">IF(Amortering[[#This Row],[betalning
datum]]="",0,Amortering[[#This Row],[öppnings-
saldo]]-Amortering[[#This Row],[lånebelopp]])</f>
        <v>1762293.8441339603</v>
      </c>
      <c r="J86" s="14">
        <f ca="1">IF(Amortering[[#This Row],[slut-
saldo]]&gt;0,LastRow-ROW(),0)</f>
        <v>277</v>
      </c>
    </row>
    <row r="87" spans="2:10" ht="15" customHeight="1" x14ac:dyDescent="0.25">
      <c r="B87" s="12">
        <f>ROWS($B$4:B87)</f>
        <v>84</v>
      </c>
      <c r="C87" s="13">
        <f ca="1">IF(ValuesEntered,IF(Amortering[[#This Row],['#]]&lt;=Lånets_löptid,IF(ROW()-ROW(Amortering[[#Headers],[betalning
datum]])=1,LoanStart,IF(I86&gt;0,EDATE(C86,1),"")),""),"")</f>
        <v>45770</v>
      </c>
      <c r="D87" s="30">
        <f ca="1">IF(ROW()-ROW(Amortering[[#Headers],[öppnings-
saldo]])=1,Lånebelopp,IF(Amortering[[#This Row],[betalning
datum]]="",0,INDEX(Amortering[], ROW()-4,8)))</f>
        <v>1762293.8441339603</v>
      </c>
      <c r="E87" s="30">
        <f ca="1">IF(ValuesEntered,IF(ROW()-ROW(Amortering[[#Headers],[ränta]])=1,-IPMT(Räntesats/12,1,Lånets_löptid-ROWS($C$4:C87)+1,Amortering[[#This Row],[öppnings-
saldo]]),IFERROR(-IPMT(Räntesats/12,1,Amortering[[#This Row],['#
återstående]],D88),0)),0)</f>
        <v>7328.7512612122591</v>
      </c>
      <c r="F87" s="30">
        <f ca="1">IFERROR(IF(AND(ValuesEntered,Amortering[[#This Row],[betalning
datum]]&lt;&gt;""),-PPMT(Räntesats/12,1,Lånets_löptid-ROWS($C$4:C87)+1,Amortering[[#This Row],[öppnings-
saldo]]),""),0)</f>
        <v>3393.5414430179449</v>
      </c>
      <c r="G87" s="30">
        <f ca="1">IF(Amortering[[#This Row],[betalning
datum]]="",0,PropertyTaxAmount)</f>
        <v>3750</v>
      </c>
      <c r="H87" s="30">
        <f ca="1">IF(Amortering[[#This Row],[betalning
datum]]="",0,Amortering[[#This Row],[ränta]]+Amortering[[#This Row],[lånebelopp]]+Amortering[[#This Row],[fastighets-
avgift]])</f>
        <v>14472.292704230204</v>
      </c>
      <c r="I87" s="30">
        <f ca="1">IF(Amortering[[#This Row],[betalning
datum]]="",0,Amortering[[#This Row],[öppnings-
saldo]]-Amortering[[#This Row],[lånebelopp]])</f>
        <v>1758900.3026909423</v>
      </c>
      <c r="J87" s="14">
        <f ca="1">IF(Amortering[[#This Row],[slut-
saldo]]&gt;0,LastRow-ROW(),0)</f>
        <v>276</v>
      </c>
    </row>
    <row r="88" spans="2:10" ht="15" customHeight="1" x14ac:dyDescent="0.25">
      <c r="B88" s="12">
        <f>ROWS($B$4:B88)</f>
        <v>85</v>
      </c>
      <c r="C88" s="13">
        <f ca="1">IF(ValuesEntered,IF(Amortering[[#This Row],['#]]&lt;=Lånets_löptid,IF(ROW()-ROW(Amortering[[#Headers],[betalning
datum]])=1,LoanStart,IF(I87&gt;0,EDATE(C87,1),"")),""),"")</f>
        <v>45800</v>
      </c>
      <c r="D88" s="30">
        <f ca="1">IF(ROW()-ROW(Amortering[[#Headers],[öppnings-
saldo]])=1,Lånebelopp,IF(Amortering[[#This Row],[betalning
datum]]="",0,INDEX(Amortering[], ROW()-4,8)))</f>
        <v>1758900.3026909423</v>
      </c>
      <c r="E88" s="30">
        <f ca="1">IF(ValuesEntered,IF(ROW()-ROW(Amortering[[#Headers],[ränta]])=1,-IPMT(Räntesats/12,1,Lånets_löptid-ROWS($C$4:C88)+1,Amortering[[#This Row],[öppnings-
saldo]]),IFERROR(-IPMT(Räntesats/12,1,Amortering[[#This Row],['#
återstående]],D89),0)),0)</f>
        <v>7314.5525895496321</v>
      </c>
      <c r="F88" s="30">
        <f ca="1">IFERROR(IF(AND(ValuesEntered,Amortering[[#This Row],[betalning
datum]]&lt;&gt;""),-PPMT(Räntesats/12,1,Lånets_löptid-ROWS($C$4:C88)+1,Amortering[[#This Row],[öppnings-
saldo]]),""),0)</f>
        <v>3407.6811990305182</v>
      </c>
      <c r="G88" s="30">
        <f ca="1">IF(Amortering[[#This Row],[betalning
datum]]="",0,PropertyTaxAmount)</f>
        <v>3750</v>
      </c>
      <c r="H88" s="30">
        <f ca="1">IF(Amortering[[#This Row],[betalning
datum]]="",0,Amortering[[#This Row],[ränta]]+Amortering[[#This Row],[lånebelopp]]+Amortering[[#This Row],[fastighets-
avgift]])</f>
        <v>14472.23378858015</v>
      </c>
      <c r="I88" s="30">
        <f ca="1">IF(Amortering[[#This Row],[betalning
datum]]="",0,Amortering[[#This Row],[öppnings-
saldo]]-Amortering[[#This Row],[lånebelopp]])</f>
        <v>1755492.6214919118</v>
      </c>
      <c r="J88" s="14">
        <f ca="1">IF(Amortering[[#This Row],[slut-
saldo]]&gt;0,LastRow-ROW(),0)</f>
        <v>275</v>
      </c>
    </row>
    <row r="89" spans="2:10" ht="15" customHeight="1" x14ac:dyDescent="0.25">
      <c r="B89" s="12">
        <f>ROWS($B$4:B89)</f>
        <v>86</v>
      </c>
      <c r="C89" s="13">
        <f ca="1">IF(ValuesEntered,IF(Amortering[[#This Row],['#]]&lt;=Lånets_löptid,IF(ROW()-ROW(Amortering[[#Headers],[betalning
datum]])=1,LoanStart,IF(I88&gt;0,EDATE(C88,1),"")),""),"")</f>
        <v>45831</v>
      </c>
      <c r="D89" s="30">
        <f ca="1">IF(ROW()-ROW(Amortering[[#Headers],[öppnings-
saldo]])=1,Lånebelopp,IF(Amortering[[#This Row],[betalning
datum]]="",0,INDEX(Amortering[], ROW()-4,8)))</f>
        <v>1755492.6214919118</v>
      </c>
      <c r="E89" s="30">
        <f ca="1">IF(ValuesEntered,IF(ROW()-ROW(Amortering[[#Headers],[ränta]])=1,-IPMT(Räntesats/12,1,Lånets_löptid-ROWS($C$4:C89)+1,Amortering[[#This Row],[öppnings-
saldo]]),IFERROR(-IPMT(Räntesats/12,1,Amortering[[#This Row],['#
återstående]],D90),0)),0)</f>
        <v>7300.2947567550773</v>
      </c>
      <c r="F89" s="30">
        <f ca="1">IFERROR(IF(AND(ValuesEntered,Amortering[[#This Row],[betalning
datum]]&lt;&gt;""),-PPMT(Räntesats/12,1,Lånets_löptid-ROWS($C$4:C89)+1,Amortering[[#This Row],[öppnings-
saldo]]),""),0)</f>
        <v>3421.8798706931461</v>
      </c>
      <c r="G89" s="30">
        <f ca="1">IF(Amortering[[#This Row],[betalning
datum]]="",0,PropertyTaxAmount)</f>
        <v>3750</v>
      </c>
      <c r="H89" s="30">
        <f ca="1">IF(Amortering[[#This Row],[betalning
datum]]="",0,Amortering[[#This Row],[ränta]]+Amortering[[#This Row],[lånebelopp]]+Amortering[[#This Row],[fastighets-
avgift]])</f>
        <v>14472.174627448223</v>
      </c>
      <c r="I89" s="30">
        <f ca="1">IF(Amortering[[#This Row],[betalning
datum]]="",0,Amortering[[#This Row],[öppnings-
saldo]]-Amortering[[#This Row],[lånebelopp]])</f>
        <v>1752070.7416212186</v>
      </c>
      <c r="J89" s="14">
        <f ca="1">IF(Amortering[[#This Row],[slut-
saldo]]&gt;0,LastRow-ROW(),0)</f>
        <v>274</v>
      </c>
    </row>
    <row r="90" spans="2:10" ht="15" customHeight="1" x14ac:dyDescent="0.25">
      <c r="B90" s="12">
        <f>ROWS($B$4:B90)</f>
        <v>87</v>
      </c>
      <c r="C90" s="13">
        <f ca="1">IF(ValuesEntered,IF(Amortering[[#This Row],['#]]&lt;=Lånets_löptid,IF(ROW()-ROW(Amortering[[#Headers],[betalning
datum]])=1,LoanStart,IF(I89&gt;0,EDATE(C89,1),"")),""),"")</f>
        <v>45861</v>
      </c>
      <c r="D90" s="30">
        <f ca="1">IF(ROW()-ROW(Amortering[[#Headers],[öppnings-
saldo]])=1,Lånebelopp,IF(Amortering[[#This Row],[betalning
datum]]="",0,INDEX(Amortering[], ROW()-4,8)))</f>
        <v>1752070.7416212186</v>
      </c>
      <c r="E90" s="30">
        <f ca="1">IF(ValuesEntered,IF(ROW()-ROW(Amortering[[#Headers],[ränta]])=1,-IPMT(Räntesats/12,1,Lånets_löptid-ROWS($C$4:C90)+1,Amortering[[#This Row],[öppnings-
saldo]]),IFERROR(-IPMT(Räntesats/12,1,Amortering[[#This Row],['#
återstående]],D91),0)),0)</f>
        <v>7285.9775163238792</v>
      </c>
      <c r="F90" s="30">
        <f ca="1">IFERROR(IF(AND(ValuesEntered,Amortering[[#This Row],[betalning
datum]]&lt;&gt;""),-PPMT(Räntesats/12,1,Lånets_löptid-ROWS($C$4:C90)+1,Amortering[[#This Row],[öppnings-
saldo]]),""),0)</f>
        <v>3436.1377034877009</v>
      </c>
      <c r="G90" s="30">
        <f ca="1">IF(Amortering[[#This Row],[betalning
datum]]="",0,PropertyTaxAmount)</f>
        <v>3750</v>
      </c>
      <c r="H90" s="30">
        <f ca="1">IF(Amortering[[#This Row],[betalning
datum]]="",0,Amortering[[#This Row],[ränta]]+Amortering[[#This Row],[lånebelopp]]+Amortering[[#This Row],[fastighets-
avgift]])</f>
        <v>14472.11521981158</v>
      </c>
      <c r="I90" s="30">
        <f ca="1">IF(Amortering[[#This Row],[betalning
datum]]="",0,Amortering[[#This Row],[öppnings-
saldo]]-Amortering[[#This Row],[lånebelopp]])</f>
        <v>1748634.603917731</v>
      </c>
      <c r="J90" s="14">
        <f ca="1">IF(Amortering[[#This Row],[slut-
saldo]]&gt;0,LastRow-ROW(),0)</f>
        <v>273</v>
      </c>
    </row>
    <row r="91" spans="2:10" ht="15" customHeight="1" x14ac:dyDescent="0.25">
      <c r="B91" s="12">
        <f>ROWS($B$4:B91)</f>
        <v>88</v>
      </c>
      <c r="C91" s="13">
        <f ca="1">IF(ValuesEntered,IF(Amortering[[#This Row],['#]]&lt;=Lånets_löptid,IF(ROW()-ROW(Amortering[[#Headers],[betalning
datum]])=1,LoanStart,IF(I90&gt;0,EDATE(C90,1),"")),""),"")</f>
        <v>45892</v>
      </c>
      <c r="D91" s="30">
        <f ca="1">IF(ROW()-ROW(Amortering[[#Headers],[öppnings-
saldo]])=1,Lånebelopp,IF(Amortering[[#This Row],[betalning
datum]]="",0,INDEX(Amortering[], ROW()-4,8)))</f>
        <v>1748634.603917731</v>
      </c>
      <c r="E91" s="30">
        <f ca="1">IF(ValuesEntered,IF(ROW()-ROW(Amortering[[#Headers],[ränta]])=1,-IPMT(Räntesats/12,1,Lånets_löptid-ROWS($C$4:C91)+1,Amortering[[#This Row],[öppnings-
saldo]]),IFERROR(-IPMT(Räntesats/12,1,Amortering[[#This Row],['#
återstående]],D92),0)),0)</f>
        <v>7271.6006207242181</v>
      </c>
      <c r="F91" s="30">
        <f ca="1">IFERROR(IF(AND(ValuesEntered,Amortering[[#This Row],[betalning
datum]]&lt;&gt;""),-PPMT(Räntesats/12,1,Lånets_löptid-ROWS($C$4:C91)+1,Amortering[[#This Row],[öppnings-
saldo]]),""),0)</f>
        <v>3450.4549439188995</v>
      </c>
      <c r="G91" s="30">
        <f ca="1">IF(Amortering[[#This Row],[betalning
datum]]="",0,PropertyTaxAmount)</f>
        <v>3750</v>
      </c>
      <c r="H91" s="30">
        <f ca="1">IF(Amortering[[#This Row],[betalning
datum]]="",0,Amortering[[#This Row],[ränta]]+Amortering[[#This Row],[lånebelopp]]+Amortering[[#This Row],[fastighets-
avgift]])</f>
        <v>14472.055564643117</v>
      </c>
      <c r="I91" s="30">
        <f ca="1">IF(Amortering[[#This Row],[betalning
datum]]="",0,Amortering[[#This Row],[öppnings-
saldo]]-Amortering[[#This Row],[lånebelopp]])</f>
        <v>1745184.1489738121</v>
      </c>
      <c r="J91" s="14">
        <f ca="1">IF(Amortering[[#This Row],[slut-
saldo]]&gt;0,LastRow-ROW(),0)</f>
        <v>272</v>
      </c>
    </row>
    <row r="92" spans="2:10" ht="15" customHeight="1" x14ac:dyDescent="0.25">
      <c r="B92" s="12">
        <f>ROWS($B$4:B92)</f>
        <v>89</v>
      </c>
      <c r="C92" s="13">
        <f ca="1">IF(ValuesEntered,IF(Amortering[[#This Row],['#]]&lt;=Lånets_löptid,IF(ROW()-ROW(Amortering[[#Headers],[betalning
datum]])=1,LoanStart,IF(I91&gt;0,EDATE(C91,1),"")),""),"")</f>
        <v>45923</v>
      </c>
      <c r="D92" s="30">
        <f ca="1">IF(ROW()-ROW(Amortering[[#Headers],[öppnings-
saldo]])=1,Lånebelopp,IF(Amortering[[#This Row],[betalning
datum]]="",0,INDEX(Amortering[], ROW()-4,8)))</f>
        <v>1745184.1489738121</v>
      </c>
      <c r="E92" s="30">
        <f ca="1">IF(ValuesEntered,IF(ROW()-ROW(Amortering[[#Headers],[ränta]])=1,-IPMT(Räntesats/12,1,Lånets_löptid-ROWS($C$4:C92)+1,Amortering[[#This Row],[öppnings-
saldo]]),IFERROR(-IPMT(Räntesats/12,1,Amortering[[#This Row],['#
återstående]],D93),0)),0)</f>
        <v>7257.1638213928891</v>
      </c>
      <c r="F92" s="30">
        <f ca="1">IFERROR(IF(AND(ValuesEntered,Amortering[[#This Row],[betalning
datum]]&lt;&gt;""),-PPMT(Räntesats/12,1,Lånets_löptid-ROWS($C$4:C92)+1,Amortering[[#This Row],[öppnings-
saldo]]),""),0)</f>
        <v>3464.831839518562</v>
      </c>
      <c r="G92" s="30">
        <f ca="1">IF(Amortering[[#This Row],[betalning
datum]]="",0,PropertyTaxAmount)</f>
        <v>3750</v>
      </c>
      <c r="H92" s="30">
        <f ca="1">IF(Amortering[[#This Row],[betalning
datum]]="",0,Amortering[[#This Row],[ränta]]+Amortering[[#This Row],[lånebelopp]]+Amortering[[#This Row],[fastighets-
avgift]])</f>
        <v>14471.995660911451</v>
      </c>
      <c r="I92" s="30">
        <f ca="1">IF(Amortering[[#This Row],[betalning
datum]]="",0,Amortering[[#This Row],[öppnings-
saldo]]-Amortering[[#This Row],[lånebelopp]])</f>
        <v>1741719.3171342935</v>
      </c>
      <c r="J92" s="14">
        <f ca="1">IF(Amortering[[#This Row],[slut-
saldo]]&gt;0,LastRow-ROW(),0)</f>
        <v>271</v>
      </c>
    </row>
    <row r="93" spans="2:10" ht="15" customHeight="1" x14ac:dyDescent="0.25">
      <c r="B93" s="12">
        <f>ROWS($B$4:B93)</f>
        <v>90</v>
      </c>
      <c r="C93" s="13">
        <f ca="1">IF(ValuesEntered,IF(Amortering[[#This Row],['#]]&lt;=Lånets_löptid,IF(ROW()-ROW(Amortering[[#Headers],[betalning
datum]])=1,LoanStart,IF(I92&gt;0,EDATE(C92,1),"")),""),"")</f>
        <v>45953</v>
      </c>
      <c r="D93" s="30">
        <f ca="1">IF(ROW()-ROW(Amortering[[#Headers],[öppnings-
saldo]])=1,Lånebelopp,IF(Amortering[[#This Row],[betalning
datum]]="",0,INDEX(Amortering[], ROW()-4,8)))</f>
        <v>1741719.3171342935</v>
      </c>
      <c r="E93" s="30">
        <f ca="1">IF(ValuesEntered,IF(ROW()-ROW(Amortering[[#Headers],[ränta]])=1,-IPMT(Räntesats/12,1,Lånets_löptid-ROWS($C$4:C93)+1,Amortering[[#This Row],[öppnings-
saldo]]),IFERROR(-IPMT(Räntesats/12,1,Amortering[[#This Row],['#
återstående]],D94),0)),0)</f>
        <v>7242.6668687310148</v>
      </c>
      <c r="F93" s="30">
        <f ca="1">IFERROR(IF(AND(ValuesEntered,Amortering[[#This Row],[betalning
datum]]&lt;&gt;""),-PPMT(Räntesats/12,1,Lånets_löptid-ROWS($C$4:C93)+1,Amortering[[#This Row],[öppnings-
saldo]]),""),0)</f>
        <v>3479.2686388498896</v>
      </c>
      <c r="G93" s="30">
        <f ca="1">IF(Amortering[[#This Row],[betalning
datum]]="",0,PropertyTaxAmount)</f>
        <v>3750</v>
      </c>
      <c r="H93" s="30">
        <f ca="1">IF(Amortering[[#This Row],[betalning
datum]]="",0,Amortering[[#This Row],[ränta]]+Amortering[[#This Row],[lånebelopp]]+Amortering[[#This Row],[fastighets-
avgift]])</f>
        <v>14471.935507580904</v>
      </c>
      <c r="I93" s="30">
        <f ca="1">IF(Amortering[[#This Row],[betalning
datum]]="",0,Amortering[[#This Row],[öppnings-
saldo]]-Amortering[[#This Row],[lånebelopp]])</f>
        <v>1738240.0484954435</v>
      </c>
      <c r="J93" s="14">
        <f ca="1">IF(Amortering[[#This Row],[slut-
saldo]]&gt;0,LastRow-ROW(),0)</f>
        <v>270</v>
      </c>
    </row>
    <row r="94" spans="2:10" ht="15" customHeight="1" x14ac:dyDescent="0.25">
      <c r="B94" s="12">
        <f>ROWS($B$4:B94)</f>
        <v>91</v>
      </c>
      <c r="C94" s="13">
        <f ca="1">IF(ValuesEntered,IF(Amortering[[#This Row],['#]]&lt;=Lånets_löptid,IF(ROW()-ROW(Amortering[[#Headers],[betalning
datum]])=1,LoanStart,IF(I93&gt;0,EDATE(C93,1),"")),""),"")</f>
        <v>45984</v>
      </c>
      <c r="D94" s="30">
        <f ca="1">IF(ROW()-ROW(Amortering[[#Headers],[öppnings-
saldo]])=1,Lånebelopp,IF(Amortering[[#This Row],[betalning
datum]]="",0,INDEX(Amortering[], ROW()-4,8)))</f>
        <v>1738240.0484954435</v>
      </c>
      <c r="E94" s="30">
        <f ca="1">IF(ValuesEntered,IF(ROW()-ROW(Amortering[[#Headers],[ränta]])=1,-IPMT(Räntesats/12,1,Lånets_löptid-ROWS($C$4:C94)+1,Amortering[[#This Row],[öppnings-
saldo]]),IFERROR(-IPMT(Räntesats/12,1,Amortering[[#This Row],['#
återstående]],D95),0)),0)</f>
        <v>7228.109512099717</v>
      </c>
      <c r="F94" s="30">
        <f ca="1">IFERROR(IF(AND(ValuesEntered,Amortering[[#This Row],[betalning
datum]]&lt;&gt;""),-PPMT(Räntesats/12,1,Lånets_löptid-ROWS($C$4:C94)+1,Amortering[[#This Row],[öppnings-
saldo]]),""),0)</f>
        <v>3493.765591511763</v>
      </c>
      <c r="G94" s="30">
        <f ca="1">IF(Amortering[[#This Row],[betalning
datum]]="",0,PropertyTaxAmount)</f>
        <v>3750</v>
      </c>
      <c r="H94" s="30">
        <f ca="1">IF(Amortering[[#This Row],[betalning
datum]]="",0,Amortering[[#This Row],[ränta]]+Amortering[[#This Row],[lånebelopp]]+Amortering[[#This Row],[fastighets-
avgift]])</f>
        <v>14471.875103611481</v>
      </c>
      <c r="I94" s="30">
        <f ca="1">IF(Amortering[[#This Row],[betalning
datum]]="",0,Amortering[[#This Row],[öppnings-
saldo]]-Amortering[[#This Row],[lånebelopp]])</f>
        <v>1734746.2829039318</v>
      </c>
      <c r="J94" s="14">
        <f ca="1">IF(Amortering[[#This Row],[slut-
saldo]]&gt;0,LastRow-ROW(),0)</f>
        <v>269</v>
      </c>
    </row>
    <row r="95" spans="2:10" ht="15" customHeight="1" x14ac:dyDescent="0.25">
      <c r="B95" s="12">
        <f>ROWS($B$4:B95)</f>
        <v>92</v>
      </c>
      <c r="C95" s="13">
        <f ca="1">IF(ValuesEntered,IF(Amortering[[#This Row],['#]]&lt;=Lånets_löptid,IF(ROW()-ROW(Amortering[[#Headers],[betalning
datum]])=1,LoanStart,IF(I94&gt;0,EDATE(C94,1),"")),""),"")</f>
        <v>46014</v>
      </c>
      <c r="D95" s="30">
        <f ca="1">IF(ROW()-ROW(Amortering[[#Headers],[öppnings-
saldo]])=1,Lånebelopp,IF(Amortering[[#This Row],[betalning
datum]]="",0,INDEX(Amortering[], ROW()-4,8)))</f>
        <v>1734746.2829039318</v>
      </c>
      <c r="E95" s="30">
        <f ca="1">IF(ValuesEntered,IF(ROW()-ROW(Amortering[[#Headers],[ränta]])=1,-IPMT(Räntesats/12,1,Lånets_löptid-ROWS($C$4:C95)+1,Amortering[[#This Row],[öppnings-
saldo]]),IFERROR(-IPMT(Räntesats/12,1,Amortering[[#This Row],['#
återstående]],D96),0)),0)</f>
        <v>7213.4914998157865</v>
      </c>
      <c r="F95" s="30">
        <f ca="1">IFERROR(IF(AND(ValuesEntered,Amortering[[#This Row],[betalning
datum]]&lt;&gt;""),-PPMT(Räntesats/12,1,Lånets_löptid-ROWS($C$4:C95)+1,Amortering[[#This Row],[öppnings-
saldo]]),""),0)</f>
        <v>3508.3229481430631</v>
      </c>
      <c r="G95" s="30">
        <f ca="1">IF(Amortering[[#This Row],[betalning
datum]]="",0,PropertyTaxAmount)</f>
        <v>3750</v>
      </c>
      <c r="H95" s="30">
        <f ca="1">IF(Amortering[[#This Row],[betalning
datum]]="",0,Amortering[[#This Row],[ränta]]+Amortering[[#This Row],[lånebelopp]]+Amortering[[#This Row],[fastighets-
avgift]])</f>
        <v>14471.81444795885</v>
      </c>
      <c r="I95" s="30">
        <f ca="1">IF(Amortering[[#This Row],[betalning
datum]]="",0,Amortering[[#This Row],[öppnings-
saldo]]-Amortering[[#This Row],[lånebelopp]])</f>
        <v>1731237.9599557887</v>
      </c>
      <c r="J95" s="14">
        <f ca="1">IF(Amortering[[#This Row],[slut-
saldo]]&gt;0,LastRow-ROW(),0)</f>
        <v>268</v>
      </c>
    </row>
    <row r="96" spans="2:10" ht="15" customHeight="1" x14ac:dyDescent="0.25">
      <c r="B96" s="12">
        <f>ROWS($B$4:B96)</f>
        <v>93</v>
      </c>
      <c r="C96" s="13">
        <f ca="1">IF(ValuesEntered,IF(Amortering[[#This Row],['#]]&lt;=Lånets_löptid,IF(ROW()-ROW(Amortering[[#Headers],[betalning
datum]])=1,LoanStart,IF(I95&gt;0,EDATE(C95,1),"")),""),"")</f>
        <v>46045</v>
      </c>
      <c r="D96" s="30">
        <f ca="1">IF(ROW()-ROW(Amortering[[#Headers],[öppnings-
saldo]])=1,Lånebelopp,IF(Amortering[[#This Row],[betalning
datum]]="",0,INDEX(Amortering[], ROW()-4,8)))</f>
        <v>1731237.9599557887</v>
      </c>
      <c r="E96" s="30">
        <f ca="1">IF(ValuesEntered,IF(ROW()-ROW(Amortering[[#Headers],[ränta]])=1,-IPMT(Räntesats/12,1,Lånets_löptid-ROWS($C$4:C96)+1,Amortering[[#This Row],[öppnings-
saldo]]),IFERROR(-IPMT(Räntesats/12,1,Amortering[[#This Row],['#
återstående]],D97),0)),0)</f>
        <v>7198.8125791473403</v>
      </c>
      <c r="F96" s="30">
        <f ca="1">IFERROR(IF(AND(ValuesEntered,Amortering[[#This Row],[betalning
datum]]&lt;&gt;""),-PPMT(Räntesats/12,1,Lånets_löptid-ROWS($C$4:C96)+1,Amortering[[#This Row],[öppnings-
saldo]]),""),0)</f>
        <v>3522.9409604269918</v>
      </c>
      <c r="G96" s="30">
        <f ca="1">IF(Amortering[[#This Row],[betalning
datum]]="",0,PropertyTaxAmount)</f>
        <v>3750</v>
      </c>
      <c r="H96" s="30">
        <f ca="1">IF(Amortering[[#This Row],[betalning
datum]]="",0,Amortering[[#This Row],[ränta]]+Amortering[[#This Row],[lånebelopp]]+Amortering[[#This Row],[fastighets-
avgift]])</f>
        <v>14471.753539574333</v>
      </c>
      <c r="I96" s="30">
        <f ca="1">IF(Amortering[[#This Row],[betalning
datum]]="",0,Amortering[[#This Row],[öppnings-
saldo]]-Amortering[[#This Row],[lånebelopp]])</f>
        <v>1727715.0189953616</v>
      </c>
      <c r="J96" s="14">
        <f ca="1">IF(Amortering[[#This Row],[slut-
saldo]]&gt;0,LastRow-ROW(),0)</f>
        <v>267</v>
      </c>
    </row>
    <row r="97" spans="2:10" ht="15" customHeight="1" x14ac:dyDescent="0.25">
      <c r="B97" s="12">
        <f>ROWS($B$4:B97)</f>
        <v>94</v>
      </c>
      <c r="C97" s="13">
        <f ca="1">IF(ValuesEntered,IF(Amortering[[#This Row],['#]]&lt;=Lånets_löptid,IF(ROW()-ROW(Amortering[[#Headers],[betalning
datum]])=1,LoanStart,IF(I96&gt;0,EDATE(C96,1),"")),""),"")</f>
        <v>46076</v>
      </c>
      <c r="D97" s="30">
        <f ca="1">IF(ROW()-ROW(Amortering[[#Headers],[öppnings-
saldo]])=1,Lånebelopp,IF(Amortering[[#This Row],[betalning
datum]]="",0,INDEX(Amortering[], ROW()-4,8)))</f>
        <v>1727715.0189953616</v>
      </c>
      <c r="E97" s="30">
        <f ca="1">IF(ValuesEntered,IF(ROW()-ROW(Amortering[[#Headers],[ränta]])=1,-IPMT(Räntesats/12,1,Lånets_löptid-ROWS($C$4:C97)+1,Amortering[[#This Row],[öppnings-
saldo]]),IFERROR(-IPMT(Räntesats/12,1,Amortering[[#This Row],['#
återstående]],D98),0)),0)</f>
        <v>7184.0724963094426</v>
      </c>
      <c r="F97" s="30">
        <f ca="1">IFERROR(IF(AND(ValuesEntered,Amortering[[#This Row],[betalning
datum]]&lt;&gt;""),-PPMT(Räntesats/12,1,Lånets_löptid-ROWS($C$4:C97)+1,Amortering[[#This Row],[öppnings-
saldo]]),""),0)</f>
        <v>3537.6198810954384</v>
      </c>
      <c r="G97" s="30">
        <f ca="1">IF(Amortering[[#This Row],[betalning
datum]]="",0,PropertyTaxAmount)</f>
        <v>3750</v>
      </c>
      <c r="H97" s="30">
        <f ca="1">IF(Amortering[[#This Row],[betalning
datum]]="",0,Amortering[[#This Row],[ränta]]+Amortering[[#This Row],[lånebelopp]]+Amortering[[#This Row],[fastighets-
avgift]])</f>
        <v>14471.692377404881</v>
      </c>
      <c r="I97" s="30">
        <f ca="1">IF(Amortering[[#This Row],[betalning
datum]]="",0,Amortering[[#This Row],[öppnings-
saldo]]-Amortering[[#This Row],[lånebelopp]])</f>
        <v>1724177.3991142663</v>
      </c>
      <c r="J97" s="14">
        <f ca="1">IF(Amortering[[#This Row],[slut-
saldo]]&gt;0,LastRow-ROW(),0)</f>
        <v>266</v>
      </c>
    </row>
    <row r="98" spans="2:10" ht="15" customHeight="1" x14ac:dyDescent="0.25">
      <c r="B98" s="12">
        <f>ROWS($B$4:B98)</f>
        <v>95</v>
      </c>
      <c r="C98" s="13">
        <f ca="1">IF(ValuesEntered,IF(Amortering[[#This Row],['#]]&lt;=Lånets_löptid,IF(ROW()-ROW(Amortering[[#Headers],[betalning
datum]])=1,LoanStart,IF(I97&gt;0,EDATE(C97,1),"")),""),"")</f>
        <v>46104</v>
      </c>
      <c r="D98" s="30">
        <f ca="1">IF(ROW()-ROW(Amortering[[#Headers],[öppnings-
saldo]])=1,Lånebelopp,IF(Amortering[[#This Row],[betalning
datum]]="",0,INDEX(Amortering[], ROW()-4,8)))</f>
        <v>1724177.3991142663</v>
      </c>
      <c r="E98" s="30">
        <f ca="1">IF(ValuesEntered,IF(ROW()-ROW(Amortering[[#Headers],[ränta]])=1,-IPMT(Räntesats/12,1,Lånets_löptid-ROWS($C$4:C98)+1,Amortering[[#This Row],[öppnings-
saldo]]),IFERROR(-IPMT(Räntesats/12,1,Amortering[[#This Row],['#
återstående]],D99),0)),0)</f>
        <v>7169.2709964597207</v>
      </c>
      <c r="F98" s="30">
        <f ca="1">IFERROR(IF(AND(ValuesEntered,Amortering[[#This Row],[betalning
datum]]&lt;&gt;""),-PPMT(Räntesats/12,1,Lånets_löptid-ROWS($C$4:C98)+1,Amortering[[#This Row],[öppnings-
saldo]]),""),0)</f>
        <v>3552.3599639333361</v>
      </c>
      <c r="G98" s="30">
        <f ca="1">IF(Amortering[[#This Row],[betalning
datum]]="",0,PropertyTaxAmount)</f>
        <v>3750</v>
      </c>
      <c r="H98" s="30">
        <f ca="1">IF(Amortering[[#This Row],[betalning
datum]]="",0,Amortering[[#This Row],[ränta]]+Amortering[[#This Row],[lånebelopp]]+Amortering[[#This Row],[fastighets-
avgift]])</f>
        <v>14471.630960393057</v>
      </c>
      <c r="I98" s="30">
        <f ca="1">IF(Amortering[[#This Row],[betalning
datum]]="",0,Amortering[[#This Row],[öppnings-
saldo]]-Amortering[[#This Row],[lånebelopp]])</f>
        <v>1720625.039150333</v>
      </c>
      <c r="J98" s="14">
        <f ca="1">IF(Amortering[[#This Row],[slut-
saldo]]&gt;0,LastRow-ROW(),0)</f>
        <v>265</v>
      </c>
    </row>
    <row r="99" spans="2:10" ht="15" customHeight="1" x14ac:dyDescent="0.25">
      <c r="B99" s="12">
        <f>ROWS($B$4:B99)</f>
        <v>96</v>
      </c>
      <c r="C99" s="13">
        <f ca="1">IF(ValuesEntered,IF(Amortering[[#This Row],['#]]&lt;=Lånets_löptid,IF(ROW()-ROW(Amortering[[#Headers],[betalning
datum]])=1,LoanStart,IF(I98&gt;0,EDATE(C98,1),"")),""),"")</f>
        <v>46135</v>
      </c>
      <c r="D99" s="30">
        <f ca="1">IF(ROW()-ROW(Amortering[[#Headers],[öppnings-
saldo]])=1,Lånebelopp,IF(Amortering[[#This Row],[betalning
datum]]="",0,INDEX(Amortering[], ROW()-4,8)))</f>
        <v>1720625.039150333</v>
      </c>
      <c r="E99" s="30">
        <f ca="1">IF(ValuesEntered,IF(ROW()-ROW(Amortering[[#Headers],[ränta]])=1,-IPMT(Räntesats/12,1,Lånets_löptid-ROWS($C$4:C99)+1,Amortering[[#This Row],[öppnings-
saldo]]),IFERROR(-IPMT(Räntesats/12,1,Amortering[[#This Row],['#
återstående]],D100),0)),0)</f>
        <v>7154.4078236939577</v>
      </c>
      <c r="F99" s="30">
        <f ca="1">IFERROR(IF(AND(ValuesEntered,Amortering[[#This Row],[betalning
datum]]&lt;&gt;""),-PPMT(Räntesats/12,1,Lånets_löptid-ROWS($C$4:C99)+1,Amortering[[#This Row],[öppnings-
saldo]]),""),0)</f>
        <v>3567.1614637830571</v>
      </c>
      <c r="G99" s="30">
        <f ca="1">IF(Amortering[[#This Row],[betalning
datum]]="",0,PropertyTaxAmount)</f>
        <v>3750</v>
      </c>
      <c r="H99" s="30">
        <f ca="1">IF(Amortering[[#This Row],[betalning
datum]]="",0,Amortering[[#This Row],[ränta]]+Amortering[[#This Row],[lånebelopp]]+Amortering[[#This Row],[fastighets-
avgift]])</f>
        <v>14471.569287477014</v>
      </c>
      <c r="I99" s="30">
        <f ca="1">IF(Amortering[[#This Row],[betalning
datum]]="",0,Amortering[[#This Row],[öppnings-
saldo]]-Amortering[[#This Row],[lånebelopp]])</f>
        <v>1717057.8776865499</v>
      </c>
      <c r="J99" s="14">
        <f ca="1">IF(Amortering[[#This Row],[slut-
saldo]]&gt;0,LastRow-ROW(),0)</f>
        <v>264</v>
      </c>
    </row>
    <row r="100" spans="2:10" ht="15" customHeight="1" x14ac:dyDescent="0.25">
      <c r="B100" s="12">
        <f>ROWS($B$4:B100)</f>
        <v>97</v>
      </c>
      <c r="C100" s="13">
        <f ca="1">IF(ValuesEntered,IF(Amortering[[#This Row],['#]]&lt;=Lånets_löptid,IF(ROW()-ROW(Amortering[[#Headers],[betalning
datum]])=1,LoanStart,IF(I99&gt;0,EDATE(C99,1),"")),""),"")</f>
        <v>46165</v>
      </c>
      <c r="D100" s="30">
        <f ca="1">IF(ROW()-ROW(Amortering[[#Headers],[öppnings-
saldo]])=1,Lånebelopp,IF(Amortering[[#This Row],[betalning
datum]]="",0,INDEX(Amortering[], ROW()-4,8)))</f>
        <v>1717057.8776865499</v>
      </c>
      <c r="E100" s="30">
        <f ca="1">IF(ValuesEntered,IF(ROW()-ROW(Amortering[[#Headers],[ränta]])=1,-IPMT(Räntesats/12,1,Lånets_löptid-ROWS($C$4:C100)+1,Amortering[[#This Row],[öppnings-
saldo]]),IFERROR(-IPMT(Räntesats/12,1,Amortering[[#This Row],['#
återstående]],D101),0)),0)</f>
        <v>7139.4827210416715</v>
      </c>
      <c r="F100" s="30">
        <f ca="1">IFERROR(IF(AND(ValuesEntered,Amortering[[#This Row],[betalning
datum]]&lt;&gt;""),-PPMT(Räntesats/12,1,Lånets_löptid-ROWS($C$4:C100)+1,Amortering[[#This Row],[öppnings-
saldo]]),""),0)</f>
        <v>3582.0246365488201</v>
      </c>
      <c r="G100" s="30">
        <f ca="1">IF(Amortering[[#This Row],[betalning
datum]]="",0,PropertyTaxAmount)</f>
        <v>3750</v>
      </c>
      <c r="H100" s="30">
        <f ca="1">IF(Amortering[[#This Row],[betalning
datum]]="",0,Amortering[[#This Row],[ränta]]+Amortering[[#This Row],[lånebelopp]]+Amortering[[#This Row],[fastighets-
avgift]])</f>
        <v>14471.507357590492</v>
      </c>
      <c r="I100" s="30">
        <f ca="1">IF(Amortering[[#This Row],[betalning
datum]]="",0,Amortering[[#This Row],[öppnings-
saldo]]-Amortering[[#This Row],[lånebelopp]])</f>
        <v>1713475.8530500012</v>
      </c>
      <c r="J100" s="14">
        <f ca="1">IF(Amortering[[#This Row],[slut-
saldo]]&gt;0,LastRow-ROW(),0)</f>
        <v>263</v>
      </c>
    </row>
    <row r="101" spans="2:10" ht="15" customHeight="1" x14ac:dyDescent="0.25">
      <c r="B101" s="12">
        <f>ROWS($B$4:B101)</f>
        <v>98</v>
      </c>
      <c r="C101" s="13">
        <f ca="1">IF(ValuesEntered,IF(Amortering[[#This Row],['#]]&lt;=Lånets_löptid,IF(ROW()-ROW(Amortering[[#Headers],[betalning
datum]])=1,LoanStart,IF(I100&gt;0,EDATE(C100,1),"")),""),"")</f>
        <v>46196</v>
      </c>
      <c r="D101" s="30">
        <f ca="1">IF(ROW()-ROW(Amortering[[#Headers],[öppnings-
saldo]])=1,Lånebelopp,IF(Amortering[[#This Row],[betalning
datum]]="",0,INDEX(Amortering[], ROW()-4,8)))</f>
        <v>1713475.8530500012</v>
      </c>
      <c r="E101" s="30">
        <f ca="1">IF(ValuesEntered,IF(ROW()-ROW(Amortering[[#Headers],[ränta]])=1,-IPMT(Räntesats/12,1,Lånets_löptid-ROWS($C$4:C101)+1,Amortering[[#This Row],[öppnings-
saldo]]),IFERROR(-IPMT(Räntesats/12,1,Amortering[[#This Row],['#
återstående]],D102),0)),0)</f>
        <v>7124.4954304616676</v>
      </c>
      <c r="F101" s="30">
        <f ca="1">IFERROR(IF(AND(ValuesEntered,Amortering[[#This Row],[betalning
datum]]&lt;&gt;""),-PPMT(Räntesats/12,1,Lånets_löptid-ROWS($C$4:C101)+1,Amortering[[#This Row],[öppnings-
saldo]]),""),0)</f>
        <v>3596.9497392011062</v>
      </c>
      <c r="G101" s="30">
        <f ca="1">IF(Amortering[[#This Row],[betalning
datum]]="",0,PropertyTaxAmount)</f>
        <v>3750</v>
      </c>
      <c r="H101" s="30">
        <f ca="1">IF(Amortering[[#This Row],[betalning
datum]]="",0,Amortering[[#This Row],[ränta]]+Amortering[[#This Row],[lånebelopp]]+Amortering[[#This Row],[fastighets-
avgift]])</f>
        <v>14471.445169662773</v>
      </c>
      <c r="I101" s="30">
        <f ca="1">IF(Amortering[[#This Row],[betalning
datum]]="",0,Amortering[[#This Row],[öppnings-
saldo]]-Amortering[[#This Row],[lånebelopp]])</f>
        <v>1709878.9033108002</v>
      </c>
      <c r="J101" s="14">
        <f ca="1">IF(Amortering[[#This Row],[slut-
saldo]]&gt;0,LastRow-ROW(),0)</f>
        <v>262</v>
      </c>
    </row>
    <row r="102" spans="2:10" ht="15" customHeight="1" x14ac:dyDescent="0.25">
      <c r="B102" s="12">
        <f>ROWS($B$4:B102)</f>
        <v>99</v>
      </c>
      <c r="C102" s="13">
        <f ca="1">IF(ValuesEntered,IF(Amortering[[#This Row],['#]]&lt;=Lånets_löptid,IF(ROW()-ROW(Amortering[[#Headers],[betalning
datum]])=1,LoanStart,IF(I101&gt;0,EDATE(C101,1),"")),""),"")</f>
        <v>46226</v>
      </c>
      <c r="D102" s="30">
        <f ca="1">IF(ROW()-ROW(Amortering[[#Headers],[öppnings-
saldo]])=1,Lånebelopp,IF(Amortering[[#This Row],[betalning
datum]]="",0,INDEX(Amortering[], ROW()-4,8)))</f>
        <v>1709878.9033108002</v>
      </c>
      <c r="E102" s="30">
        <f ca="1">IF(ValuesEntered,IF(ROW()-ROW(Amortering[[#Headers],[ränta]])=1,-IPMT(Räntesats/12,1,Lånets_löptid-ROWS($C$4:C102)+1,Amortering[[#This Row],[öppnings-
saldo]]),IFERROR(-IPMT(Räntesats/12,1,Amortering[[#This Row],['#
återstående]],D103),0)),0)</f>
        <v>7109.4456928375794</v>
      </c>
      <c r="F102" s="30">
        <f ca="1">IFERROR(IF(AND(ValuesEntered,Amortering[[#This Row],[betalning
datum]]&lt;&gt;""),-PPMT(Räntesats/12,1,Lånets_löptid-ROWS($C$4:C102)+1,Amortering[[#This Row],[öppnings-
saldo]]),""),0)</f>
        <v>3611.9370297811124</v>
      </c>
      <c r="G102" s="30">
        <f ca="1">IF(Amortering[[#This Row],[betalning
datum]]="",0,PropertyTaxAmount)</f>
        <v>3750</v>
      </c>
      <c r="H102" s="30">
        <f ca="1">IF(Amortering[[#This Row],[betalning
datum]]="",0,Amortering[[#This Row],[ränta]]+Amortering[[#This Row],[lånebelopp]]+Amortering[[#This Row],[fastighets-
avgift]])</f>
        <v>14471.382722618691</v>
      </c>
      <c r="I102" s="30">
        <f ca="1">IF(Amortering[[#This Row],[betalning
datum]]="",0,Amortering[[#This Row],[öppnings-
saldo]]-Amortering[[#This Row],[lånebelopp]])</f>
        <v>1706266.9662810192</v>
      </c>
      <c r="J102" s="14">
        <f ca="1">IF(Amortering[[#This Row],[slut-
saldo]]&gt;0,LastRow-ROW(),0)</f>
        <v>261</v>
      </c>
    </row>
    <row r="103" spans="2:10" ht="15" customHeight="1" x14ac:dyDescent="0.25">
      <c r="B103" s="12">
        <f>ROWS($B$4:B103)</f>
        <v>100</v>
      </c>
      <c r="C103" s="13">
        <f ca="1">IF(ValuesEntered,IF(Amortering[[#This Row],['#]]&lt;=Lånets_löptid,IF(ROW()-ROW(Amortering[[#Headers],[betalning
datum]])=1,LoanStart,IF(I102&gt;0,EDATE(C102,1),"")),""),"")</f>
        <v>46257</v>
      </c>
      <c r="D103" s="30">
        <f ca="1">IF(ROW()-ROW(Amortering[[#Headers],[öppnings-
saldo]])=1,Lånebelopp,IF(Amortering[[#This Row],[betalning
datum]]="",0,INDEX(Amortering[], ROW()-4,8)))</f>
        <v>1706266.9662810192</v>
      </c>
      <c r="E103" s="30">
        <f ca="1">IF(ValuesEntered,IF(ROW()-ROW(Amortering[[#Headers],[ränta]])=1,-IPMT(Räntesats/12,1,Lånets_löptid-ROWS($C$4:C103)+1,Amortering[[#This Row],[öppnings-
saldo]]),IFERROR(-IPMT(Räntesats/12,1,Amortering[[#This Row],['#
återstående]],D104),0)),0)</f>
        <v>7094.3332479733917</v>
      </c>
      <c r="F103" s="30">
        <f ca="1">IFERROR(IF(AND(ValuesEntered,Amortering[[#This Row],[betalning
datum]]&lt;&gt;""),-PPMT(Räntesats/12,1,Lånets_löptid-ROWS($C$4:C103)+1,Amortering[[#This Row],[öppnings-
saldo]]),""),0)</f>
        <v>3626.9867674051998</v>
      </c>
      <c r="G103" s="30">
        <f ca="1">IF(Amortering[[#This Row],[betalning
datum]]="",0,PropertyTaxAmount)</f>
        <v>3750</v>
      </c>
      <c r="H103" s="30">
        <f ca="1">IF(Amortering[[#This Row],[betalning
datum]]="",0,Amortering[[#This Row],[ränta]]+Amortering[[#This Row],[lånebelopp]]+Amortering[[#This Row],[fastighets-
avgift]])</f>
        <v>14471.320015378591</v>
      </c>
      <c r="I103" s="30">
        <f ca="1">IF(Amortering[[#This Row],[betalning
datum]]="",0,Amortering[[#This Row],[öppnings-
saldo]]-Amortering[[#This Row],[lånebelopp]])</f>
        <v>1702639.979513614</v>
      </c>
      <c r="J103" s="14">
        <f ca="1">IF(Amortering[[#This Row],[slut-
saldo]]&gt;0,LastRow-ROW(),0)</f>
        <v>260</v>
      </c>
    </row>
    <row r="104" spans="2:10" ht="15" customHeight="1" x14ac:dyDescent="0.25">
      <c r="B104" s="12">
        <f>ROWS($B$4:B104)</f>
        <v>101</v>
      </c>
      <c r="C104" s="13">
        <f ca="1">IF(ValuesEntered,IF(Amortering[[#This Row],['#]]&lt;=Lånets_löptid,IF(ROW()-ROW(Amortering[[#Headers],[betalning
datum]])=1,LoanStart,IF(I103&gt;0,EDATE(C103,1),"")),""),"")</f>
        <v>46288</v>
      </c>
      <c r="D104" s="30">
        <f ca="1">IF(ROW()-ROW(Amortering[[#Headers],[öppnings-
saldo]])=1,Lånebelopp,IF(Amortering[[#This Row],[betalning
datum]]="",0,INDEX(Amortering[], ROW()-4,8)))</f>
        <v>1702639.979513614</v>
      </c>
      <c r="E104" s="30">
        <f ca="1">IF(ValuesEntered,IF(ROW()-ROW(Amortering[[#Headers],[ränta]])=1,-IPMT(Räntesats/12,1,Lånets_löptid-ROWS($C$4:C104)+1,Amortering[[#This Row],[öppnings-
saldo]]),IFERROR(-IPMT(Räntesats/12,1,Amortering[[#This Row],['#
återstående]],D105),0)),0)</f>
        <v>7079.1578345889366</v>
      </c>
      <c r="F104" s="30">
        <f ca="1">IFERROR(IF(AND(ValuesEntered,Amortering[[#This Row],[betalning
datum]]&lt;&gt;""),-PPMT(Räntesats/12,1,Lånets_löptid-ROWS($C$4:C104)+1,Amortering[[#This Row],[öppnings-
saldo]]),""),0)</f>
        <v>3642.0992122693888</v>
      </c>
      <c r="G104" s="30">
        <f ca="1">IF(Amortering[[#This Row],[betalning
datum]]="",0,PropertyTaxAmount)</f>
        <v>3750</v>
      </c>
      <c r="H104" s="30">
        <f ca="1">IF(Amortering[[#This Row],[betalning
datum]]="",0,Amortering[[#This Row],[ränta]]+Amortering[[#This Row],[lånebelopp]]+Amortering[[#This Row],[fastighets-
avgift]])</f>
        <v>14471.257046858325</v>
      </c>
      <c r="I104" s="30">
        <f ca="1">IF(Amortering[[#This Row],[betalning
datum]]="",0,Amortering[[#This Row],[öppnings-
saldo]]-Amortering[[#This Row],[lånebelopp]])</f>
        <v>1698997.8803013447</v>
      </c>
      <c r="J104" s="14">
        <f ca="1">IF(Amortering[[#This Row],[slut-
saldo]]&gt;0,LastRow-ROW(),0)</f>
        <v>259</v>
      </c>
    </row>
    <row r="105" spans="2:10" ht="15" customHeight="1" x14ac:dyDescent="0.25">
      <c r="B105" s="12">
        <f>ROWS($B$4:B105)</f>
        <v>102</v>
      </c>
      <c r="C105" s="13">
        <f ca="1">IF(ValuesEntered,IF(Amortering[[#This Row],['#]]&lt;=Lånets_löptid,IF(ROW()-ROW(Amortering[[#Headers],[betalning
datum]])=1,LoanStart,IF(I104&gt;0,EDATE(C104,1),"")),""),"")</f>
        <v>46318</v>
      </c>
      <c r="D105" s="30">
        <f ca="1">IF(ROW()-ROW(Amortering[[#Headers],[öppnings-
saldo]])=1,Lånebelopp,IF(Amortering[[#This Row],[betalning
datum]]="",0,INDEX(Amortering[], ROW()-4,8)))</f>
        <v>1698997.8803013447</v>
      </c>
      <c r="E105" s="30">
        <f ca="1">IF(ValuesEntered,IF(ROW()-ROW(Amortering[[#Headers],[ränta]])=1,-IPMT(Räntesats/12,1,Lånets_löptid-ROWS($C$4:C105)+1,Amortering[[#This Row],[öppnings-
saldo]]),IFERROR(-IPMT(Räntesats/12,1,Amortering[[#This Row],['#
återstående]],D106),0)),0)</f>
        <v>7063.9191903153778</v>
      </c>
      <c r="F105" s="30">
        <f ca="1">IFERROR(IF(AND(ValuesEntered,Amortering[[#This Row],[betalning
datum]]&lt;&gt;""),-PPMT(Räntesats/12,1,Lånets_löptid-ROWS($C$4:C105)+1,Amortering[[#This Row],[öppnings-
saldo]]),""),0)</f>
        <v>3657.2746256538449</v>
      </c>
      <c r="G105" s="30">
        <f ca="1">IF(Amortering[[#This Row],[betalning
datum]]="",0,PropertyTaxAmount)</f>
        <v>3750</v>
      </c>
      <c r="H105" s="30">
        <f ca="1">IF(Amortering[[#This Row],[betalning
datum]]="",0,Amortering[[#This Row],[ränta]]+Amortering[[#This Row],[lånebelopp]]+Amortering[[#This Row],[fastighets-
avgift]])</f>
        <v>14471.193815969222</v>
      </c>
      <c r="I105" s="30">
        <f ca="1">IF(Amortering[[#This Row],[betalning
datum]]="",0,Amortering[[#This Row],[öppnings-
saldo]]-Amortering[[#This Row],[lånebelopp]])</f>
        <v>1695340.6056756908</v>
      </c>
      <c r="J105" s="14">
        <f ca="1">IF(Amortering[[#This Row],[slut-
saldo]]&gt;0,LastRow-ROW(),0)</f>
        <v>258</v>
      </c>
    </row>
    <row r="106" spans="2:10" ht="15" customHeight="1" x14ac:dyDescent="0.25">
      <c r="B106" s="12">
        <f>ROWS($B$4:B106)</f>
        <v>103</v>
      </c>
      <c r="C106" s="13">
        <f ca="1">IF(ValuesEntered,IF(Amortering[[#This Row],['#]]&lt;=Lånets_löptid,IF(ROW()-ROW(Amortering[[#Headers],[betalning
datum]])=1,LoanStart,IF(I105&gt;0,EDATE(C105,1),"")),""),"")</f>
        <v>46349</v>
      </c>
      <c r="D106" s="30">
        <f ca="1">IF(ROW()-ROW(Amortering[[#Headers],[öppnings-
saldo]])=1,Lånebelopp,IF(Amortering[[#This Row],[betalning
datum]]="",0,INDEX(Amortering[], ROW()-4,8)))</f>
        <v>1695340.6056756908</v>
      </c>
      <c r="E106" s="30">
        <f ca="1">IF(ValuesEntered,IF(ROW()-ROW(Amortering[[#Headers],[ränta]])=1,-IPMT(Räntesats/12,1,Lånets_löptid-ROWS($C$4:C106)+1,Amortering[[#This Row],[öppnings-
saldo]]),IFERROR(-IPMT(Räntesats/12,1,Amortering[[#This Row],['#
återstående]],D107),0)),0)</f>
        <v>7048.6170516906814</v>
      </c>
      <c r="F106" s="30">
        <f ca="1">IFERROR(IF(AND(ValuesEntered,Amortering[[#This Row],[betalning
datum]]&lt;&gt;""),-PPMT(Räntesats/12,1,Lånets_löptid-ROWS($C$4:C106)+1,Amortering[[#This Row],[öppnings-
saldo]]),""),0)</f>
        <v>3672.5132699274022</v>
      </c>
      <c r="G106" s="30">
        <f ca="1">IF(Amortering[[#This Row],[betalning
datum]]="",0,PropertyTaxAmount)</f>
        <v>3750</v>
      </c>
      <c r="H106" s="30">
        <f ca="1">IF(Amortering[[#This Row],[betalning
datum]]="",0,Amortering[[#This Row],[ränta]]+Amortering[[#This Row],[lånebelopp]]+Amortering[[#This Row],[fastighets-
avgift]])</f>
        <v>14471.130321618084</v>
      </c>
      <c r="I106" s="30">
        <f ca="1">IF(Amortering[[#This Row],[betalning
datum]]="",0,Amortering[[#This Row],[öppnings-
saldo]]-Amortering[[#This Row],[lånebelopp]])</f>
        <v>1691668.0924057635</v>
      </c>
      <c r="J106" s="14">
        <f ca="1">IF(Amortering[[#This Row],[slut-
saldo]]&gt;0,LastRow-ROW(),0)</f>
        <v>257</v>
      </c>
    </row>
    <row r="107" spans="2:10" ht="15" customHeight="1" x14ac:dyDescent="0.25">
      <c r="B107" s="12">
        <f>ROWS($B$4:B107)</f>
        <v>104</v>
      </c>
      <c r="C107" s="13">
        <f ca="1">IF(ValuesEntered,IF(Amortering[[#This Row],['#]]&lt;=Lånets_löptid,IF(ROW()-ROW(Amortering[[#Headers],[betalning
datum]])=1,LoanStart,IF(I106&gt;0,EDATE(C106,1),"")),""),"")</f>
        <v>46379</v>
      </c>
      <c r="D107" s="30">
        <f ca="1">IF(ROW()-ROW(Amortering[[#Headers],[öppnings-
saldo]])=1,Lånebelopp,IF(Amortering[[#This Row],[betalning
datum]]="",0,INDEX(Amortering[], ROW()-4,8)))</f>
        <v>1691668.0924057635</v>
      </c>
      <c r="E107" s="30">
        <f ca="1">IF(ValuesEntered,IF(ROW()-ROW(Amortering[[#Headers],[ränta]])=1,-IPMT(Räntesats/12,1,Lånets_löptid-ROWS($C$4:C107)+1,Amortering[[#This Row],[öppnings-
saldo]]),IFERROR(-IPMT(Räntesats/12,1,Amortering[[#This Row],['#
återstående]],D108),0)),0)</f>
        <v>7033.2511541550475</v>
      </c>
      <c r="F107" s="30">
        <f ca="1">IFERROR(IF(AND(ValuesEntered,Amortering[[#This Row],[betalning
datum]]&lt;&gt;""),-PPMT(Räntesats/12,1,Lånets_löptid-ROWS($C$4:C107)+1,Amortering[[#This Row],[öppnings-
saldo]]),""),0)</f>
        <v>3687.8154085520987</v>
      </c>
      <c r="G107" s="30">
        <f ca="1">IF(Amortering[[#This Row],[betalning
datum]]="",0,PropertyTaxAmount)</f>
        <v>3750</v>
      </c>
      <c r="H107" s="30">
        <f ca="1">IF(Amortering[[#This Row],[betalning
datum]]="",0,Amortering[[#This Row],[ränta]]+Amortering[[#This Row],[lånebelopp]]+Amortering[[#This Row],[fastighets-
avgift]])</f>
        <v>14471.066562707147</v>
      </c>
      <c r="I107" s="30">
        <f ca="1">IF(Amortering[[#This Row],[betalning
datum]]="",0,Amortering[[#This Row],[öppnings-
saldo]]-Amortering[[#This Row],[lånebelopp]])</f>
        <v>1687980.2769972114</v>
      </c>
      <c r="J107" s="14">
        <f ca="1">IF(Amortering[[#This Row],[slut-
saldo]]&gt;0,LastRow-ROW(),0)</f>
        <v>256</v>
      </c>
    </row>
    <row r="108" spans="2:10" ht="15" customHeight="1" x14ac:dyDescent="0.25">
      <c r="B108" s="12">
        <f>ROWS($B$4:B108)</f>
        <v>105</v>
      </c>
      <c r="C108" s="13">
        <f ca="1">IF(ValuesEntered,IF(Amortering[[#This Row],['#]]&lt;=Lånets_löptid,IF(ROW()-ROW(Amortering[[#Headers],[betalning
datum]])=1,LoanStart,IF(I107&gt;0,EDATE(C107,1),"")),""),"")</f>
        <v>46410</v>
      </c>
      <c r="D108" s="30">
        <f ca="1">IF(ROW()-ROW(Amortering[[#Headers],[öppnings-
saldo]])=1,Lånebelopp,IF(Amortering[[#This Row],[betalning
datum]]="",0,INDEX(Amortering[], ROW()-4,8)))</f>
        <v>1687980.2769972114</v>
      </c>
      <c r="E108" s="30">
        <f ca="1">IF(ValuesEntered,IF(ROW()-ROW(Amortering[[#Headers],[ränta]])=1,-IPMT(Räntesats/12,1,Lånets_löptid-ROWS($C$4:C108)+1,Amortering[[#This Row],[öppnings-
saldo]]),IFERROR(-IPMT(Räntesats/12,1,Amortering[[#This Row],['#
återstående]],D109),0)),0)</f>
        <v>7017.821232046349</v>
      </c>
      <c r="F108" s="30">
        <f ca="1">IFERROR(IF(AND(ValuesEntered,Amortering[[#This Row],[betalning
datum]]&lt;&gt;""),-PPMT(Räntesats/12,1,Lånets_löptid-ROWS($C$4:C108)+1,Amortering[[#This Row],[öppnings-
saldo]]),""),0)</f>
        <v>3703.181306087733</v>
      </c>
      <c r="G108" s="30">
        <f ca="1">IF(Amortering[[#This Row],[betalning
datum]]="",0,PropertyTaxAmount)</f>
        <v>3750</v>
      </c>
      <c r="H108" s="30">
        <f ca="1">IF(Amortering[[#This Row],[betalning
datum]]="",0,Amortering[[#This Row],[ränta]]+Amortering[[#This Row],[lånebelopp]]+Amortering[[#This Row],[fastighets-
avgift]])</f>
        <v>14471.002538134082</v>
      </c>
      <c r="I108" s="30">
        <f ca="1">IF(Amortering[[#This Row],[betalning
datum]]="",0,Amortering[[#This Row],[öppnings-
saldo]]-Amortering[[#This Row],[lånebelopp]])</f>
        <v>1684277.0956911237</v>
      </c>
      <c r="J108" s="14">
        <f ca="1">IF(Amortering[[#This Row],[slut-
saldo]]&gt;0,LastRow-ROW(),0)</f>
        <v>255</v>
      </c>
    </row>
    <row r="109" spans="2:10" ht="15" customHeight="1" x14ac:dyDescent="0.25">
      <c r="B109" s="12">
        <f>ROWS($B$4:B109)</f>
        <v>106</v>
      </c>
      <c r="C109" s="13">
        <f ca="1">IF(ValuesEntered,IF(Amortering[[#This Row],['#]]&lt;=Lånets_löptid,IF(ROW()-ROW(Amortering[[#Headers],[betalning
datum]])=1,LoanStart,IF(I108&gt;0,EDATE(C108,1),"")),""),"")</f>
        <v>46441</v>
      </c>
      <c r="D109" s="30">
        <f ca="1">IF(ROW()-ROW(Amortering[[#Headers],[öppnings-
saldo]])=1,Lånebelopp,IF(Amortering[[#This Row],[betalning
datum]]="",0,INDEX(Amortering[], ROW()-4,8)))</f>
        <v>1684277.0956911237</v>
      </c>
      <c r="E109" s="30">
        <f ca="1">IF(ValuesEntered,IF(ROW()-ROW(Amortering[[#Headers],[ränta]])=1,-IPMT(Räntesats/12,1,Lånets_löptid-ROWS($C$4:C109)+1,Amortering[[#This Row],[öppnings-
saldo]]),IFERROR(-IPMT(Räntesats/12,1,Amortering[[#This Row],['#
återstående]],D110),0)),0)</f>
        <v>7002.3270185955307</v>
      </c>
      <c r="F109" s="30">
        <f ca="1">IFERROR(IF(AND(ValuesEntered,Amortering[[#This Row],[betalning
datum]]&lt;&gt;""),-PPMT(Räntesats/12,1,Lånets_löptid-ROWS($C$4:C109)+1,Amortering[[#This Row],[öppnings-
saldo]]),""),0)</f>
        <v>3718.6112281964329</v>
      </c>
      <c r="G109" s="30">
        <f ca="1">IF(Amortering[[#This Row],[betalning
datum]]="",0,PropertyTaxAmount)</f>
        <v>3750</v>
      </c>
      <c r="H109" s="30">
        <f ca="1">IF(Amortering[[#This Row],[betalning
datum]]="",0,Amortering[[#This Row],[ränta]]+Amortering[[#This Row],[lånebelopp]]+Amortering[[#This Row],[fastighets-
avgift]])</f>
        <v>14470.938246791964</v>
      </c>
      <c r="I109" s="30">
        <f ca="1">IF(Amortering[[#This Row],[betalning
datum]]="",0,Amortering[[#This Row],[öppnings-
saldo]]-Amortering[[#This Row],[lånebelopp]])</f>
        <v>1680558.4844629273</v>
      </c>
      <c r="J109" s="14">
        <f ca="1">IF(Amortering[[#This Row],[slut-
saldo]]&gt;0,LastRow-ROW(),0)</f>
        <v>254</v>
      </c>
    </row>
    <row r="110" spans="2:10" ht="15" customHeight="1" x14ac:dyDescent="0.25">
      <c r="B110" s="12">
        <f>ROWS($B$4:B110)</f>
        <v>107</v>
      </c>
      <c r="C110" s="13">
        <f ca="1">IF(ValuesEntered,IF(Amortering[[#This Row],['#]]&lt;=Lånets_löptid,IF(ROW()-ROW(Amortering[[#Headers],[betalning
datum]])=1,LoanStart,IF(I109&gt;0,EDATE(C109,1),"")),""),"")</f>
        <v>46469</v>
      </c>
      <c r="D110" s="30">
        <f ca="1">IF(ROW()-ROW(Amortering[[#Headers],[öppnings-
saldo]])=1,Lånebelopp,IF(Amortering[[#This Row],[betalning
datum]]="",0,INDEX(Amortering[], ROW()-4,8)))</f>
        <v>1680558.4844629273</v>
      </c>
      <c r="E110" s="30">
        <f ca="1">IF(ValuesEntered,IF(ROW()-ROW(Amortering[[#Headers],[ränta]])=1,-IPMT(Räntesats/12,1,Lånets_löptid-ROWS($C$4:C110)+1,Amortering[[#This Row],[öppnings-
saldo]]),IFERROR(-IPMT(Räntesats/12,1,Amortering[[#This Row],['#
återstående]],D111),0)),0)</f>
        <v>6986.7682459220005</v>
      </c>
      <c r="F110" s="30">
        <f ca="1">IFERROR(IF(AND(ValuesEntered,Amortering[[#This Row],[betalning
datum]]&lt;&gt;""),-PPMT(Räntesats/12,1,Lånets_löptid-ROWS($C$4:C110)+1,Amortering[[#This Row],[öppnings-
saldo]]),""),0)</f>
        <v>3734.1054416472507</v>
      </c>
      <c r="G110" s="30">
        <f ca="1">IF(Amortering[[#This Row],[betalning
datum]]="",0,PropertyTaxAmount)</f>
        <v>3750</v>
      </c>
      <c r="H110" s="30">
        <f ca="1">IF(Amortering[[#This Row],[betalning
datum]]="",0,Amortering[[#This Row],[ränta]]+Amortering[[#This Row],[lånebelopp]]+Amortering[[#This Row],[fastighets-
avgift]])</f>
        <v>14470.873687569252</v>
      </c>
      <c r="I110" s="30">
        <f ca="1">IF(Amortering[[#This Row],[betalning
datum]]="",0,Amortering[[#This Row],[öppnings-
saldo]]-Amortering[[#This Row],[lånebelopp]])</f>
        <v>1676824.37902128</v>
      </c>
      <c r="J110" s="14">
        <f ca="1">IF(Amortering[[#This Row],[slut-
saldo]]&gt;0,LastRow-ROW(),0)</f>
        <v>253</v>
      </c>
    </row>
    <row r="111" spans="2:10" ht="15" customHeight="1" x14ac:dyDescent="0.25">
      <c r="B111" s="12">
        <f>ROWS($B$4:B111)</f>
        <v>108</v>
      </c>
      <c r="C111" s="13">
        <f ca="1">IF(ValuesEntered,IF(Amortering[[#This Row],['#]]&lt;=Lånets_löptid,IF(ROW()-ROW(Amortering[[#Headers],[betalning
datum]])=1,LoanStart,IF(I110&gt;0,EDATE(C110,1),"")),""),"")</f>
        <v>46500</v>
      </c>
      <c r="D111" s="30">
        <f ca="1">IF(ROW()-ROW(Amortering[[#Headers],[öppnings-
saldo]])=1,Lånebelopp,IF(Amortering[[#This Row],[betalning
datum]]="",0,INDEX(Amortering[], ROW()-4,8)))</f>
        <v>1676824.37902128</v>
      </c>
      <c r="E111" s="30">
        <f ca="1">IF(ValuesEntered,IF(ROW()-ROW(Amortering[[#Headers],[ränta]])=1,-IPMT(Räntesats/12,1,Lånets_löptid-ROWS($C$4:C111)+1,Amortering[[#This Row],[öppnings-
saldo]]),IFERROR(-IPMT(Räntesats/12,1,Amortering[[#This Row],['#
återstående]],D112),0)),0)</f>
        <v>6971.1446450289959</v>
      </c>
      <c r="F111" s="30">
        <f ca="1">IFERROR(IF(AND(ValuesEntered,Amortering[[#This Row],[betalning
datum]]&lt;&gt;""),-PPMT(Räntesats/12,1,Lånets_löptid-ROWS($C$4:C111)+1,Amortering[[#This Row],[öppnings-
saldo]]),""),0)</f>
        <v>3749.6642143207823</v>
      </c>
      <c r="G111" s="30">
        <f ca="1">IF(Amortering[[#This Row],[betalning
datum]]="",0,PropertyTaxAmount)</f>
        <v>3750</v>
      </c>
      <c r="H111" s="30">
        <f ca="1">IF(Amortering[[#This Row],[betalning
datum]]="",0,Amortering[[#This Row],[ränta]]+Amortering[[#This Row],[lånebelopp]]+Amortering[[#This Row],[fastighets-
avgift]])</f>
        <v>14470.808859349778</v>
      </c>
      <c r="I111" s="30">
        <f ca="1">IF(Amortering[[#This Row],[betalning
datum]]="",0,Amortering[[#This Row],[öppnings-
saldo]]-Amortering[[#This Row],[lånebelopp]])</f>
        <v>1673074.7148069593</v>
      </c>
      <c r="J111" s="14">
        <f ca="1">IF(Amortering[[#This Row],[slut-
saldo]]&gt;0,LastRow-ROW(),0)</f>
        <v>252</v>
      </c>
    </row>
    <row r="112" spans="2:10" ht="15" customHeight="1" x14ac:dyDescent="0.25">
      <c r="B112" s="12">
        <f>ROWS($B$4:B112)</f>
        <v>109</v>
      </c>
      <c r="C112" s="13">
        <f ca="1">IF(ValuesEntered,IF(Amortering[[#This Row],['#]]&lt;=Lånets_löptid,IF(ROW()-ROW(Amortering[[#Headers],[betalning
datum]])=1,LoanStart,IF(I111&gt;0,EDATE(C111,1),"")),""),"")</f>
        <v>46530</v>
      </c>
      <c r="D112" s="30">
        <f ca="1">IF(ROW()-ROW(Amortering[[#Headers],[öppnings-
saldo]])=1,Lånebelopp,IF(Amortering[[#This Row],[betalning
datum]]="",0,INDEX(Amortering[], ROW()-4,8)))</f>
        <v>1673074.7148069593</v>
      </c>
      <c r="E112" s="30">
        <f ca="1">IF(ValuesEntered,IF(ROW()-ROW(Amortering[[#Headers],[ränta]])=1,-IPMT(Räntesats/12,1,Lånets_löptid-ROWS($C$4:C112)+1,Amortering[[#This Row],[öppnings-
saldo]]),IFERROR(-IPMT(Räntesats/12,1,Amortering[[#This Row],['#
återstående]],D113),0)),0)</f>
        <v>6955.4559457989399</v>
      </c>
      <c r="F112" s="30">
        <f ca="1">IFERROR(IF(AND(ValuesEntered,Amortering[[#This Row],[betalning
datum]]&lt;&gt;""),-PPMT(Räntesats/12,1,Lånets_löptid-ROWS($C$4:C112)+1,Amortering[[#This Row],[öppnings-
saldo]]),""),0)</f>
        <v>3765.2878152137837</v>
      </c>
      <c r="G112" s="30">
        <f ca="1">IF(Amortering[[#This Row],[betalning
datum]]="",0,PropertyTaxAmount)</f>
        <v>3750</v>
      </c>
      <c r="H112" s="30">
        <f ca="1">IF(Amortering[[#This Row],[betalning
datum]]="",0,Amortering[[#This Row],[ränta]]+Amortering[[#This Row],[lånebelopp]]+Amortering[[#This Row],[fastighets-
avgift]])</f>
        <v>14470.743761012724</v>
      </c>
      <c r="I112" s="30">
        <f ca="1">IF(Amortering[[#This Row],[betalning
datum]]="",0,Amortering[[#This Row],[öppnings-
saldo]]-Amortering[[#This Row],[lånebelopp]])</f>
        <v>1669309.4269917456</v>
      </c>
      <c r="J112" s="14">
        <f ca="1">IF(Amortering[[#This Row],[slut-
saldo]]&gt;0,LastRow-ROW(),0)</f>
        <v>251</v>
      </c>
    </row>
    <row r="113" spans="2:10" ht="15" customHeight="1" x14ac:dyDescent="0.25">
      <c r="B113" s="12">
        <f>ROWS($B$4:B113)</f>
        <v>110</v>
      </c>
      <c r="C113" s="13">
        <f ca="1">IF(ValuesEntered,IF(Amortering[[#This Row],['#]]&lt;=Lånets_löptid,IF(ROW()-ROW(Amortering[[#Headers],[betalning
datum]])=1,LoanStart,IF(I112&gt;0,EDATE(C112,1),"")),""),"")</f>
        <v>46561</v>
      </c>
      <c r="D113" s="30">
        <f ca="1">IF(ROW()-ROW(Amortering[[#Headers],[öppnings-
saldo]])=1,Lånebelopp,IF(Amortering[[#This Row],[betalning
datum]]="",0,INDEX(Amortering[], ROW()-4,8)))</f>
        <v>1669309.4269917456</v>
      </c>
      <c r="E113" s="30">
        <f ca="1">IF(ValuesEntered,IF(ROW()-ROW(Amortering[[#Headers],[ränta]])=1,-IPMT(Räntesats/12,1,Lånets_löptid-ROWS($C$4:C113)+1,Amortering[[#This Row],[öppnings-
saldo]]),IFERROR(-IPMT(Räntesats/12,1,Amortering[[#This Row],['#
återstående]],D114),0)),0)</f>
        <v>6939.7018769887572</v>
      </c>
      <c r="F113" s="30">
        <f ca="1">IFERROR(IF(AND(ValuesEntered,Amortering[[#This Row],[betalning
datum]]&lt;&gt;""),-PPMT(Räntesats/12,1,Lånets_löptid-ROWS($C$4:C113)+1,Amortering[[#This Row],[öppnings-
saldo]]),""),0)</f>
        <v>3780.9765144438429</v>
      </c>
      <c r="G113" s="30">
        <f ca="1">IF(Amortering[[#This Row],[betalning
datum]]="",0,PropertyTaxAmount)</f>
        <v>3750</v>
      </c>
      <c r="H113" s="30">
        <f ca="1">IF(Amortering[[#This Row],[betalning
datum]]="",0,Amortering[[#This Row],[ränta]]+Amortering[[#This Row],[lånebelopp]]+Amortering[[#This Row],[fastighets-
avgift]])</f>
        <v>14470.678391432601</v>
      </c>
      <c r="I113" s="30">
        <f ca="1">IF(Amortering[[#This Row],[betalning
datum]]="",0,Amortering[[#This Row],[öppnings-
saldo]]-Amortering[[#This Row],[lånebelopp]])</f>
        <v>1665528.4504773018</v>
      </c>
      <c r="J113" s="14">
        <f ca="1">IF(Amortering[[#This Row],[slut-
saldo]]&gt;0,LastRow-ROW(),0)</f>
        <v>250</v>
      </c>
    </row>
    <row r="114" spans="2:10" ht="15" customHeight="1" x14ac:dyDescent="0.25">
      <c r="B114" s="12">
        <f>ROWS($B$4:B114)</f>
        <v>111</v>
      </c>
      <c r="C114" s="13">
        <f ca="1">IF(ValuesEntered,IF(Amortering[[#This Row],['#]]&lt;=Lånets_löptid,IF(ROW()-ROW(Amortering[[#Headers],[betalning
datum]])=1,LoanStart,IF(I113&gt;0,EDATE(C113,1),"")),""),"")</f>
        <v>46591</v>
      </c>
      <c r="D114" s="30">
        <f ca="1">IF(ROW()-ROW(Amortering[[#Headers],[öppnings-
saldo]])=1,Lånebelopp,IF(Amortering[[#This Row],[betalning
datum]]="",0,INDEX(Amortering[], ROW()-4,8)))</f>
        <v>1665528.4504773018</v>
      </c>
      <c r="E114" s="30">
        <f ca="1">IF(ValuesEntered,IF(ROW()-ROW(Amortering[[#Headers],[ränta]])=1,-IPMT(Räntesats/12,1,Lånets_löptid-ROWS($C$4:C114)+1,Amortering[[#This Row],[öppnings-
saldo]]),IFERROR(-IPMT(Räntesats/12,1,Amortering[[#This Row],['#
återstående]],D115),0)),0)</f>
        <v>6923.8821662252003</v>
      </c>
      <c r="F114" s="30">
        <f ca="1">IFERROR(IF(AND(ValuesEntered,Amortering[[#This Row],[betalning
datum]]&lt;&gt;""),-PPMT(Räntesats/12,1,Lånets_löptid-ROWS($C$4:C114)+1,Amortering[[#This Row],[öppnings-
saldo]]),""),0)</f>
        <v>3796.7305832540251</v>
      </c>
      <c r="G114" s="30">
        <f ca="1">IF(Amortering[[#This Row],[betalning
datum]]="",0,PropertyTaxAmount)</f>
        <v>3750</v>
      </c>
      <c r="H114" s="30">
        <f ca="1">IF(Amortering[[#This Row],[betalning
datum]]="",0,Amortering[[#This Row],[ränta]]+Amortering[[#This Row],[lånebelopp]]+Amortering[[#This Row],[fastighets-
avgift]])</f>
        <v>14470.612749479225</v>
      </c>
      <c r="I114" s="30">
        <f ca="1">IF(Amortering[[#This Row],[betalning
datum]]="",0,Amortering[[#This Row],[öppnings-
saldo]]-Amortering[[#This Row],[lånebelopp]])</f>
        <v>1661731.7198940478</v>
      </c>
      <c r="J114" s="14">
        <f ca="1">IF(Amortering[[#This Row],[slut-
saldo]]&gt;0,LastRow-ROW(),0)</f>
        <v>249</v>
      </c>
    </row>
    <row r="115" spans="2:10" ht="15" customHeight="1" x14ac:dyDescent="0.25">
      <c r="B115" s="12">
        <f>ROWS($B$4:B115)</f>
        <v>112</v>
      </c>
      <c r="C115" s="13">
        <f ca="1">IF(ValuesEntered,IF(Amortering[[#This Row],['#]]&lt;=Lånets_löptid,IF(ROW()-ROW(Amortering[[#Headers],[betalning
datum]])=1,LoanStart,IF(I114&gt;0,EDATE(C114,1),"")),""),"")</f>
        <v>46622</v>
      </c>
      <c r="D115" s="30">
        <f ca="1">IF(ROW()-ROW(Amortering[[#Headers],[öppnings-
saldo]])=1,Lånebelopp,IF(Amortering[[#This Row],[betalning
datum]]="",0,INDEX(Amortering[], ROW()-4,8)))</f>
        <v>1661731.7198940478</v>
      </c>
      <c r="E115" s="30">
        <f ca="1">IF(ValuesEntered,IF(ROW()-ROW(Amortering[[#Headers],[ränta]])=1,-IPMT(Räntesats/12,1,Lånets_löptid-ROWS($C$4:C115)+1,Amortering[[#This Row],[öppnings-
saldo]]),IFERROR(-IPMT(Räntesats/12,1,Amortering[[#This Row],['#
återstående]],D116),0)),0)</f>
        <v>6907.9965400001256</v>
      </c>
      <c r="F115" s="30">
        <f ca="1">IFERROR(IF(AND(ValuesEntered,Amortering[[#This Row],[betalning
datum]]&lt;&gt;""),-PPMT(Räntesats/12,1,Lånets_löptid-ROWS($C$4:C115)+1,Amortering[[#This Row],[öppnings-
saldo]]),""),0)</f>
        <v>3812.5502940175843</v>
      </c>
      <c r="G115" s="30">
        <f ca="1">IF(Amortering[[#This Row],[betalning
datum]]="",0,PropertyTaxAmount)</f>
        <v>3750</v>
      </c>
      <c r="H115" s="30">
        <f ca="1">IF(Amortering[[#This Row],[betalning
datum]]="",0,Amortering[[#This Row],[ränta]]+Amortering[[#This Row],[lånebelopp]]+Amortering[[#This Row],[fastighets-
avgift]])</f>
        <v>14470.54683401771</v>
      </c>
      <c r="I115" s="30">
        <f ca="1">IF(Amortering[[#This Row],[betalning
datum]]="",0,Amortering[[#This Row],[öppnings-
saldo]]-Amortering[[#This Row],[lånebelopp]])</f>
        <v>1657919.1696000302</v>
      </c>
      <c r="J115" s="14">
        <f ca="1">IF(Amortering[[#This Row],[slut-
saldo]]&gt;0,LastRow-ROW(),0)</f>
        <v>248</v>
      </c>
    </row>
    <row r="116" spans="2:10" ht="15" customHeight="1" x14ac:dyDescent="0.25">
      <c r="B116" s="12">
        <f>ROWS($B$4:B116)</f>
        <v>113</v>
      </c>
      <c r="C116" s="13">
        <f ca="1">IF(ValuesEntered,IF(Amortering[[#This Row],['#]]&lt;=Lånets_löptid,IF(ROW()-ROW(Amortering[[#Headers],[betalning
datum]])=1,LoanStart,IF(I115&gt;0,EDATE(C115,1),"")),""),"")</f>
        <v>46653</v>
      </c>
      <c r="D116" s="30">
        <f ca="1">IF(ROW()-ROW(Amortering[[#Headers],[öppnings-
saldo]])=1,Lånebelopp,IF(Amortering[[#This Row],[betalning
datum]]="",0,INDEX(Amortering[], ROW()-4,8)))</f>
        <v>1657919.1696000302</v>
      </c>
      <c r="E116" s="30">
        <f ca="1">IF(ValuesEntered,IF(ROW()-ROW(Amortering[[#Headers],[ränta]])=1,-IPMT(Räntesats/12,1,Lånets_löptid-ROWS($C$4:C116)+1,Amortering[[#This Row],[öppnings-
saldo]]),IFERROR(-IPMT(Räntesats/12,1,Amortering[[#This Row],['#
återstående]],D117),0)),0)</f>
        <v>6892.044723665781</v>
      </c>
      <c r="F116" s="30">
        <f ca="1">IFERROR(IF(AND(ValuesEntered,Amortering[[#This Row],[betalning
datum]]&lt;&gt;""),-PPMT(Räntesats/12,1,Lånets_löptid-ROWS($C$4:C116)+1,Amortering[[#This Row],[öppnings-
saldo]]),""),0)</f>
        <v>3828.4359202426563</v>
      </c>
      <c r="G116" s="30">
        <f ca="1">IF(Amortering[[#This Row],[betalning
datum]]="",0,PropertyTaxAmount)</f>
        <v>3750</v>
      </c>
      <c r="H116" s="30">
        <f ca="1">IF(Amortering[[#This Row],[betalning
datum]]="",0,Amortering[[#This Row],[ränta]]+Amortering[[#This Row],[lånebelopp]]+Amortering[[#This Row],[fastighets-
avgift]])</f>
        <v>14470.480643908437</v>
      </c>
      <c r="I116" s="30">
        <f ca="1">IF(Amortering[[#This Row],[betalning
datum]]="",0,Amortering[[#This Row],[öppnings-
saldo]]-Amortering[[#This Row],[lånebelopp]])</f>
        <v>1654090.7336797875</v>
      </c>
      <c r="J116" s="14">
        <f ca="1">IF(Amortering[[#This Row],[slut-
saldo]]&gt;0,LastRow-ROW(),0)</f>
        <v>247</v>
      </c>
    </row>
    <row r="117" spans="2:10" ht="15" customHeight="1" x14ac:dyDescent="0.25">
      <c r="B117" s="12">
        <f>ROWS($B$4:B117)</f>
        <v>114</v>
      </c>
      <c r="C117" s="13">
        <f ca="1">IF(ValuesEntered,IF(Amortering[[#This Row],['#]]&lt;=Lånets_löptid,IF(ROW()-ROW(Amortering[[#Headers],[betalning
datum]])=1,LoanStart,IF(I116&gt;0,EDATE(C116,1),"")),""),"")</f>
        <v>46683</v>
      </c>
      <c r="D117" s="30">
        <f ca="1">IF(ROW()-ROW(Amortering[[#Headers],[öppnings-
saldo]])=1,Lånebelopp,IF(Amortering[[#This Row],[betalning
datum]]="",0,INDEX(Amortering[], ROW()-4,8)))</f>
        <v>1654090.7336797875</v>
      </c>
      <c r="E117" s="30">
        <f ca="1">IF(ValuesEntered,IF(ROW()-ROW(Amortering[[#Headers],[ränta]])=1,-IPMT(Räntesats/12,1,Lånets_löptid-ROWS($C$4:C117)+1,Amortering[[#This Row],[öppnings-
saldo]]),IFERROR(-IPMT(Räntesats/12,1,Amortering[[#This Row],['#
återstående]],D118),0)),0)</f>
        <v>6876.0264414300436</v>
      </c>
      <c r="F117" s="30">
        <f ca="1">IFERROR(IF(AND(ValuesEntered,Amortering[[#This Row],[betalning
datum]]&lt;&gt;""),-PPMT(Räntesats/12,1,Lånets_löptid-ROWS($C$4:C117)+1,Amortering[[#This Row],[öppnings-
saldo]]),""),0)</f>
        <v>3844.3877365770018</v>
      </c>
      <c r="G117" s="30">
        <f ca="1">IF(Amortering[[#This Row],[betalning
datum]]="",0,PropertyTaxAmount)</f>
        <v>3750</v>
      </c>
      <c r="H117" s="30">
        <f ca="1">IF(Amortering[[#This Row],[betalning
datum]]="",0,Amortering[[#This Row],[ränta]]+Amortering[[#This Row],[lånebelopp]]+Amortering[[#This Row],[fastighets-
avgift]])</f>
        <v>14470.414178007046</v>
      </c>
      <c r="I117" s="30">
        <f ca="1">IF(Amortering[[#This Row],[betalning
datum]]="",0,Amortering[[#This Row],[öppnings-
saldo]]-Amortering[[#This Row],[lånebelopp]])</f>
        <v>1650246.3459432104</v>
      </c>
      <c r="J117" s="14">
        <f ca="1">IF(Amortering[[#This Row],[slut-
saldo]]&gt;0,LastRow-ROW(),0)</f>
        <v>246</v>
      </c>
    </row>
    <row r="118" spans="2:10" ht="15" customHeight="1" x14ac:dyDescent="0.25">
      <c r="B118" s="12">
        <f>ROWS($B$4:B118)</f>
        <v>115</v>
      </c>
      <c r="C118" s="13">
        <f ca="1">IF(ValuesEntered,IF(Amortering[[#This Row],['#]]&lt;=Lånets_löptid,IF(ROW()-ROW(Amortering[[#Headers],[betalning
datum]])=1,LoanStart,IF(I117&gt;0,EDATE(C117,1),"")),""),"")</f>
        <v>46714</v>
      </c>
      <c r="D118" s="30">
        <f ca="1">IF(ROW()-ROW(Amortering[[#Headers],[öppnings-
saldo]])=1,Lånebelopp,IF(Amortering[[#This Row],[betalning
datum]]="",0,INDEX(Amortering[], ROW()-4,8)))</f>
        <v>1650246.3459432104</v>
      </c>
      <c r="E118" s="30">
        <f ca="1">IF(ValuesEntered,IF(ROW()-ROW(Amortering[[#Headers],[ränta]])=1,-IPMT(Räntesats/12,1,Lånets_löptid-ROWS($C$4:C118)+1,Amortering[[#This Row],[öppnings-
saldo]]),IFERROR(-IPMT(Räntesats/12,1,Amortering[[#This Row],['#
återstående]],D119),0)),0)</f>
        <v>6859.9414163516585</v>
      </c>
      <c r="F118" s="30">
        <f ca="1">IFERROR(IF(AND(ValuesEntered,Amortering[[#This Row],[betalning
datum]]&lt;&gt;""),-PPMT(Räntesats/12,1,Lånets_löptid-ROWS($C$4:C118)+1,Amortering[[#This Row],[öppnings-
saldo]]),""),0)</f>
        <v>3860.4060188127382</v>
      </c>
      <c r="G118" s="30">
        <f ca="1">IF(Amortering[[#This Row],[betalning
datum]]="",0,PropertyTaxAmount)</f>
        <v>3750</v>
      </c>
      <c r="H118" s="30">
        <f ca="1">IF(Amortering[[#This Row],[betalning
datum]]="",0,Amortering[[#This Row],[ränta]]+Amortering[[#This Row],[lånebelopp]]+Amortering[[#This Row],[fastighets-
avgift]])</f>
        <v>14470.347435164396</v>
      </c>
      <c r="I118" s="30">
        <f ca="1">IF(Amortering[[#This Row],[betalning
datum]]="",0,Amortering[[#This Row],[öppnings-
saldo]]-Amortering[[#This Row],[lånebelopp]])</f>
        <v>1646385.9399243977</v>
      </c>
      <c r="J118" s="14">
        <f ca="1">IF(Amortering[[#This Row],[slut-
saldo]]&gt;0,LastRow-ROW(),0)</f>
        <v>245</v>
      </c>
    </row>
    <row r="119" spans="2:10" ht="15" customHeight="1" x14ac:dyDescent="0.25">
      <c r="B119" s="12">
        <f>ROWS($B$4:B119)</f>
        <v>116</v>
      </c>
      <c r="C119" s="13">
        <f ca="1">IF(ValuesEntered,IF(Amortering[[#This Row],['#]]&lt;=Lånets_löptid,IF(ROW()-ROW(Amortering[[#Headers],[betalning
datum]])=1,LoanStart,IF(I118&gt;0,EDATE(C118,1),"")),""),"")</f>
        <v>46744</v>
      </c>
      <c r="D119" s="30">
        <f ca="1">IF(ROW()-ROW(Amortering[[#Headers],[öppnings-
saldo]])=1,Lånebelopp,IF(Amortering[[#This Row],[betalning
datum]]="",0,INDEX(Amortering[], ROW()-4,8)))</f>
        <v>1646385.9399243977</v>
      </c>
      <c r="E119" s="30">
        <f ca="1">IF(ValuesEntered,IF(ROW()-ROW(Amortering[[#Headers],[ränta]])=1,-IPMT(Räntesats/12,1,Lånets_löptid-ROWS($C$4:C119)+1,Amortering[[#This Row],[öppnings-
saldo]]),IFERROR(-IPMT(Räntesats/12,1,Amortering[[#This Row],['#
återstående]],D120),0)),0)</f>
        <v>6843.7893703354448</v>
      </c>
      <c r="F119" s="30">
        <f ca="1">IFERROR(IF(AND(ValuesEntered,Amortering[[#This Row],[betalning
datum]]&lt;&gt;""),-PPMT(Räntesats/12,1,Lånets_löptid-ROWS($C$4:C119)+1,Amortering[[#This Row],[öppnings-
saldo]]),""),0)</f>
        <v>3876.4910438911256</v>
      </c>
      <c r="G119" s="30">
        <f ca="1">IF(Amortering[[#This Row],[betalning
datum]]="",0,PropertyTaxAmount)</f>
        <v>3750</v>
      </c>
      <c r="H119" s="30">
        <f ca="1">IF(Amortering[[#This Row],[betalning
datum]]="",0,Amortering[[#This Row],[ränta]]+Amortering[[#This Row],[lånebelopp]]+Amortering[[#This Row],[fastighets-
avgift]])</f>
        <v>14470.28041422657</v>
      </c>
      <c r="I119" s="30">
        <f ca="1">IF(Amortering[[#This Row],[betalning
datum]]="",0,Amortering[[#This Row],[öppnings-
saldo]]-Amortering[[#This Row],[lånebelopp]])</f>
        <v>1642509.4488805067</v>
      </c>
      <c r="J119" s="14">
        <f ca="1">IF(Amortering[[#This Row],[slut-
saldo]]&gt;0,LastRow-ROW(),0)</f>
        <v>244</v>
      </c>
    </row>
    <row r="120" spans="2:10" ht="15" customHeight="1" x14ac:dyDescent="0.25">
      <c r="B120" s="12">
        <f>ROWS($B$4:B120)</f>
        <v>117</v>
      </c>
      <c r="C120" s="13">
        <f ca="1">IF(ValuesEntered,IF(Amortering[[#This Row],['#]]&lt;=Lånets_löptid,IF(ROW()-ROW(Amortering[[#Headers],[betalning
datum]])=1,LoanStart,IF(I119&gt;0,EDATE(C119,1),"")),""),"")</f>
        <v>46775</v>
      </c>
      <c r="D120" s="30">
        <f ca="1">IF(ROW()-ROW(Amortering[[#Headers],[öppnings-
saldo]])=1,Lånebelopp,IF(Amortering[[#This Row],[betalning
datum]]="",0,INDEX(Amortering[], ROW()-4,8)))</f>
        <v>1642509.4488805067</v>
      </c>
      <c r="E120" s="30">
        <f ca="1">IF(ValuesEntered,IF(ROW()-ROW(Amortering[[#Headers],[ränta]])=1,-IPMT(Räntesats/12,1,Lånets_löptid-ROWS($C$4:C120)+1,Amortering[[#This Row],[öppnings-
saldo]]),IFERROR(-IPMT(Räntesats/12,1,Amortering[[#This Row],['#
återstående]],D121),0)),0)</f>
        <v>6827.5700241274963</v>
      </c>
      <c r="F120" s="30">
        <f ca="1">IFERROR(IF(AND(ValuesEntered,Amortering[[#This Row],[betalning
datum]]&lt;&gt;""),-PPMT(Räntesats/12,1,Lånets_löptid-ROWS($C$4:C120)+1,Amortering[[#This Row],[öppnings-
saldo]]),""),0)</f>
        <v>3892.6430899073371</v>
      </c>
      <c r="G120" s="30">
        <f ca="1">IF(Amortering[[#This Row],[betalning
datum]]="",0,PropertyTaxAmount)</f>
        <v>3750</v>
      </c>
      <c r="H120" s="30">
        <f ca="1">IF(Amortering[[#This Row],[betalning
datum]]="",0,Amortering[[#This Row],[ränta]]+Amortering[[#This Row],[lånebelopp]]+Amortering[[#This Row],[fastighets-
avgift]])</f>
        <v>14470.213114034834</v>
      </c>
      <c r="I120" s="30">
        <f ca="1">IF(Amortering[[#This Row],[betalning
datum]]="",0,Amortering[[#This Row],[öppnings-
saldo]]-Amortering[[#This Row],[lånebelopp]])</f>
        <v>1638616.8057905994</v>
      </c>
      <c r="J120" s="14">
        <f ca="1">IF(Amortering[[#This Row],[slut-
saldo]]&gt;0,LastRow-ROW(),0)</f>
        <v>243</v>
      </c>
    </row>
    <row r="121" spans="2:10" ht="15" customHeight="1" x14ac:dyDescent="0.25">
      <c r="B121" s="12">
        <f>ROWS($B$4:B121)</f>
        <v>118</v>
      </c>
      <c r="C121" s="13">
        <f ca="1">IF(ValuesEntered,IF(Amortering[[#This Row],['#]]&lt;=Lånets_löptid,IF(ROW()-ROW(Amortering[[#Headers],[betalning
datum]])=1,LoanStart,IF(I120&gt;0,EDATE(C120,1),"")),""),"")</f>
        <v>46806</v>
      </c>
      <c r="D121" s="30">
        <f ca="1">IF(ROW()-ROW(Amortering[[#Headers],[öppnings-
saldo]])=1,Lånebelopp,IF(Amortering[[#This Row],[betalning
datum]]="",0,INDEX(Amortering[], ROW()-4,8)))</f>
        <v>1638616.8057905994</v>
      </c>
      <c r="E121" s="30">
        <f ca="1">IF(ValuesEntered,IF(ROW()-ROW(Amortering[[#Headers],[ränta]])=1,-IPMT(Räntesats/12,1,Lånets_löptid-ROWS($C$4:C121)+1,Amortering[[#This Row],[öppnings-
saldo]]),IFERROR(-IPMT(Räntesats/12,1,Amortering[[#This Row],['#
återstående]],D122),0)),0)</f>
        <v>6811.283097310351</v>
      </c>
      <c r="F121" s="30">
        <f ca="1">IFERROR(IF(AND(ValuesEntered,Amortering[[#This Row],[betalning
datum]]&lt;&gt;""),-PPMT(Räntesats/12,1,Lånets_löptid-ROWS($C$4:C121)+1,Amortering[[#This Row],[öppnings-
saldo]]),""),0)</f>
        <v>3908.8624361152856</v>
      </c>
      <c r="G121" s="30">
        <f ca="1">IF(Amortering[[#This Row],[betalning
datum]]="",0,PropertyTaxAmount)</f>
        <v>3750</v>
      </c>
      <c r="H121" s="30">
        <f ca="1">IF(Amortering[[#This Row],[betalning
datum]]="",0,Amortering[[#This Row],[ränta]]+Amortering[[#This Row],[lånebelopp]]+Amortering[[#This Row],[fastighets-
avgift]])</f>
        <v>14470.145533425637</v>
      </c>
      <c r="I121" s="30">
        <f ca="1">IF(Amortering[[#This Row],[betalning
datum]]="",0,Amortering[[#This Row],[öppnings-
saldo]]-Amortering[[#This Row],[lånebelopp]])</f>
        <v>1634707.9433544842</v>
      </c>
      <c r="J121" s="14">
        <f ca="1">IF(Amortering[[#This Row],[slut-
saldo]]&gt;0,LastRow-ROW(),0)</f>
        <v>242</v>
      </c>
    </row>
    <row r="122" spans="2:10" ht="15" customHeight="1" x14ac:dyDescent="0.25">
      <c r="B122" s="12">
        <f>ROWS($B$4:B122)</f>
        <v>119</v>
      </c>
      <c r="C122" s="13">
        <f ca="1">IF(ValuesEntered,IF(Amortering[[#This Row],['#]]&lt;=Lånets_löptid,IF(ROW()-ROW(Amortering[[#Headers],[betalning
datum]])=1,LoanStart,IF(I121&gt;0,EDATE(C121,1),"")),""),"")</f>
        <v>46835</v>
      </c>
      <c r="D122" s="30">
        <f ca="1">IF(ROW()-ROW(Amortering[[#Headers],[öppnings-
saldo]])=1,Lånebelopp,IF(Amortering[[#This Row],[betalning
datum]]="",0,INDEX(Amortering[], ROW()-4,8)))</f>
        <v>1634707.9433544842</v>
      </c>
      <c r="E122" s="30">
        <f ca="1">IF(ValuesEntered,IF(ROW()-ROW(Amortering[[#Headers],[ränta]])=1,-IPMT(Räntesats/12,1,Lånets_löptid-ROWS($C$4:C122)+1,Amortering[[#This Row],[öppnings-
saldo]]),IFERROR(-IPMT(Räntesats/12,1,Amortering[[#This Row],['#
återstående]],D123),0)),0)</f>
        <v>6794.9283082981319</v>
      </c>
      <c r="F122" s="30">
        <f ca="1">IFERROR(IF(AND(ValuesEntered,Amortering[[#This Row],[betalning
datum]]&lt;&gt;""),-PPMT(Räntesats/12,1,Lånets_löptid-ROWS($C$4:C122)+1,Amortering[[#This Row],[öppnings-
saldo]]),""),0)</f>
        <v>3925.1493629324341</v>
      </c>
      <c r="G122" s="30">
        <f ca="1">IF(Amortering[[#This Row],[betalning
datum]]="",0,PropertyTaxAmount)</f>
        <v>3750</v>
      </c>
      <c r="H122" s="30">
        <f ca="1">IF(Amortering[[#This Row],[betalning
datum]]="",0,Amortering[[#This Row],[ränta]]+Amortering[[#This Row],[lånebelopp]]+Amortering[[#This Row],[fastighets-
avgift]])</f>
        <v>14470.077671230567</v>
      </c>
      <c r="I122" s="30">
        <f ca="1">IF(Amortering[[#This Row],[betalning
datum]]="",0,Amortering[[#This Row],[öppnings-
saldo]]-Amortering[[#This Row],[lånebelopp]])</f>
        <v>1630782.7939915517</v>
      </c>
      <c r="J122" s="14">
        <f ca="1">IF(Amortering[[#This Row],[slut-
saldo]]&gt;0,LastRow-ROW(),0)</f>
        <v>241</v>
      </c>
    </row>
    <row r="123" spans="2:10" ht="15" customHeight="1" x14ac:dyDescent="0.25">
      <c r="B123" s="12">
        <f>ROWS($B$4:B123)</f>
        <v>120</v>
      </c>
      <c r="C123" s="13">
        <f ca="1">IF(ValuesEntered,IF(Amortering[[#This Row],['#]]&lt;=Lånets_löptid,IF(ROW()-ROW(Amortering[[#Headers],[betalning
datum]])=1,LoanStart,IF(I122&gt;0,EDATE(C122,1),"")),""),"")</f>
        <v>46866</v>
      </c>
      <c r="D123" s="30">
        <f ca="1">IF(ROW()-ROW(Amortering[[#Headers],[öppnings-
saldo]])=1,Lånebelopp,IF(Amortering[[#This Row],[betalning
datum]]="",0,INDEX(Amortering[], ROW()-4,8)))</f>
        <v>1630782.7939915517</v>
      </c>
      <c r="E123" s="30">
        <f ca="1">IF(ValuesEntered,IF(ROW()-ROW(Amortering[[#Headers],[ränta]])=1,-IPMT(Räntesats/12,1,Lånets_löptid-ROWS($C$4:C123)+1,Amortering[[#This Row],[öppnings-
saldo]]),IFERROR(-IPMT(Räntesats/12,1,Amortering[[#This Row],['#
återstående]],D124),0)),0)</f>
        <v>6778.5053743316967</v>
      </c>
      <c r="F123" s="30">
        <f ca="1">IFERROR(IF(AND(ValuesEntered,Amortering[[#This Row],[betalning
datum]]&lt;&gt;""),-PPMT(Räntesats/12,1,Lånets_löptid-ROWS($C$4:C123)+1,Amortering[[#This Row],[öppnings-
saldo]]),""),0)</f>
        <v>3941.5041519446513</v>
      </c>
      <c r="G123" s="30">
        <f ca="1">IF(Amortering[[#This Row],[betalning
datum]]="",0,PropertyTaxAmount)</f>
        <v>3750</v>
      </c>
      <c r="H123" s="30">
        <f ca="1">IF(Amortering[[#This Row],[betalning
datum]]="",0,Amortering[[#This Row],[ränta]]+Amortering[[#This Row],[lånebelopp]]+Amortering[[#This Row],[fastighets-
avgift]])</f>
        <v>14470.009526276348</v>
      </c>
      <c r="I123" s="30">
        <f ca="1">IF(Amortering[[#This Row],[betalning
datum]]="",0,Amortering[[#This Row],[öppnings-
saldo]]-Amortering[[#This Row],[lånebelopp]])</f>
        <v>1626841.2898396072</v>
      </c>
      <c r="J123" s="14">
        <f ca="1">IF(Amortering[[#This Row],[slut-
saldo]]&gt;0,LastRow-ROW(),0)</f>
        <v>240</v>
      </c>
    </row>
    <row r="124" spans="2:10" ht="15" customHeight="1" x14ac:dyDescent="0.25">
      <c r="B124" s="12">
        <f>ROWS($B$4:B124)</f>
        <v>121</v>
      </c>
      <c r="C124" s="13">
        <f ca="1">IF(ValuesEntered,IF(Amortering[[#This Row],['#]]&lt;=Lånets_löptid,IF(ROW()-ROW(Amortering[[#Headers],[betalning
datum]])=1,LoanStart,IF(I123&gt;0,EDATE(C123,1),"")),""),"")</f>
        <v>46896</v>
      </c>
      <c r="D124" s="30">
        <f ca="1">IF(ROW()-ROW(Amortering[[#Headers],[öppnings-
saldo]])=1,Lånebelopp,IF(Amortering[[#This Row],[betalning
datum]]="",0,INDEX(Amortering[], ROW()-4,8)))</f>
        <v>1626841.2898396072</v>
      </c>
      <c r="E124" s="30">
        <f ca="1">IF(ValuesEntered,IF(ROW()-ROW(Amortering[[#Headers],[ränta]])=1,-IPMT(Räntesats/12,1,Lånets_löptid-ROWS($C$4:C124)+1,Amortering[[#This Row],[öppnings-
saldo]]),IFERROR(-IPMT(Räntesats/12,1,Amortering[[#This Row],['#
återstående]],D125),0)),0)</f>
        <v>6762.0140114737333</v>
      </c>
      <c r="F124" s="30">
        <f ca="1">IFERROR(IF(AND(ValuesEntered,Amortering[[#This Row],[betalning
datum]]&lt;&gt;""),-PPMT(Räntesats/12,1,Lånets_löptid-ROWS($C$4:C124)+1,Amortering[[#This Row],[öppnings-
saldo]]),""),0)</f>
        <v>3957.927085911087</v>
      </c>
      <c r="G124" s="30">
        <f ca="1">IF(Amortering[[#This Row],[betalning
datum]]="",0,PropertyTaxAmount)</f>
        <v>3750</v>
      </c>
      <c r="H124" s="30">
        <f ca="1">IF(Amortering[[#This Row],[betalning
datum]]="",0,Amortering[[#This Row],[ränta]]+Amortering[[#This Row],[lånebelopp]]+Amortering[[#This Row],[fastighets-
avgift]])</f>
        <v>14469.941097384821</v>
      </c>
      <c r="I124" s="30">
        <f ca="1">IF(Amortering[[#This Row],[betalning
datum]]="",0,Amortering[[#This Row],[öppnings-
saldo]]-Amortering[[#This Row],[lånebelopp]])</f>
        <v>1622883.362753696</v>
      </c>
      <c r="J124" s="14">
        <f ca="1">IF(Amortering[[#This Row],[slut-
saldo]]&gt;0,LastRow-ROW(),0)</f>
        <v>239</v>
      </c>
    </row>
    <row r="125" spans="2:10" ht="15" customHeight="1" x14ac:dyDescent="0.25">
      <c r="B125" s="12">
        <f>ROWS($B$4:B125)</f>
        <v>122</v>
      </c>
      <c r="C125" s="13">
        <f ca="1">IF(ValuesEntered,IF(Amortering[[#This Row],['#]]&lt;=Lånets_löptid,IF(ROW()-ROW(Amortering[[#Headers],[betalning
datum]])=1,LoanStart,IF(I124&gt;0,EDATE(C124,1),"")),""),"")</f>
        <v>46927</v>
      </c>
      <c r="D125" s="30">
        <f ca="1">IF(ROW()-ROW(Amortering[[#Headers],[öppnings-
saldo]])=1,Lånebelopp,IF(Amortering[[#This Row],[betalning
datum]]="",0,INDEX(Amortering[], ROW()-4,8)))</f>
        <v>1622883.362753696</v>
      </c>
      <c r="E125" s="30">
        <f ca="1">IF(ValuesEntered,IF(ROW()-ROW(Amortering[[#Headers],[ränta]])=1,-IPMT(Räntesats/12,1,Lånets_löptid-ROWS($C$4:C125)+1,Amortering[[#This Row],[öppnings-
saldo]]),IFERROR(-IPMT(Räntesats/12,1,Amortering[[#This Row],['#
återstående]],D126),0)),0)</f>
        <v>6745.4539346038628</v>
      </c>
      <c r="F125" s="30">
        <f ca="1">IFERROR(IF(AND(ValuesEntered,Amortering[[#This Row],[betalning
datum]]&lt;&gt;""),-PPMT(Räntesats/12,1,Lånets_löptid-ROWS($C$4:C125)+1,Amortering[[#This Row],[öppnings-
saldo]]),""),0)</f>
        <v>3974.4184487690495</v>
      </c>
      <c r="G125" s="30">
        <f ca="1">IF(Amortering[[#This Row],[betalning
datum]]="",0,PropertyTaxAmount)</f>
        <v>3750</v>
      </c>
      <c r="H125" s="30">
        <f ca="1">IF(Amortering[[#This Row],[betalning
datum]]="",0,Amortering[[#This Row],[ränta]]+Amortering[[#This Row],[lånebelopp]]+Amortering[[#This Row],[fastighets-
avgift]])</f>
        <v>14469.872383372913</v>
      </c>
      <c r="I125" s="30">
        <f ca="1">IF(Amortering[[#This Row],[betalning
datum]]="",0,Amortering[[#This Row],[öppnings-
saldo]]-Amortering[[#This Row],[lånebelopp]])</f>
        <v>1618908.944304927</v>
      </c>
      <c r="J125" s="14">
        <f ca="1">IF(Amortering[[#This Row],[slut-
saldo]]&gt;0,LastRow-ROW(),0)</f>
        <v>238</v>
      </c>
    </row>
    <row r="126" spans="2:10" ht="15" customHeight="1" x14ac:dyDescent="0.25">
      <c r="B126" s="12">
        <f>ROWS($B$4:B126)</f>
        <v>123</v>
      </c>
      <c r="C126" s="13">
        <f ca="1">IF(ValuesEntered,IF(Amortering[[#This Row],['#]]&lt;=Lånets_löptid,IF(ROW()-ROW(Amortering[[#Headers],[betalning
datum]])=1,LoanStart,IF(I125&gt;0,EDATE(C125,1),"")),""),"")</f>
        <v>46957</v>
      </c>
      <c r="D126" s="30">
        <f ca="1">IF(ROW()-ROW(Amortering[[#Headers],[öppnings-
saldo]])=1,Lånebelopp,IF(Amortering[[#This Row],[betalning
datum]]="",0,INDEX(Amortering[], ROW()-4,8)))</f>
        <v>1618908.944304927</v>
      </c>
      <c r="E126" s="30">
        <f ca="1">IF(ValuesEntered,IF(ROW()-ROW(Amortering[[#Headers],[ränta]])=1,-IPMT(Räntesats/12,1,Lånets_löptid-ROWS($C$4:C126)+1,Amortering[[#This Row],[öppnings-
saldo]]),IFERROR(-IPMT(Räntesats/12,1,Amortering[[#This Row],['#
återstående]],D127),0)),0)</f>
        <v>6728.8248574137006</v>
      </c>
      <c r="F126" s="30">
        <f ca="1">IFERROR(IF(AND(ValuesEntered,Amortering[[#This Row],[betalning
datum]]&lt;&gt;""),-PPMT(Räntesats/12,1,Lånets_löptid-ROWS($C$4:C126)+1,Amortering[[#This Row],[öppnings-
saldo]]),""),0)</f>
        <v>3990.9785256389209</v>
      </c>
      <c r="G126" s="30">
        <f ca="1">IF(Amortering[[#This Row],[betalning
datum]]="",0,PropertyTaxAmount)</f>
        <v>3750</v>
      </c>
      <c r="H126" s="30">
        <f ca="1">IF(Amortering[[#This Row],[betalning
datum]]="",0,Amortering[[#This Row],[ränta]]+Amortering[[#This Row],[lånebelopp]]+Amortering[[#This Row],[fastighets-
avgift]])</f>
        <v>14469.803383052622</v>
      </c>
      <c r="I126" s="30">
        <f ca="1">IF(Amortering[[#This Row],[betalning
datum]]="",0,Amortering[[#This Row],[öppnings-
saldo]]-Amortering[[#This Row],[lånebelopp]])</f>
        <v>1614917.9657792882</v>
      </c>
      <c r="J126" s="14">
        <f ca="1">IF(Amortering[[#This Row],[slut-
saldo]]&gt;0,LastRow-ROW(),0)</f>
        <v>237</v>
      </c>
    </row>
    <row r="127" spans="2:10" ht="15" customHeight="1" x14ac:dyDescent="0.25">
      <c r="B127" s="12">
        <f>ROWS($B$4:B127)</f>
        <v>124</v>
      </c>
      <c r="C127" s="13">
        <f ca="1">IF(ValuesEntered,IF(Amortering[[#This Row],['#]]&lt;=Lånets_löptid,IF(ROW()-ROW(Amortering[[#Headers],[betalning
datum]])=1,LoanStart,IF(I126&gt;0,EDATE(C126,1),"")),""),"")</f>
        <v>46988</v>
      </c>
      <c r="D127" s="30">
        <f ca="1">IF(ROW()-ROW(Amortering[[#Headers],[öppnings-
saldo]])=1,Lånebelopp,IF(Amortering[[#This Row],[betalning
datum]]="",0,INDEX(Amortering[], ROW()-4,8)))</f>
        <v>1614917.9657792882</v>
      </c>
      <c r="E127" s="30">
        <f ca="1">IF(ValuesEntered,IF(ROW()-ROW(Amortering[[#Headers],[ränta]])=1,-IPMT(Räntesats/12,1,Lånets_löptid-ROWS($C$4:C127)+1,Amortering[[#This Row],[öppnings-
saldo]]),IFERROR(-IPMT(Räntesats/12,1,Amortering[[#This Row],['#
återstående]],D128),0)),0)</f>
        <v>6712.1264924019124</v>
      </c>
      <c r="F127" s="30">
        <f ca="1">IFERROR(IF(AND(ValuesEntered,Amortering[[#This Row],[betalning
datum]]&lt;&gt;""),-PPMT(Räntesats/12,1,Lånets_löptid-ROWS($C$4:C127)+1,Amortering[[#This Row],[öppnings-
saldo]]),""),0)</f>
        <v>4007.6076028290831</v>
      </c>
      <c r="G127" s="30">
        <f ca="1">IF(Amortering[[#This Row],[betalning
datum]]="",0,PropertyTaxAmount)</f>
        <v>3750</v>
      </c>
      <c r="H127" s="30">
        <f ca="1">IF(Amortering[[#This Row],[betalning
datum]]="",0,Amortering[[#This Row],[ränta]]+Amortering[[#This Row],[lånebelopp]]+Amortering[[#This Row],[fastighets-
avgift]])</f>
        <v>14469.734095230995</v>
      </c>
      <c r="I127" s="30">
        <f ca="1">IF(Amortering[[#This Row],[betalning
datum]]="",0,Amortering[[#This Row],[öppnings-
saldo]]-Amortering[[#This Row],[lånebelopp]])</f>
        <v>1610910.3581764591</v>
      </c>
      <c r="J127" s="14">
        <f ca="1">IF(Amortering[[#This Row],[slut-
saldo]]&gt;0,LastRow-ROW(),0)</f>
        <v>236</v>
      </c>
    </row>
    <row r="128" spans="2:10" ht="15" customHeight="1" x14ac:dyDescent="0.25">
      <c r="B128" s="12">
        <f>ROWS($B$4:B128)</f>
        <v>125</v>
      </c>
      <c r="C128" s="13">
        <f ca="1">IF(ValuesEntered,IF(Amortering[[#This Row],['#]]&lt;=Lånets_löptid,IF(ROW()-ROW(Amortering[[#Headers],[betalning
datum]])=1,LoanStart,IF(I127&gt;0,EDATE(C127,1),"")),""),"")</f>
        <v>47019</v>
      </c>
      <c r="D128" s="30">
        <f ca="1">IF(ROW()-ROW(Amortering[[#Headers],[öppnings-
saldo]])=1,Lånebelopp,IF(Amortering[[#This Row],[betalning
datum]]="",0,INDEX(Amortering[], ROW()-4,8)))</f>
        <v>1610910.3581764591</v>
      </c>
      <c r="E128" s="30">
        <f ca="1">IF(ValuesEntered,IF(ROW()-ROW(Amortering[[#Headers],[ränta]])=1,-IPMT(Räntesats/12,1,Lånets_löptid-ROWS($C$4:C128)+1,Amortering[[#This Row],[öppnings-
saldo]]),IFERROR(-IPMT(Räntesats/12,1,Amortering[[#This Row],['#
återstående]],D129),0)),0)</f>
        <v>6695.3585508692413</v>
      </c>
      <c r="F128" s="30">
        <f ca="1">IFERROR(IF(AND(ValuesEntered,Amortering[[#This Row],[betalning
datum]]&lt;&gt;""),-PPMT(Räntesats/12,1,Lånets_löptid-ROWS($C$4:C128)+1,Amortering[[#This Row],[öppnings-
saldo]]),""),0)</f>
        <v>4024.3059678408717</v>
      </c>
      <c r="G128" s="30">
        <f ca="1">IF(Amortering[[#This Row],[betalning
datum]]="",0,PropertyTaxAmount)</f>
        <v>3750</v>
      </c>
      <c r="H128" s="30">
        <f ca="1">IF(Amortering[[#This Row],[betalning
datum]]="",0,Amortering[[#This Row],[ränta]]+Amortering[[#This Row],[lånebelopp]]+Amortering[[#This Row],[fastighets-
avgift]])</f>
        <v>14469.664518710113</v>
      </c>
      <c r="I128" s="30">
        <f ca="1">IF(Amortering[[#This Row],[betalning
datum]]="",0,Amortering[[#This Row],[öppnings-
saldo]]-Amortering[[#This Row],[lånebelopp]])</f>
        <v>1606886.0522086183</v>
      </c>
      <c r="J128" s="14">
        <f ca="1">IF(Amortering[[#This Row],[slut-
saldo]]&gt;0,LastRow-ROW(),0)</f>
        <v>235</v>
      </c>
    </row>
    <row r="129" spans="2:10" ht="15" customHeight="1" x14ac:dyDescent="0.25">
      <c r="B129" s="12">
        <f>ROWS($B$4:B129)</f>
        <v>126</v>
      </c>
      <c r="C129" s="13">
        <f ca="1">IF(ValuesEntered,IF(Amortering[[#This Row],['#]]&lt;=Lånets_löptid,IF(ROW()-ROW(Amortering[[#Headers],[betalning
datum]])=1,LoanStart,IF(I128&gt;0,EDATE(C128,1),"")),""),"")</f>
        <v>47049</v>
      </c>
      <c r="D129" s="30">
        <f ca="1">IF(ROW()-ROW(Amortering[[#Headers],[öppnings-
saldo]])=1,Lånebelopp,IF(Amortering[[#This Row],[betalning
datum]]="",0,INDEX(Amortering[], ROW()-4,8)))</f>
        <v>1606886.0522086183</v>
      </c>
      <c r="E129" s="30">
        <f ca="1">IF(ValuesEntered,IF(ROW()-ROW(Amortering[[#Headers],[ränta]])=1,-IPMT(Räntesats/12,1,Lånets_löptid-ROWS($C$4:C129)+1,Amortering[[#This Row],[öppnings-
saldo]]),IFERROR(-IPMT(Räntesats/12,1,Amortering[[#This Row],['#
återstående]],D130),0)),0)</f>
        <v>6678.5207429135198</v>
      </c>
      <c r="F129" s="30">
        <f ca="1">IFERROR(IF(AND(ValuesEntered,Amortering[[#This Row],[betalning
datum]]&lt;&gt;""),-PPMT(Räntesats/12,1,Lånets_löptid-ROWS($C$4:C129)+1,Amortering[[#This Row],[öppnings-
saldo]]),""),0)</f>
        <v>4041.073909373541</v>
      </c>
      <c r="G129" s="30">
        <f ca="1">IF(Amortering[[#This Row],[betalning
datum]]="",0,PropertyTaxAmount)</f>
        <v>3750</v>
      </c>
      <c r="H129" s="30">
        <f ca="1">IF(Amortering[[#This Row],[betalning
datum]]="",0,Amortering[[#This Row],[ränta]]+Amortering[[#This Row],[lånebelopp]]+Amortering[[#This Row],[fastighets-
avgift]])</f>
        <v>14469.594652287062</v>
      </c>
      <c r="I129" s="30">
        <f ca="1">IF(Amortering[[#This Row],[betalning
datum]]="",0,Amortering[[#This Row],[öppnings-
saldo]]-Amortering[[#This Row],[lånebelopp]])</f>
        <v>1602844.9782992448</v>
      </c>
      <c r="J129" s="14">
        <f ca="1">IF(Amortering[[#This Row],[slut-
saldo]]&gt;0,LastRow-ROW(),0)</f>
        <v>234</v>
      </c>
    </row>
    <row r="130" spans="2:10" ht="15" customHeight="1" x14ac:dyDescent="0.25">
      <c r="B130" s="12">
        <f>ROWS($B$4:B130)</f>
        <v>127</v>
      </c>
      <c r="C130" s="13">
        <f ca="1">IF(ValuesEntered,IF(Amortering[[#This Row],['#]]&lt;=Lånets_löptid,IF(ROW()-ROW(Amortering[[#Headers],[betalning
datum]])=1,LoanStart,IF(I129&gt;0,EDATE(C129,1),"")),""),"")</f>
        <v>47080</v>
      </c>
      <c r="D130" s="30">
        <f ca="1">IF(ROW()-ROW(Amortering[[#Headers],[öppnings-
saldo]])=1,Lånebelopp,IF(Amortering[[#This Row],[betalning
datum]]="",0,INDEX(Amortering[], ROW()-4,8)))</f>
        <v>1602844.9782992448</v>
      </c>
      <c r="E130" s="30">
        <f ca="1">IF(ValuesEntered,IF(ROW()-ROW(Amortering[[#Headers],[ränta]])=1,-IPMT(Räntesats/12,1,Lånets_löptid-ROWS($C$4:C130)+1,Amortering[[#This Row],[öppnings-
saldo]]),IFERROR(-IPMT(Räntesats/12,1,Amortering[[#This Row],['#
återstående]],D131),0)),0)</f>
        <v>6661.6127774246479</v>
      </c>
      <c r="F130" s="30">
        <f ca="1">IFERROR(IF(AND(ValuesEntered,Amortering[[#This Row],[betalning
datum]]&lt;&gt;""),-PPMT(Räntesats/12,1,Lånets_löptid-ROWS($C$4:C130)+1,Amortering[[#This Row],[öppnings-
saldo]]),""),0)</f>
        <v>4057.9117173292652</v>
      </c>
      <c r="G130" s="30">
        <f ca="1">IF(Amortering[[#This Row],[betalning
datum]]="",0,PropertyTaxAmount)</f>
        <v>3750</v>
      </c>
      <c r="H130" s="30">
        <f ca="1">IF(Amortering[[#This Row],[betalning
datum]]="",0,Amortering[[#This Row],[ränta]]+Amortering[[#This Row],[lånebelopp]]+Amortering[[#This Row],[fastighets-
avgift]])</f>
        <v>14469.524494753914</v>
      </c>
      <c r="I130" s="30">
        <f ca="1">IF(Amortering[[#This Row],[betalning
datum]]="",0,Amortering[[#This Row],[öppnings-
saldo]]-Amortering[[#This Row],[lånebelopp]])</f>
        <v>1598787.0665819156</v>
      </c>
      <c r="J130" s="14">
        <f ca="1">IF(Amortering[[#This Row],[slut-
saldo]]&gt;0,LastRow-ROW(),0)</f>
        <v>233</v>
      </c>
    </row>
    <row r="131" spans="2:10" ht="15" customHeight="1" x14ac:dyDescent="0.25">
      <c r="B131" s="12">
        <f>ROWS($B$4:B131)</f>
        <v>128</v>
      </c>
      <c r="C131" s="13">
        <f ca="1">IF(ValuesEntered,IF(Amortering[[#This Row],['#]]&lt;=Lånets_löptid,IF(ROW()-ROW(Amortering[[#Headers],[betalning
datum]])=1,LoanStart,IF(I130&gt;0,EDATE(C130,1),"")),""),"")</f>
        <v>47110</v>
      </c>
      <c r="D131" s="30">
        <f ca="1">IF(ROW()-ROW(Amortering[[#Headers],[öppnings-
saldo]])=1,Lånebelopp,IF(Amortering[[#This Row],[betalning
datum]]="",0,INDEX(Amortering[], ROW()-4,8)))</f>
        <v>1598787.0665819156</v>
      </c>
      <c r="E131" s="30">
        <f ca="1">IF(ValuesEntered,IF(ROW()-ROW(Amortering[[#Headers],[ränta]])=1,-IPMT(Räntesats/12,1,Lånets_löptid-ROWS($C$4:C131)+1,Amortering[[#This Row],[öppnings-
saldo]]),IFERROR(-IPMT(Räntesats/12,1,Amortering[[#This Row],['#
återstående]],D132),0)),0)</f>
        <v>6644.6343620795724</v>
      </c>
      <c r="F131" s="30">
        <f ca="1">IFERROR(IF(AND(ValuesEntered,Amortering[[#This Row],[betalning
datum]]&lt;&gt;""),-PPMT(Räntesats/12,1,Lånets_löptid-ROWS($C$4:C131)+1,Amortering[[#This Row],[öppnings-
saldo]]),""),0)</f>
        <v>4074.8196828181376</v>
      </c>
      <c r="G131" s="30">
        <f ca="1">IF(Amortering[[#This Row],[betalning
datum]]="",0,PropertyTaxAmount)</f>
        <v>3750</v>
      </c>
      <c r="H131" s="30">
        <f ca="1">IF(Amortering[[#This Row],[betalning
datum]]="",0,Amortering[[#This Row],[ränta]]+Amortering[[#This Row],[lånebelopp]]+Amortering[[#This Row],[fastighets-
avgift]])</f>
        <v>14469.45404489771</v>
      </c>
      <c r="I131" s="30">
        <f ca="1">IF(Amortering[[#This Row],[betalning
datum]]="",0,Amortering[[#This Row],[öppnings-
saldo]]-Amortering[[#This Row],[lånebelopp]])</f>
        <v>1594712.2468990975</v>
      </c>
      <c r="J131" s="14">
        <f ca="1">IF(Amortering[[#This Row],[slut-
saldo]]&gt;0,LastRow-ROW(),0)</f>
        <v>232</v>
      </c>
    </row>
    <row r="132" spans="2:10" ht="15" customHeight="1" x14ac:dyDescent="0.25">
      <c r="B132" s="12">
        <f>ROWS($B$4:B132)</f>
        <v>129</v>
      </c>
      <c r="C132" s="13">
        <f ca="1">IF(ValuesEntered,IF(Amortering[[#This Row],['#]]&lt;=Lånets_löptid,IF(ROW()-ROW(Amortering[[#Headers],[betalning
datum]])=1,LoanStart,IF(I131&gt;0,EDATE(C131,1),"")),""),"")</f>
        <v>47141</v>
      </c>
      <c r="D132" s="30">
        <f ca="1">IF(ROW()-ROW(Amortering[[#Headers],[öppnings-
saldo]])=1,Lånebelopp,IF(Amortering[[#This Row],[betalning
datum]]="",0,INDEX(Amortering[], ROW()-4,8)))</f>
        <v>1594712.2468990975</v>
      </c>
      <c r="E132" s="30">
        <f ca="1">IF(ValuesEntered,IF(ROW()-ROW(Amortering[[#Headers],[ränta]])=1,-IPMT(Räntesats/12,1,Lånets_löptid-ROWS($C$4:C132)+1,Amortering[[#This Row],[öppnings-
saldo]]),IFERROR(-IPMT(Räntesats/12,1,Amortering[[#This Row],['#
återstående]],D133),0)),0)</f>
        <v>6627.5852033372248</v>
      </c>
      <c r="F132" s="30">
        <f ca="1">IFERROR(IF(AND(ValuesEntered,Amortering[[#This Row],[betalning
datum]]&lt;&gt;""),-PPMT(Räntesats/12,1,Lånets_löptid-ROWS($C$4:C132)+1,Amortering[[#This Row],[öppnings-
saldo]]),""),0)</f>
        <v>4091.7980981632127</v>
      </c>
      <c r="G132" s="30">
        <f ca="1">IF(Amortering[[#This Row],[betalning
datum]]="",0,PropertyTaxAmount)</f>
        <v>3750</v>
      </c>
      <c r="H132" s="30">
        <f ca="1">IF(Amortering[[#This Row],[betalning
datum]]="",0,Amortering[[#This Row],[ränta]]+Amortering[[#This Row],[lånebelopp]]+Amortering[[#This Row],[fastighets-
avgift]])</f>
        <v>14469.383301500438</v>
      </c>
      <c r="I132" s="30">
        <f ca="1">IF(Amortering[[#This Row],[betalning
datum]]="",0,Amortering[[#This Row],[öppnings-
saldo]]-Amortering[[#This Row],[lånebelopp]])</f>
        <v>1590620.4488009342</v>
      </c>
      <c r="J132" s="14">
        <f ca="1">IF(Amortering[[#This Row],[slut-
saldo]]&gt;0,LastRow-ROW(),0)</f>
        <v>231</v>
      </c>
    </row>
    <row r="133" spans="2:10" ht="15" customHeight="1" x14ac:dyDescent="0.25">
      <c r="B133" s="12">
        <f>ROWS($B$4:B133)</f>
        <v>130</v>
      </c>
      <c r="C133" s="13">
        <f ca="1">IF(ValuesEntered,IF(Amortering[[#This Row],['#]]&lt;=Lånets_löptid,IF(ROW()-ROW(Amortering[[#Headers],[betalning
datum]])=1,LoanStart,IF(I132&gt;0,EDATE(C132,1),"")),""),"")</f>
        <v>47172</v>
      </c>
      <c r="D133" s="30">
        <f ca="1">IF(ROW()-ROW(Amortering[[#Headers],[öppnings-
saldo]])=1,Lånebelopp,IF(Amortering[[#This Row],[betalning
datum]]="",0,INDEX(Amortering[], ROW()-4,8)))</f>
        <v>1590620.4488009342</v>
      </c>
      <c r="E133" s="30">
        <f ca="1">IF(ValuesEntered,IF(ROW()-ROW(Amortering[[#Headers],[ränta]])=1,-IPMT(Räntesats/12,1,Lånets_löptid-ROWS($C$4:C133)+1,Amortering[[#This Row],[öppnings-
saldo]]),IFERROR(-IPMT(Räntesats/12,1,Amortering[[#This Row],['#
återstående]],D134),0)),0)</f>
        <v>6610.4650064334519</v>
      </c>
      <c r="F133" s="30">
        <f ca="1">IFERROR(IF(AND(ValuesEntered,Amortering[[#This Row],[betalning
datum]]&lt;&gt;""),-PPMT(Räntesats/12,1,Lånets_löptid-ROWS($C$4:C133)+1,Amortering[[#This Row],[öppnings-
saldo]]),""),0)</f>
        <v>4108.8472569055584</v>
      </c>
      <c r="G133" s="30">
        <f ca="1">IF(Amortering[[#This Row],[betalning
datum]]="",0,PropertyTaxAmount)</f>
        <v>3750</v>
      </c>
      <c r="H133" s="30">
        <f ca="1">IF(Amortering[[#This Row],[betalning
datum]]="",0,Amortering[[#This Row],[ränta]]+Amortering[[#This Row],[lånebelopp]]+Amortering[[#This Row],[fastighets-
avgift]])</f>
        <v>14469.31226333901</v>
      </c>
      <c r="I133" s="30">
        <f ca="1">IF(Amortering[[#This Row],[betalning
datum]]="",0,Amortering[[#This Row],[öppnings-
saldo]]-Amortering[[#This Row],[lånebelopp]])</f>
        <v>1586511.6015440286</v>
      </c>
      <c r="J133" s="14">
        <f ca="1">IF(Amortering[[#This Row],[slut-
saldo]]&gt;0,LastRow-ROW(),0)</f>
        <v>230</v>
      </c>
    </row>
    <row r="134" spans="2:10" ht="15" customHeight="1" x14ac:dyDescent="0.25">
      <c r="B134" s="12">
        <f>ROWS($B$4:B134)</f>
        <v>131</v>
      </c>
      <c r="C134" s="13">
        <f ca="1">IF(ValuesEntered,IF(Amortering[[#This Row],['#]]&lt;=Lånets_löptid,IF(ROW()-ROW(Amortering[[#Headers],[betalning
datum]])=1,LoanStart,IF(I133&gt;0,EDATE(C133,1),"")),""),"")</f>
        <v>47200</v>
      </c>
      <c r="D134" s="30">
        <f ca="1">IF(ROW()-ROW(Amortering[[#Headers],[öppnings-
saldo]])=1,Lånebelopp,IF(Amortering[[#This Row],[betalning
datum]]="",0,INDEX(Amortering[], ROW()-4,8)))</f>
        <v>1586511.6015440286</v>
      </c>
      <c r="E134" s="30">
        <f ca="1">IF(ValuesEntered,IF(ROW()-ROW(Amortering[[#Headers],[ränta]])=1,-IPMT(Räntesats/12,1,Lånets_löptid-ROWS($C$4:C134)+1,Amortering[[#This Row],[öppnings-
saldo]]),IFERROR(-IPMT(Räntesats/12,1,Amortering[[#This Row],['#
återstående]],D135),0)),0)</f>
        <v>6593.2734753759141</v>
      </c>
      <c r="F134" s="30">
        <f ca="1">IFERROR(IF(AND(ValuesEntered,Amortering[[#This Row],[betalning
datum]]&lt;&gt;""),-PPMT(Räntesats/12,1,Lånets_löptid-ROWS($C$4:C134)+1,Amortering[[#This Row],[öppnings-
saldo]]),""),0)</f>
        <v>4125.9674538093313</v>
      </c>
      <c r="G134" s="30">
        <f ca="1">IF(Amortering[[#This Row],[betalning
datum]]="",0,PropertyTaxAmount)</f>
        <v>3750</v>
      </c>
      <c r="H134" s="30">
        <f ca="1">IF(Amortering[[#This Row],[betalning
datum]]="",0,Amortering[[#This Row],[ränta]]+Amortering[[#This Row],[lånebelopp]]+Amortering[[#This Row],[fastighets-
avgift]])</f>
        <v>14469.240929185245</v>
      </c>
      <c r="I134" s="30">
        <f ca="1">IF(Amortering[[#This Row],[betalning
datum]]="",0,Amortering[[#This Row],[öppnings-
saldo]]-Amortering[[#This Row],[lånebelopp]])</f>
        <v>1582385.6340902194</v>
      </c>
      <c r="J134" s="14">
        <f ca="1">IF(Amortering[[#This Row],[slut-
saldo]]&gt;0,LastRow-ROW(),0)</f>
        <v>229</v>
      </c>
    </row>
    <row r="135" spans="2:10" ht="15" customHeight="1" x14ac:dyDescent="0.25">
      <c r="B135" s="12">
        <f>ROWS($B$4:B135)</f>
        <v>132</v>
      </c>
      <c r="C135" s="13">
        <f ca="1">IF(ValuesEntered,IF(Amortering[[#This Row],['#]]&lt;=Lånets_löptid,IF(ROW()-ROW(Amortering[[#Headers],[betalning
datum]])=1,LoanStart,IF(I134&gt;0,EDATE(C134,1),"")),""),"")</f>
        <v>47231</v>
      </c>
      <c r="D135" s="30">
        <f ca="1">IF(ROW()-ROW(Amortering[[#Headers],[öppnings-
saldo]])=1,Lånebelopp,IF(Amortering[[#This Row],[betalning
datum]]="",0,INDEX(Amortering[], ROW()-4,8)))</f>
        <v>1582385.6340902194</v>
      </c>
      <c r="E135" s="30">
        <f ca="1">IF(ValuesEntered,IF(ROW()-ROW(Amortering[[#Headers],[ränta]])=1,-IPMT(Räntesats/12,1,Lånets_löptid-ROWS($C$4:C135)+1,Amortering[[#This Row],[öppnings-
saldo]]),IFERROR(-IPMT(Räntesats/12,1,Amortering[[#This Row],['#
återstående]],D136),0)),0)</f>
        <v>6576.0103129389681</v>
      </c>
      <c r="F135" s="30">
        <f ca="1">IFERROR(IF(AND(ValuesEntered,Amortering[[#This Row],[betalning
datum]]&lt;&gt;""),-PPMT(Räntesats/12,1,Lånets_löptid-ROWS($C$4:C135)+1,Amortering[[#This Row],[öppnings-
saldo]]),""),0)</f>
        <v>4143.1589848668718</v>
      </c>
      <c r="G135" s="30">
        <f ca="1">IF(Amortering[[#This Row],[betalning
datum]]="",0,PropertyTaxAmount)</f>
        <v>3750</v>
      </c>
      <c r="H135" s="30">
        <f ca="1">IF(Amortering[[#This Row],[betalning
datum]]="",0,Amortering[[#This Row],[ränta]]+Amortering[[#This Row],[lånebelopp]]+Amortering[[#This Row],[fastighets-
avgift]])</f>
        <v>14469.16929780584</v>
      </c>
      <c r="I135" s="30">
        <f ca="1">IF(Amortering[[#This Row],[betalning
datum]]="",0,Amortering[[#This Row],[öppnings-
saldo]]-Amortering[[#This Row],[lånebelopp]])</f>
        <v>1578242.4751053525</v>
      </c>
      <c r="J135" s="14">
        <f ca="1">IF(Amortering[[#This Row],[slut-
saldo]]&gt;0,LastRow-ROW(),0)</f>
        <v>228</v>
      </c>
    </row>
    <row r="136" spans="2:10" ht="15" customHeight="1" x14ac:dyDescent="0.25">
      <c r="B136" s="12">
        <f>ROWS($B$4:B136)</f>
        <v>133</v>
      </c>
      <c r="C136" s="13">
        <f ca="1">IF(ValuesEntered,IF(Amortering[[#This Row],['#]]&lt;=Lånets_löptid,IF(ROW()-ROW(Amortering[[#Headers],[betalning
datum]])=1,LoanStart,IF(I135&gt;0,EDATE(C135,1),"")),""),"")</f>
        <v>47261</v>
      </c>
      <c r="D136" s="30">
        <f ca="1">IF(ROW()-ROW(Amortering[[#Headers],[öppnings-
saldo]])=1,Lånebelopp,IF(Amortering[[#This Row],[betalning
datum]]="",0,INDEX(Amortering[], ROW()-4,8)))</f>
        <v>1578242.4751053525</v>
      </c>
      <c r="E136" s="30">
        <f ca="1">IF(ValuesEntered,IF(ROW()-ROW(Amortering[[#Headers],[ränta]])=1,-IPMT(Räntesats/12,1,Lånets_löptid-ROWS($C$4:C136)+1,Amortering[[#This Row],[öppnings-
saldo]]),IFERROR(-IPMT(Räntesats/12,1,Amortering[[#This Row],['#
återstående]],D137),0)),0)</f>
        <v>6558.6752206585361</v>
      </c>
      <c r="F136" s="30">
        <f ca="1">IFERROR(IF(AND(ValuesEntered,Amortering[[#This Row],[betalning
datum]]&lt;&gt;""),-PPMT(Räntesats/12,1,Lånets_löptid-ROWS($C$4:C136)+1,Amortering[[#This Row],[öppnings-
saldo]]),""),0)</f>
        <v>4160.4221473038169</v>
      </c>
      <c r="G136" s="30">
        <f ca="1">IF(Amortering[[#This Row],[betalning
datum]]="",0,PropertyTaxAmount)</f>
        <v>3750</v>
      </c>
      <c r="H136" s="30">
        <f ca="1">IF(Amortering[[#This Row],[betalning
datum]]="",0,Amortering[[#This Row],[ränta]]+Amortering[[#This Row],[lånebelopp]]+Amortering[[#This Row],[fastighets-
avgift]])</f>
        <v>14469.097367962353</v>
      </c>
      <c r="I136" s="30">
        <f ca="1">IF(Amortering[[#This Row],[betalning
datum]]="",0,Amortering[[#This Row],[öppnings-
saldo]]-Amortering[[#This Row],[lånebelopp]])</f>
        <v>1574082.0529580486</v>
      </c>
      <c r="J136" s="14">
        <f ca="1">IF(Amortering[[#This Row],[slut-
saldo]]&gt;0,LastRow-ROW(),0)</f>
        <v>227</v>
      </c>
    </row>
    <row r="137" spans="2:10" ht="15" customHeight="1" x14ac:dyDescent="0.25">
      <c r="B137" s="12">
        <f>ROWS($B$4:B137)</f>
        <v>134</v>
      </c>
      <c r="C137" s="13">
        <f ca="1">IF(ValuesEntered,IF(Amortering[[#This Row],['#]]&lt;=Lånets_löptid,IF(ROW()-ROW(Amortering[[#Headers],[betalning
datum]])=1,LoanStart,IF(I136&gt;0,EDATE(C136,1),"")),""),"")</f>
        <v>47292</v>
      </c>
      <c r="D137" s="30">
        <f ca="1">IF(ROW()-ROW(Amortering[[#Headers],[öppnings-
saldo]])=1,Lånebelopp,IF(Amortering[[#This Row],[betalning
datum]]="",0,INDEX(Amortering[], ROW()-4,8)))</f>
        <v>1574082.0529580486</v>
      </c>
      <c r="E137" s="30">
        <f ca="1">IF(ValuesEntered,IF(ROW()-ROW(Amortering[[#Headers],[ränta]])=1,-IPMT(Räntesats/12,1,Lånets_löptid-ROWS($C$4:C137)+1,Amortering[[#This Row],[öppnings-
saldo]]),IFERROR(-IPMT(Räntesats/12,1,Amortering[[#This Row],['#
återstående]],D138),0)),0)</f>
        <v>6541.2678988269345</v>
      </c>
      <c r="F137" s="30">
        <f ca="1">IFERROR(IF(AND(ValuesEntered,Amortering[[#This Row],[betalning
datum]]&lt;&gt;""),-PPMT(Räntesats/12,1,Lånets_löptid-ROWS($C$4:C137)+1,Amortering[[#This Row],[öppnings-
saldo]]),""),0)</f>
        <v>4177.757239584249</v>
      </c>
      <c r="G137" s="30">
        <f ca="1">IF(Amortering[[#This Row],[betalning
datum]]="",0,PropertyTaxAmount)</f>
        <v>3750</v>
      </c>
      <c r="H137" s="30">
        <f ca="1">IF(Amortering[[#This Row],[betalning
datum]]="",0,Amortering[[#This Row],[ränta]]+Amortering[[#This Row],[lånebelopp]]+Amortering[[#This Row],[fastighets-
avgift]])</f>
        <v>14469.025138411183</v>
      </c>
      <c r="I137" s="30">
        <f ca="1">IF(Amortering[[#This Row],[betalning
datum]]="",0,Amortering[[#This Row],[öppnings-
saldo]]-Amortering[[#This Row],[lånebelopp]])</f>
        <v>1569904.2957184643</v>
      </c>
      <c r="J137" s="14">
        <f ca="1">IF(Amortering[[#This Row],[slut-
saldo]]&gt;0,LastRow-ROW(),0)</f>
        <v>226</v>
      </c>
    </row>
    <row r="138" spans="2:10" ht="15" customHeight="1" x14ac:dyDescent="0.25">
      <c r="B138" s="12">
        <f>ROWS($B$4:B138)</f>
        <v>135</v>
      </c>
      <c r="C138" s="13">
        <f ca="1">IF(ValuesEntered,IF(Amortering[[#This Row],['#]]&lt;=Lånets_löptid,IF(ROW()-ROW(Amortering[[#Headers],[betalning
datum]])=1,LoanStart,IF(I137&gt;0,EDATE(C137,1),"")),""),"")</f>
        <v>47322</v>
      </c>
      <c r="D138" s="30">
        <f ca="1">IF(ROW()-ROW(Amortering[[#Headers],[öppnings-
saldo]])=1,Lånebelopp,IF(Amortering[[#This Row],[betalning
datum]]="",0,INDEX(Amortering[], ROW()-4,8)))</f>
        <v>1569904.2957184643</v>
      </c>
      <c r="E138" s="30">
        <f ca="1">IF(ValuesEntered,IF(ROW()-ROW(Amortering[[#Headers],[ränta]])=1,-IPMT(Räntesats/12,1,Lånets_löptid-ROWS($C$4:C138)+1,Amortering[[#This Row],[öppnings-
saldo]]),IFERROR(-IPMT(Räntesats/12,1,Amortering[[#This Row],['#
återstående]],D139),0)),0)</f>
        <v>6523.7880464877016</v>
      </c>
      <c r="F138" s="30">
        <f ca="1">IFERROR(IF(AND(ValuesEntered,Amortering[[#This Row],[betalning
datum]]&lt;&gt;""),-PPMT(Räntesats/12,1,Lånets_löptid-ROWS($C$4:C138)+1,Amortering[[#This Row],[öppnings-
saldo]]),""),0)</f>
        <v>4195.1645614158497</v>
      </c>
      <c r="G138" s="30">
        <f ca="1">IF(Amortering[[#This Row],[betalning
datum]]="",0,PropertyTaxAmount)</f>
        <v>3750</v>
      </c>
      <c r="H138" s="30">
        <f ca="1">IF(Amortering[[#This Row],[betalning
datum]]="",0,Amortering[[#This Row],[ränta]]+Amortering[[#This Row],[lånebelopp]]+Amortering[[#This Row],[fastighets-
avgift]])</f>
        <v>14468.952607903551</v>
      </c>
      <c r="I138" s="30">
        <f ca="1">IF(Amortering[[#This Row],[betalning
datum]]="",0,Amortering[[#This Row],[öppnings-
saldo]]-Amortering[[#This Row],[lånebelopp]])</f>
        <v>1565709.1311570485</v>
      </c>
      <c r="J138" s="14">
        <f ca="1">IF(Amortering[[#This Row],[slut-
saldo]]&gt;0,LastRow-ROW(),0)</f>
        <v>225</v>
      </c>
    </row>
    <row r="139" spans="2:10" ht="15" customHeight="1" x14ac:dyDescent="0.25">
      <c r="B139" s="12">
        <f>ROWS($B$4:B139)</f>
        <v>136</v>
      </c>
      <c r="C139" s="13">
        <f ca="1">IF(ValuesEntered,IF(Amortering[[#This Row],['#]]&lt;=Lånets_löptid,IF(ROW()-ROW(Amortering[[#Headers],[betalning
datum]])=1,LoanStart,IF(I138&gt;0,EDATE(C138,1),"")),""),"")</f>
        <v>47353</v>
      </c>
      <c r="D139" s="30">
        <f ca="1">IF(ROW()-ROW(Amortering[[#Headers],[öppnings-
saldo]])=1,Lånebelopp,IF(Amortering[[#This Row],[betalning
datum]]="",0,INDEX(Amortering[], ROW()-4,8)))</f>
        <v>1565709.1311570485</v>
      </c>
      <c r="E139" s="30">
        <f ca="1">IF(ValuesEntered,IF(ROW()-ROW(Amortering[[#Headers],[ränta]])=1,-IPMT(Räntesats/12,1,Lånets_löptid-ROWS($C$4:C139)+1,Amortering[[#This Row],[öppnings-
saldo]]),IFERROR(-IPMT(Räntesats/12,1,Amortering[[#This Row],['#
återstående]],D140),0)),0)</f>
        <v>6506.2353614303893</v>
      </c>
      <c r="F139" s="30">
        <f ca="1">IFERROR(IF(AND(ValuesEntered,Amortering[[#This Row],[betalning
datum]]&lt;&gt;""),-PPMT(Räntesats/12,1,Lånets_löptid-ROWS($C$4:C139)+1,Amortering[[#This Row],[öppnings-
saldo]]),""),0)</f>
        <v>4212.6444137550825</v>
      </c>
      <c r="G139" s="30">
        <f ca="1">IF(Amortering[[#This Row],[betalning
datum]]="",0,PropertyTaxAmount)</f>
        <v>3750</v>
      </c>
      <c r="H139" s="30">
        <f ca="1">IF(Amortering[[#This Row],[betalning
datum]]="",0,Amortering[[#This Row],[ränta]]+Amortering[[#This Row],[lånebelopp]]+Amortering[[#This Row],[fastighets-
avgift]])</f>
        <v>14468.879775185473</v>
      </c>
      <c r="I139" s="30">
        <f ca="1">IF(Amortering[[#This Row],[betalning
datum]]="",0,Amortering[[#This Row],[öppnings-
saldo]]-Amortering[[#This Row],[lånebelopp]])</f>
        <v>1561496.4867432935</v>
      </c>
      <c r="J139" s="14">
        <f ca="1">IF(Amortering[[#This Row],[slut-
saldo]]&gt;0,LastRow-ROW(),0)</f>
        <v>224</v>
      </c>
    </row>
    <row r="140" spans="2:10" ht="15" customHeight="1" x14ac:dyDescent="0.25">
      <c r="B140" s="12">
        <f>ROWS($B$4:B140)</f>
        <v>137</v>
      </c>
      <c r="C140" s="13">
        <f ca="1">IF(ValuesEntered,IF(Amortering[[#This Row],['#]]&lt;=Lånets_löptid,IF(ROW()-ROW(Amortering[[#Headers],[betalning
datum]])=1,LoanStart,IF(I139&gt;0,EDATE(C139,1),"")),""),"")</f>
        <v>47384</v>
      </c>
      <c r="D140" s="30">
        <f ca="1">IF(ROW()-ROW(Amortering[[#Headers],[öppnings-
saldo]])=1,Lånebelopp,IF(Amortering[[#This Row],[betalning
datum]]="",0,INDEX(Amortering[], ROW()-4,8)))</f>
        <v>1561496.4867432935</v>
      </c>
      <c r="E140" s="30">
        <f ca="1">IF(ValuesEntered,IF(ROW()-ROW(Amortering[[#Headers],[ränta]])=1,-IPMT(Räntesats/12,1,Lånets_löptid-ROWS($C$4:C140)+1,Amortering[[#This Row],[öppnings-
saldo]]),IFERROR(-IPMT(Räntesats/12,1,Amortering[[#This Row],['#
återstående]],D141),0)),0)</f>
        <v>6488.6095401853381</v>
      </c>
      <c r="F140" s="30">
        <f ca="1">IFERROR(IF(AND(ValuesEntered,Amortering[[#This Row],[betalning
datum]]&lt;&gt;""),-PPMT(Räntesats/12,1,Lånets_löptid-ROWS($C$4:C140)+1,Amortering[[#This Row],[öppnings-
saldo]]),""),0)</f>
        <v>4230.1970988123949</v>
      </c>
      <c r="G140" s="30">
        <f ca="1">IF(Amortering[[#This Row],[betalning
datum]]="",0,PropertyTaxAmount)</f>
        <v>3750</v>
      </c>
      <c r="H140" s="30">
        <f ca="1">IF(Amortering[[#This Row],[betalning
datum]]="",0,Amortering[[#This Row],[ränta]]+Amortering[[#This Row],[lånebelopp]]+Amortering[[#This Row],[fastighets-
avgift]])</f>
        <v>14468.806638997732</v>
      </c>
      <c r="I140" s="30">
        <f ca="1">IF(Amortering[[#This Row],[betalning
datum]]="",0,Amortering[[#This Row],[öppnings-
saldo]]-Amortering[[#This Row],[lånebelopp]])</f>
        <v>1557266.2896444811</v>
      </c>
      <c r="J140" s="14">
        <f ca="1">IF(Amortering[[#This Row],[slut-
saldo]]&gt;0,LastRow-ROW(),0)</f>
        <v>223</v>
      </c>
    </row>
    <row r="141" spans="2:10" ht="15" customHeight="1" x14ac:dyDescent="0.25">
      <c r="B141" s="12">
        <f>ROWS($B$4:B141)</f>
        <v>138</v>
      </c>
      <c r="C141" s="13">
        <f ca="1">IF(ValuesEntered,IF(Amortering[[#This Row],['#]]&lt;=Lånets_löptid,IF(ROW()-ROW(Amortering[[#Headers],[betalning
datum]])=1,LoanStart,IF(I140&gt;0,EDATE(C140,1),"")),""),"")</f>
        <v>47414</v>
      </c>
      <c r="D141" s="30">
        <f ca="1">IF(ROW()-ROW(Amortering[[#Headers],[öppnings-
saldo]])=1,Lånebelopp,IF(Amortering[[#This Row],[betalning
datum]]="",0,INDEX(Amortering[], ROW()-4,8)))</f>
        <v>1557266.2896444811</v>
      </c>
      <c r="E141" s="30">
        <f ca="1">IF(ValuesEntered,IF(ROW()-ROW(Amortering[[#Headers],[ränta]])=1,-IPMT(Räntesats/12,1,Lånets_löptid-ROWS($C$4:C141)+1,Amortering[[#This Row],[öppnings-
saldo]]),IFERROR(-IPMT(Räntesats/12,1,Amortering[[#This Row],['#
återstående]],D142),0)),0)</f>
        <v>6470.9102780184321</v>
      </c>
      <c r="F141" s="30">
        <f ca="1">IFERROR(IF(AND(ValuesEntered,Amortering[[#This Row],[betalning
datum]]&lt;&gt;""),-PPMT(Räntesats/12,1,Lånets_löptid-ROWS($C$4:C141)+1,Amortering[[#This Row],[öppnings-
saldo]]),""),0)</f>
        <v>4247.8229200574488</v>
      </c>
      <c r="G141" s="30">
        <f ca="1">IF(Amortering[[#This Row],[betalning
datum]]="",0,PropertyTaxAmount)</f>
        <v>3750</v>
      </c>
      <c r="H141" s="30">
        <f ca="1">IF(Amortering[[#This Row],[betalning
datum]]="",0,Amortering[[#This Row],[ränta]]+Amortering[[#This Row],[lånebelopp]]+Amortering[[#This Row],[fastighets-
avgift]])</f>
        <v>14468.733198075881</v>
      </c>
      <c r="I141" s="30">
        <f ca="1">IF(Amortering[[#This Row],[betalning
datum]]="",0,Amortering[[#This Row],[öppnings-
saldo]]-Amortering[[#This Row],[lånebelopp]])</f>
        <v>1553018.4667244237</v>
      </c>
      <c r="J141" s="14">
        <f ca="1">IF(Amortering[[#This Row],[slut-
saldo]]&gt;0,LastRow-ROW(),0)</f>
        <v>222</v>
      </c>
    </row>
    <row r="142" spans="2:10" ht="15" customHeight="1" x14ac:dyDescent="0.25">
      <c r="B142" s="12">
        <f>ROWS($B$4:B142)</f>
        <v>139</v>
      </c>
      <c r="C142" s="13">
        <f ca="1">IF(ValuesEntered,IF(Amortering[[#This Row],['#]]&lt;=Lånets_löptid,IF(ROW()-ROW(Amortering[[#Headers],[betalning
datum]])=1,LoanStart,IF(I141&gt;0,EDATE(C141,1),"")),""),"")</f>
        <v>47445</v>
      </c>
      <c r="D142" s="30">
        <f ca="1">IF(ROW()-ROW(Amortering[[#Headers],[öppnings-
saldo]])=1,Lånebelopp,IF(Amortering[[#This Row],[betalning
datum]]="",0,INDEX(Amortering[], ROW()-4,8)))</f>
        <v>1553018.4667244237</v>
      </c>
      <c r="E142" s="30">
        <f ca="1">IF(ValuesEntered,IF(ROW()-ROW(Amortering[[#Headers],[ränta]])=1,-IPMT(Räntesats/12,1,Lånets_löptid-ROWS($C$4:C142)+1,Amortering[[#This Row],[öppnings-
saldo]]),IFERROR(-IPMT(Räntesats/12,1,Amortering[[#This Row],['#
återstående]],D143),0)),0)</f>
        <v>6453.1372689258305</v>
      </c>
      <c r="F142" s="30">
        <f ca="1">IFERROR(IF(AND(ValuesEntered,Amortering[[#This Row],[betalning
datum]]&lt;&gt;""),-PPMT(Räntesats/12,1,Lånets_löptid-ROWS($C$4:C142)+1,Amortering[[#This Row],[öppnings-
saldo]]),""),0)</f>
        <v>4265.5221822243539</v>
      </c>
      <c r="G142" s="30">
        <f ca="1">IF(Amortering[[#This Row],[betalning
datum]]="",0,PropertyTaxAmount)</f>
        <v>3750</v>
      </c>
      <c r="H142" s="30">
        <f ca="1">IF(Amortering[[#This Row],[betalning
datum]]="",0,Amortering[[#This Row],[ränta]]+Amortering[[#This Row],[lånebelopp]]+Amortering[[#This Row],[fastighets-
avgift]])</f>
        <v>14468.659451150184</v>
      </c>
      <c r="I142" s="30">
        <f ca="1">IF(Amortering[[#This Row],[betalning
datum]]="",0,Amortering[[#This Row],[öppnings-
saldo]]-Amortering[[#This Row],[lånebelopp]])</f>
        <v>1548752.9445421994</v>
      </c>
      <c r="J142" s="14">
        <f ca="1">IF(Amortering[[#This Row],[slut-
saldo]]&gt;0,LastRow-ROW(),0)</f>
        <v>221</v>
      </c>
    </row>
    <row r="143" spans="2:10" ht="15" customHeight="1" x14ac:dyDescent="0.25">
      <c r="B143" s="12">
        <f>ROWS($B$4:B143)</f>
        <v>140</v>
      </c>
      <c r="C143" s="13">
        <f ca="1">IF(ValuesEntered,IF(Amortering[[#This Row],['#]]&lt;=Lånets_löptid,IF(ROW()-ROW(Amortering[[#Headers],[betalning
datum]])=1,LoanStart,IF(I142&gt;0,EDATE(C142,1),"")),""),"")</f>
        <v>47475</v>
      </c>
      <c r="D143" s="30">
        <f ca="1">IF(ROW()-ROW(Amortering[[#Headers],[öppnings-
saldo]])=1,Lånebelopp,IF(Amortering[[#This Row],[betalning
datum]]="",0,INDEX(Amortering[], ROW()-4,8)))</f>
        <v>1548752.9445421994</v>
      </c>
      <c r="E143" s="30">
        <f ca="1">IF(ValuesEntered,IF(ROW()-ROW(Amortering[[#Headers],[ränta]])=1,-IPMT(Räntesats/12,1,Lånets_löptid-ROWS($C$4:C143)+1,Amortering[[#This Row],[öppnings-
saldo]]),IFERROR(-IPMT(Räntesats/12,1,Amortering[[#This Row],['#
återstående]],D144),0)),0)</f>
        <v>6435.2902056286766</v>
      </c>
      <c r="F143" s="30">
        <f ca="1">IFERROR(IF(AND(ValuesEntered,Amortering[[#This Row],[betalning
datum]]&lt;&gt;""),-PPMT(Räntesats/12,1,Lånets_löptid-ROWS($C$4:C143)+1,Amortering[[#This Row],[öppnings-
saldo]]),""),0)</f>
        <v>4283.2951913169563</v>
      </c>
      <c r="G143" s="30">
        <f ca="1">IF(Amortering[[#This Row],[betalning
datum]]="",0,PropertyTaxAmount)</f>
        <v>3750</v>
      </c>
      <c r="H143" s="30">
        <f ca="1">IF(Amortering[[#This Row],[betalning
datum]]="",0,Amortering[[#This Row],[ränta]]+Amortering[[#This Row],[lånebelopp]]+Amortering[[#This Row],[fastighets-
avgift]])</f>
        <v>14468.585396945633</v>
      </c>
      <c r="I143" s="30">
        <f ca="1">IF(Amortering[[#This Row],[betalning
datum]]="",0,Amortering[[#This Row],[öppnings-
saldo]]-Amortering[[#This Row],[lånebelopp]])</f>
        <v>1544469.6493508825</v>
      </c>
      <c r="J143" s="14">
        <f ca="1">IF(Amortering[[#This Row],[slut-
saldo]]&gt;0,LastRow-ROW(),0)</f>
        <v>220</v>
      </c>
    </row>
    <row r="144" spans="2:10" ht="15" customHeight="1" x14ac:dyDescent="0.25">
      <c r="B144" s="12">
        <f>ROWS($B$4:B144)</f>
        <v>141</v>
      </c>
      <c r="C144" s="13">
        <f ca="1">IF(ValuesEntered,IF(Amortering[[#This Row],['#]]&lt;=Lånets_löptid,IF(ROW()-ROW(Amortering[[#Headers],[betalning
datum]])=1,LoanStart,IF(I143&gt;0,EDATE(C143,1),"")),""),"")</f>
        <v>47506</v>
      </c>
      <c r="D144" s="30">
        <f ca="1">IF(ROW()-ROW(Amortering[[#Headers],[öppnings-
saldo]])=1,Lånebelopp,IF(Amortering[[#This Row],[betalning
datum]]="",0,INDEX(Amortering[], ROW()-4,8)))</f>
        <v>1544469.6493508825</v>
      </c>
      <c r="E144" s="30">
        <f ca="1">IF(ValuesEntered,IF(ROW()-ROW(Amortering[[#Headers],[ränta]])=1,-IPMT(Räntesats/12,1,Lånets_löptid-ROWS($C$4:C144)+1,Amortering[[#This Row],[öppnings-
saldo]]),IFERROR(-IPMT(Räntesats/12,1,Amortering[[#This Row],['#
återstående]],D145),0)),0)</f>
        <v>6417.3687795677852</v>
      </c>
      <c r="F144" s="30">
        <f ca="1">IFERROR(IF(AND(ValuesEntered,Amortering[[#This Row],[betalning
datum]]&lt;&gt;""),-PPMT(Räntesats/12,1,Lånets_löptid-ROWS($C$4:C144)+1,Amortering[[#This Row],[öppnings-
saldo]]),""),0)</f>
        <v>4301.1422546141093</v>
      </c>
      <c r="G144" s="30">
        <f ca="1">IF(Amortering[[#This Row],[betalning
datum]]="",0,PropertyTaxAmount)</f>
        <v>3750</v>
      </c>
      <c r="H144" s="30">
        <f ca="1">IF(Amortering[[#This Row],[betalning
datum]]="",0,Amortering[[#This Row],[ränta]]+Amortering[[#This Row],[lånebelopp]]+Amortering[[#This Row],[fastighets-
avgift]])</f>
        <v>14468.511034181895</v>
      </c>
      <c r="I144" s="30">
        <f ca="1">IF(Amortering[[#This Row],[betalning
datum]]="",0,Amortering[[#This Row],[öppnings-
saldo]]-Amortering[[#This Row],[lånebelopp]])</f>
        <v>1540168.5070962685</v>
      </c>
      <c r="J144" s="14">
        <f ca="1">IF(Amortering[[#This Row],[slut-
saldo]]&gt;0,LastRow-ROW(),0)</f>
        <v>219</v>
      </c>
    </row>
    <row r="145" spans="2:10" ht="15" customHeight="1" x14ac:dyDescent="0.25">
      <c r="B145" s="12">
        <f>ROWS($B$4:B145)</f>
        <v>142</v>
      </c>
      <c r="C145" s="13">
        <f ca="1">IF(ValuesEntered,IF(Amortering[[#This Row],['#]]&lt;=Lånets_löptid,IF(ROW()-ROW(Amortering[[#Headers],[betalning
datum]])=1,LoanStart,IF(I144&gt;0,EDATE(C144,1),"")),""),"")</f>
        <v>47537</v>
      </c>
      <c r="D145" s="30">
        <f ca="1">IF(ROW()-ROW(Amortering[[#Headers],[öppnings-
saldo]])=1,Lånebelopp,IF(Amortering[[#This Row],[betalning
datum]]="",0,INDEX(Amortering[], ROW()-4,8)))</f>
        <v>1540168.5070962685</v>
      </c>
      <c r="E145" s="30">
        <f ca="1">IF(ValuesEntered,IF(ROW()-ROW(Amortering[[#Headers],[ränta]])=1,-IPMT(Räntesats/12,1,Lånets_löptid-ROWS($C$4:C145)+1,Amortering[[#This Row],[öppnings-
saldo]]),IFERROR(-IPMT(Räntesats/12,1,Amortering[[#This Row],['#
återstående]],D146),0)),0)</f>
        <v>6399.3726808983056</v>
      </c>
      <c r="F145" s="30">
        <f ca="1">IFERROR(IF(AND(ValuesEntered,Amortering[[#This Row],[betalning
datum]]&lt;&gt;""),-PPMT(Räntesats/12,1,Lånets_löptid-ROWS($C$4:C145)+1,Amortering[[#This Row],[öppnings-
saldo]]),""),0)</f>
        <v>4319.0636806750017</v>
      </c>
      <c r="G145" s="30">
        <f ca="1">IF(Amortering[[#This Row],[betalning
datum]]="",0,PropertyTaxAmount)</f>
        <v>3750</v>
      </c>
      <c r="H145" s="30">
        <f ca="1">IF(Amortering[[#This Row],[betalning
datum]]="",0,Amortering[[#This Row],[ränta]]+Amortering[[#This Row],[lånebelopp]]+Amortering[[#This Row],[fastighets-
avgift]])</f>
        <v>14468.436361573307</v>
      </c>
      <c r="I145" s="30">
        <f ca="1">IF(Amortering[[#This Row],[betalning
datum]]="",0,Amortering[[#This Row],[öppnings-
saldo]]-Amortering[[#This Row],[lånebelopp]])</f>
        <v>1535849.4434155934</v>
      </c>
      <c r="J145" s="14">
        <f ca="1">IF(Amortering[[#This Row],[slut-
saldo]]&gt;0,LastRow-ROW(),0)</f>
        <v>218</v>
      </c>
    </row>
    <row r="146" spans="2:10" ht="15" customHeight="1" x14ac:dyDescent="0.25">
      <c r="B146" s="12">
        <f>ROWS($B$4:B146)</f>
        <v>143</v>
      </c>
      <c r="C146" s="13">
        <f ca="1">IF(ValuesEntered,IF(Amortering[[#This Row],['#]]&lt;=Lånets_löptid,IF(ROW()-ROW(Amortering[[#Headers],[betalning
datum]])=1,LoanStart,IF(I145&gt;0,EDATE(C145,1),"")),""),"")</f>
        <v>47565</v>
      </c>
      <c r="D146" s="30">
        <f ca="1">IF(ROW()-ROW(Amortering[[#Headers],[öppnings-
saldo]])=1,Lånebelopp,IF(Amortering[[#This Row],[betalning
datum]]="",0,INDEX(Amortering[], ROW()-4,8)))</f>
        <v>1535849.4434155934</v>
      </c>
      <c r="E146" s="30">
        <f ca="1">IF(ValuesEntered,IF(ROW()-ROW(Amortering[[#Headers],[ränta]])=1,-IPMT(Räntesats/12,1,Lånets_löptid-ROWS($C$4:C146)+1,Amortering[[#This Row],[öppnings-
saldo]]),IFERROR(-IPMT(Räntesats/12,1,Amortering[[#This Row],['#
återstående]],D147),0)),0)</f>
        <v>6381.3015984843696</v>
      </c>
      <c r="F146" s="30">
        <f ca="1">IFERROR(IF(AND(ValuesEntered,Amortering[[#This Row],[betalning
datum]]&lt;&gt;""),-PPMT(Räntesats/12,1,Lånets_löptid-ROWS($C$4:C146)+1,Amortering[[#This Row],[öppnings-
saldo]]),""),0)</f>
        <v>4337.0597793444804</v>
      </c>
      <c r="G146" s="30">
        <f ca="1">IF(Amortering[[#This Row],[betalning
datum]]="",0,PropertyTaxAmount)</f>
        <v>3750</v>
      </c>
      <c r="H146" s="30">
        <f ca="1">IF(Amortering[[#This Row],[betalning
datum]]="",0,Amortering[[#This Row],[ränta]]+Amortering[[#This Row],[lånebelopp]]+Amortering[[#This Row],[fastighets-
avgift]])</f>
        <v>14468.361377828849</v>
      </c>
      <c r="I146" s="30">
        <f ca="1">IF(Amortering[[#This Row],[betalning
datum]]="",0,Amortering[[#This Row],[öppnings-
saldo]]-Amortering[[#This Row],[lånebelopp]])</f>
        <v>1531512.3836362488</v>
      </c>
      <c r="J146" s="14">
        <f ca="1">IF(Amortering[[#This Row],[slut-
saldo]]&gt;0,LastRow-ROW(),0)</f>
        <v>217</v>
      </c>
    </row>
    <row r="147" spans="2:10" ht="15" customHeight="1" x14ac:dyDescent="0.25">
      <c r="B147" s="12">
        <f>ROWS($B$4:B147)</f>
        <v>144</v>
      </c>
      <c r="C147" s="13">
        <f ca="1">IF(ValuesEntered,IF(Amortering[[#This Row],['#]]&lt;=Lånets_löptid,IF(ROW()-ROW(Amortering[[#Headers],[betalning
datum]])=1,LoanStart,IF(I146&gt;0,EDATE(C146,1),"")),""),"")</f>
        <v>47596</v>
      </c>
      <c r="D147" s="30">
        <f ca="1">IF(ROW()-ROW(Amortering[[#Headers],[öppnings-
saldo]])=1,Lånebelopp,IF(Amortering[[#This Row],[betalning
datum]]="",0,INDEX(Amortering[], ROW()-4,8)))</f>
        <v>1531512.3836362488</v>
      </c>
      <c r="E147" s="30">
        <f ca="1">IF(ValuesEntered,IF(ROW()-ROW(Amortering[[#Headers],[ränta]])=1,-IPMT(Räntesats/12,1,Lånets_löptid-ROWS($C$4:C147)+1,Amortering[[#This Row],[öppnings-
saldo]]),IFERROR(-IPMT(Räntesats/12,1,Amortering[[#This Row],['#
återstående]],D148),0)),0)</f>
        <v>6363.1552198937097</v>
      </c>
      <c r="F147" s="30">
        <f ca="1">IFERROR(IF(AND(ValuesEntered,Amortering[[#This Row],[betalning
datum]]&lt;&gt;""),-PPMT(Räntesats/12,1,Lånets_löptid-ROWS($C$4:C147)+1,Amortering[[#This Row],[öppnings-
saldo]]),""),0)</f>
        <v>4355.1308617584164</v>
      </c>
      <c r="G147" s="30">
        <f ca="1">IF(Amortering[[#This Row],[betalning
datum]]="",0,PropertyTaxAmount)</f>
        <v>3750</v>
      </c>
      <c r="H147" s="30">
        <f ca="1">IF(Amortering[[#This Row],[betalning
datum]]="",0,Amortering[[#This Row],[ränta]]+Amortering[[#This Row],[lånebelopp]]+Amortering[[#This Row],[fastighets-
avgift]])</f>
        <v>14468.286081652126</v>
      </c>
      <c r="I147" s="30">
        <f ca="1">IF(Amortering[[#This Row],[betalning
datum]]="",0,Amortering[[#This Row],[öppnings-
saldo]]-Amortering[[#This Row],[lånebelopp]])</f>
        <v>1527157.2527744903</v>
      </c>
      <c r="J147" s="14">
        <f ca="1">IF(Amortering[[#This Row],[slut-
saldo]]&gt;0,LastRow-ROW(),0)</f>
        <v>216</v>
      </c>
    </row>
    <row r="148" spans="2:10" ht="15" customHeight="1" x14ac:dyDescent="0.25">
      <c r="B148" s="12">
        <f>ROWS($B$4:B148)</f>
        <v>145</v>
      </c>
      <c r="C148" s="13">
        <f ca="1">IF(ValuesEntered,IF(Amortering[[#This Row],['#]]&lt;=Lånets_löptid,IF(ROW()-ROW(Amortering[[#Headers],[betalning
datum]])=1,LoanStart,IF(I147&gt;0,EDATE(C147,1),"")),""),"")</f>
        <v>47626</v>
      </c>
      <c r="D148" s="30">
        <f ca="1">IF(ROW()-ROW(Amortering[[#Headers],[öppnings-
saldo]])=1,Lånebelopp,IF(Amortering[[#This Row],[betalning
datum]]="",0,INDEX(Amortering[], ROW()-4,8)))</f>
        <v>1527157.2527744903</v>
      </c>
      <c r="E148" s="30">
        <f ca="1">IF(ValuesEntered,IF(ROW()-ROW(Amortering[[#Headers],[ränta]])=1,-IPMT(Räntesats/12,1,Lånets_löptid-ROWS($C$4:C148)+1,Amortering[[#This Row],[öppnings-
saldo]]),IFERROR(-IPMT(Räntesats/12,1,Amortering[[#This Row],['#
återstående]],D149),0)),0)</f>
        <v>6344.9332313922541</v>
      </c>
      <c r="F148" s="30">
        <f ca="1">IFERROR(IF(AND(ValuesEntered,Amortering[[#This Row],[betalning
datum]]&lt;&gt;""),-PPMT(Räntesats/12,1,Lånets_löptid-ROWS($C$4:C148)+1,Amortering[[#This Row],[öppnings-
saldo]]),""),0)</f>
        <v>4373.2772403490762</v>
      </c>
      <c r="G148" s="30">
        <f ca="1">IF(Amortering[[#This Row],[betalning
datum]]="",0,PropertyTaxAmount)</f>
        <v>3750</v>
      </c>
      <c r="H148" s="30">
        <f ca="1">IF(Amortering[[#This Row],[betalning
datum]]="",0,Amortering[[#This Row],[ränta]]+Amortering[[#This Row],[lånebelopp]]+Amortering[[#This Row],[fastighets-
avgift]])</f>
        <v>14468.210471741331</v>
      </c>
      <c r="I148" s="30">
        <f ca="1">IF(Amortering[[#This Row],[betalning
datum]]="",0,Amortering[[#This Row],[öppnings-
saldo]]-Amortering[[#This Row],[lånebelopp]])</f>
        <v>1522783.9755341413</v>
      </c>
      <c r="J148" s="14">
        <f ca="1">IF(Amortering[[#This Row],[slut-
saldo]]&gt;0,LastRow-ROW(),0)</f>
        <v>215</v>
      </c>
    </row>
    <row r="149" spans="2:10" ht="15" customHeight="1" x14ac:dyDescent="0.25">
      <c r="B149" s="12">
        <f>ROWS($B$4:B149)</f>
        <v>146</v>
      </c>
      <c r="C149" s="13">
        <f ca="1">IF(ValuesEntered,IF(Amortering[[#This Row],['#]]&lt;=Lånets_löptid,IF(ROW()-ROW(Amortering[[#Headers],[betalning
datum]])=1,LoanStart,IF(I148&gt;0,EDATE(C148,1),"")),""),"")</f>
        <v>47657</v>
      </c>
      <c r="D149" s="30">
        <f ca="1">IF(ROW()-ROW(Amortering[[#Headers],[öppnings-
saldo]])=1,Lånebelopp,IF(Amortering[[#This Row],[betalning
datum]]="",0,INDEX(Amortering[], ROW()-4,8)))</f>
        <v>1522783.9755341413</v>
      </c>
      <c r="E149" s="30">
        <f ca="1">IF(ValuesEntered,IF(ROW()-ROW(Amortering[[#Headers],[ränta]])=1,-IPMT(Räntesats/12,1,Lånets_löptid-ROWS($C$4:C149)+1,Amortering[[#This Row],[öppnings-
saldo]]),IFERROR(-IPMT(Räntesats/12,1,Amortering[[#This Row],['#
återstående]],D150),0)),0)</f>
        <v>6326.6353179387115</v>
      </c>
      <c r="F149" s="30">
        <f ca="1">IFERROR(IF(AND(ValuesEntered,Amortering[[#This Row],[betalning
datum]]&lt;&gt;""),-PPMT(Räntesats/12,1,Lånets_löptid-ROWS($C$4:C149)+1,Amortering[[#This Row],[öppnings-
saldo]]),""),0)</f>
        <v>4391.4992288505291</v>
      </c>
      <c r="G149" s="30">
        <f ca="1">IF(Amortering[[#This Row],[betalning
datum]]="",0,PropertyTaxAmount)</f>
        <v>3750</v>
      </c>
      <c r="H149" s="30">
        <f ca="1">IF(Amortering[[#This Row],[betalning
datum]]="",0,Amortering[[#This Row],[ränta]]+Amortering[[#This Row],[lånebelopp]]+Amortering[[#This Row],[fastighets-
avgift]])</f>
        <v>14468.134546789241</v>
      </c>
      <c r="I149" s="30">
        <f ca="1">IF(Amortering[[#This Row],[betalning
datum]]="",0,Amortering[[#This Row],[öppnings-
saldo]]-Amortering[[#This Row],[lånebelopp]])</f>
        <v>1518392.4763052908</v>
      </c>
      <c r="J149" s="14">
        <f ca="1">IF(Amortering[[#This Row],[slut-
saldo]]&gt;0,LastRow-ROW(),0)</f>
        <v>214</v>
      </c>
    </row>
    <row r="150" spans="2:10" ht="15" customHeight="1" x14ac:dyDescent="0.25">
      <c r="B150" s="12">
        <f>ROWS($B$4:B150)</f>
        <v>147</v>
      </c>
      <c r="C150" s="13">
        <f ca="1">IF(ValuesEntered,IF(Amortering[[#This Row],['#]]&lt;=Lånets_löptid,IF(ROW()-ROW(Amortering[[#Headers],[betalning
datum]])=1,LoanStart,IF(I149&gt;0,EDATE(C149,1),"")),""),"")</f>
        <v>47687</v>
      </c>
      <c r="D150" s="30">
        <f ca="1">IF(ROW()-ROW(Amortering[[#Headers],[öppnings-
saldo]])=1,Lånebelopp,IF(Amortering[[#This Row],[betalning
datum]]="",0,INDEX(Amortering[], ROW()-4,8)))</f>
        <v>1518392.4763052908</v>
      </c>
      <c r="E150" s="30">
        <f ca="1">IF(ValuesEntered,IF(ROW()-ROW(Amortering[[#Headers],[ränta]])=1,-IPMT(Räntesats/12,1,Lånets_löptid-ROWS($C$4:C150)+1,Amortering[[#This Row],[öppnings-
saldo]]),IFERROR(-IPMT(Räntesats/12,1,Amortering[[#This Row],['#
återstående]],D151),0)),0)</f>
        <v>6308.2611631791115</v>
      </c>
      <c r="F150" s="30">
        <f ca="1">IFERROR(IF(AND(ValuesEntered,Amortering[[#This Row],[betalning
datum]]&lt;&gt;""),-PPMT(Räntesats/12,1,Lånets_löptid-ROWS($C$4:C150)+1,Amortering[[#This Row],[öppnings-
saldo]]),""),0)</f>
        <v>4409.7971423040735</v>
      </c>
      <c r="G150" s="30">
        <f ca="1">IF(Amortering[[#This Row],[betalning
datum]]="",0,PropertyTaxAmount)</f>
        <v>3750</v>
      </c>
      <c r="H150" s="30">
        <f ca="1">IF(Amortering[[#This Row],[betalning
datum]]="",0,Amortering[[#This Row],[ränta]]+Amortering[[#This Row],[lånebelopp]]+Amortering[[#This Row],[fastighets-
avgift]])</f>
        <v>14468.058305483184</v>
      </c>
      <c r="I150" s="30">
        <f ca="1">IF(Amortering[[#This Row],[betalning
datum]]="",0,Amortering[[#This Row],[öppnings-
saldo]]-Amortering[[#This Row],[lånebelopp]])</f>
        <v>1513982.6791629868</v>
      </c>
      <c r="J150" s="14">
        <f ca="1">IF(Amortering[[#This Row],[slut-
saldo]]&gt;0,LastRow-ROW(),0)</f>
        <v>213</v>
      </c>
    </row>
    <row r="151" spans="2:10" ht="15" customHeight="1" x14ac:dyDescent="0.25">
      <c r="B151" s="12">
        <f>ROWS($B$4:B151)</f>
        <v>148</v>
      </c>
      <c r="C151" s="13">
        <f ca="1">IF(ValuesEntered,IF(Amortering[[#This Row],['#]]&lt;=Lånets_löptid,IF(ROW()-ROW(Amortering[[#Headers],[betalning
datum]])=1,LoanStart,IF(I150&gt;0,EDATE(C150,1),"")),""),"")</f>
        <v>47718</v>
      </c>
      <c r="D151" s="30">
        <f ca="1">IF(ROW()-ROW(Amortering[[#Headers],[öppnings-
saldo]])=1,Lånebelopp,IF(Amortering[[#This Row],[betalning
datum]]="",0,INDEX(Amortering[], ROW()-4,8)))</f>
        <v>1513982.6791629868</v>
      </c>
      <c r="E151" s="30">
        <f ca="1">IF(ValuesEntered,IF(ROW()-ROW(Amortering[[#Headers],[ränta]])=1,-IPMT(Räntesats/12,1,Lånets_löptid-ROWS($C$4:C151)+1,Amortering[[#This Row],[öppnings-
saldo]]),IFERROR(-IPMT(Räntesats/12,1,Amortering[[#This Row],['#
återstående]],D152),0)),0)</f>
        <v>6289.8104494413465</v>
      </c>
      <c r="F151" s="30">
        <f ca="1">IFERROR(IF(AND(ValuesEntered,Amortering[[#This Row],[betalning
datum]]&lt;&gt;""),-PPMT(Räntesats/12,1,Lånets_löptid-ROWS($C$4:C151)+1,Amortering[[#This Row],[öppnings-
saldo]]),""),0)</f>
        <v>4428.1712970636745</v>
      </c>
      <c r="G151" s="30">
        <f ca="1">IF(Amortering[[#This Row],[betalning
datum]]="",0,PropertyTaxAmount)</f>
        <v>3750</v>
      </c>
      <c r="H151" s="30">
        <f ca="1">IF(Amortering[[#This Row],[betalning
datum]]="",0,Amortering[[#This Row],[ränta]]+Amortering[[#This Row],[lånebelopp]]+Amortering[[#This Row],[fastighets-
avgift]])</f>
        <v>14467.981746505022</v>
      </c>
      <c r="I151" s="30">
        <f ca="1">IF(Amortering[[#This Row],[betalning
datum]]="",0,Amortering[[#This Row],[öppnings-
saldo]]-Amortering[[#This Row],[lånebelopp]])</f>
        <v>1509554.5078659232</v>
      </c>
      <c r="J151" s="14">
        <f ca="1">IF(Amortering[[#This Row],[slut-
saldo]]&gt;0,LastRow-ROW(),0)</f>
        <v>212</v>
      </c>
    </row>
    <row r="152" spans="2:10" ht="15" customHeight="1" x14ac:dyDescent="0.25">
      <c r="B152" s="12">
        <f>ROWS($B$4:B152)</f>
        <v>149</v>
      </c>
      <c r="C152" s="13">
        <f ca="1">IF(ValuesEntered,IF(Amortering[[#This Row],['#]]&lt;=Lånets_löptid,IF(ROW()-ROW(Amortering[[#Headers],[betalning
datum]])=1,LoanStart,IF(I151&gt;0,EDATE(C151,1),"")),""),"")</f>
        <v>47749</v>
      </c>
      <c r="D152" s="30">
        <f ca="1">IF(ROW()-ROW(Amortering[[#Headers],[öppnings-
saldo]])=1,Lånebelopp,IF(Amortering[[#This Row],[betalning
datum]]="",0,INDEX(Amortering[], ROW()-4,8)))</f>
        <v>1509554.5078659232</v>
      </c>
      <c r="E152" s="30">
        <f ca="1">IF(ValuesEntered,IF(ROW()-ROW(Amortering[[#Headers],[ränta]])=1,-IPMT(Räntesats/12,1,Lånets_löptid-ROWS($C$4:C152)+1,Amortering[[#This Row],[öppnings-
saldo]]),IFERROR(-IPMT(Räntesats/12,1,Amortering[[#This Row],['#
återstående]],D153),0)),0)</f>
        <v>6271.2828577296741</v>
      </c>
      <c r="F152" s="30">
        <f ca="1">IFERROR(IF(AND(ValuesEntered,Amortering[[#This Row],[betalning
datum]]&lt;&gt;""),-PPMT(Räntesats/12,1,Lånets_löptid-ROWS($C$4:C152)+1,Amortering[[#This Row],[öppnings-
saldo]]),""),0)</f>
        <v>4446.6220108014404</v>
      </c>
      <c r="G152" s="30">
        <f ca="1">IF(Amortering[[#This Row],[betalning
datum]]="",0,PropertyTaxAmount)</f>
        <v>3750</v>
      </c>
      <c r="H152" s="30">
        <f ca="1">IF(Amortering[[#This Row],[betalning
datum]]="",0,Amortering[[#This Row],[ränta]]+Amortering[[#This Row],[lånebelopp]]+Amortering[[#This Row],[fastighets-
avgift]])</f>
        <v>14467.904868531114</v>
      </c>
      <c r="I152" s="30">
        <f ca="1">IF(Amortering[[#This Row],[betalning
datum]]="",0,Amortering[[#This Row],[öppnings-
saldo]]-Amortering[[#This Row],[lånebelopp]])</f>
        <v>1505107.8858551218</v>
      </c>
      <c r="J152" s="14">
        <f ca="1">IF(Amortering[[#This Row],[slut-
saldo]]&gt;0,LastRow-ROW(),0)</f>
        <v>211</v>
      </c>
    </row>
    <row r="153" spans="2:10" ht="15" customHeight="1" x14ac:dyDescent="0.25">
      <c r="B153" s="12">
        <f>ROWS($B$4:B153)</f>
        <v>150</v>
      </c>
      <c r="C153" s="13">
        <f ca="1">IF(ValuesEntered,IF(Amortering[[#This Row],['#]]&lt;=Lånets_löptid,IF(ROW()-ROW(Amortering[[#Headers],[betalning
datum]])=1,LoanStart,IF(I152&gt;0,EDATE(C152,1),"")),""),"")</f>
        <v>47779</v>
      </c>
      <c r="D153" s="30">
        <f ca="1">IF(ROW()-ROW(Amortering[[#Headers],[öppnings-
saldo]])=1,Lånebelopp,IF(Amortering[[#This Row],[betalning
datum]]="",0,INDEX(Amortering[], ROW()-4,8)))</f>
        <v>1505107.8858551218</v>
      </c>
      <c r="E153" s="30">
        <f ca="1">IF(ValuesEntered,IF(ROW()-ROW(Amortering[[#Headers],[ränta]])=1,-IPMT(Räntesats/12,1,Lånets_löptid-ROWS($C$4:C153)+1,Amortering[[#This Row],[öppnings-
saldo]]),IFERROR(-IPMT(Räntesats/12,1,Amortering[[#This Row],['#
återstående]],D154),0)),0)</f>
        <v>6252.6780677192028</v>
      </c>
      <c r="F153" s="30">
        <f ca="1">IFERROR(IF(AND(ValuesEntered,Amortering[[#This Row],[betalning
datum]]&lt;&gt;""),-PPMT(Räntesats/12,1,Lånets_löptid-ROWS($C$4:C153)+1,Amortering[[#This Row],[öppnings-
saldo]]),""),0)</f>
        <v>4465.1496025131128</v>
      </c>
      <c r="G153" s="30">
        <f ca="1">IF(Amortering[[#This Row],[betalning
datum]]="",0,PropertyTaxAmount)</f>
        <v>3750</v>
      </c>
      <c r="H153" s="30">
        <f ca="1">IF(Amortering[[#This Row],[betalning
datum]]="",0,Amortering[[#This Row],[ränta]]+Amortering[[#This Row],[lånebelopp]]+Amortering[[#This Row],[fastighets-
avgift]])</f>
        <v>14467.827670232316</v>
      </c>
      <c r="I153" s="30">
        <f ca="1">IF(Amortering[[#This Row],[betalning
datum]]="",0,Amortering[[#This Row],[öppnings-
saldo]]-Amortering[[#This Row],[lånebelopp]])</f>
        <v>1500642.7362526087</v>
      </c>
      <c r="J153" s="14">
        <f ca="1">IF(Amortering[[#This Row],[slut-
saldo]]&gt;0,LastRow-ROW(),0)</f>
        <v>210</v>
      </c>
    </row>
    <row r="154" spans="2:10" ht="15" customHeight="1" x14ac:dyDescent="0.25">
      <c r="B154" s="12">
        <f>ROWS($B$4:B154)</f>
        <v>151</v>
      </c>
      <c r="C154" s="13">
        <f ca="1">IF(ValuesEntered,IF(Amortering[[#This Row],['#]]&lt;=Lånets_löptid,IF(ROW()-ROW(Amortering[[#Headers],[betalning
datum]])=1,LoanStart,IF(I153&gt;0,EDATE(C153,1),"")),""),"")</f>
        <v>47810</v>
      </c>
      <c r="D154" s="30">
        <f ca="1">IF(ROW()-ROW(Amortering[[#Headers],[öppnings-
saldo]])=1,Lånebelopp,IF(Amortering[[#This Row],[betalning
datum]]="",0,INDEX(Amortering[], ROW()-4,8)))</f>
        <v>1500642.7362526087</v>
      </c>
      <c r="E154" s="30">
        <f ca="1">IF(ValuesEntered,IF(ROW()-ROW(Amortering[[#Headers],[ränta]])=1,-IPMT(Räntesats/12,1,Lånets_löptid-ROWS($C$4:C154)+1,Amortering[[#This Row],[öppnings-
saldo]]),IFERROR(-IPMT(Räntesats/12,1,Amortering[[#This Row],['#
återstående]],D155),0)),0)</f>
        <v>6233.9957577503546</v>
      </c>
      <c r="F154" s="30">
        <f ca="1">IFERROR(IF(AND(ValuesEntered,Amortering[[#This Row],[betalning
datum]]&lt;&gt;""),-PPMT(Räntesats/12,1,Lånets_löptid-ROWS($C$4:C154)+1,Amortering[[#This Row],[öppnings-
saldo]]),""),0)</f>
        <v>4483.754392523585</v>
      </c>
      <c r="G154" s="30">
        <f ca="1">IF(Amortering[[#This Row],[betalning
datum]]="",0,PropertyTaxAmount)</f>
        <v>3750</v>
      </c>
      <c r="H154" s="30">
        <f ca="1">IF(Amortering[[#This Row],[betalning
datum]]="",0,Amortering[[#This Row],[ränta]]+Amortering[[#This Row],[lånebelopp]]+Amortering[[#This Row],[fastighets-
avgift]])</f>
        <v>14467.75015027394</v>
      </c>
      <c r="I154" s="30">
        <f ca="1">IF(Amortering[[#This Row],[betalning
datum]]="",0,Amortering[[#This Row],[öppnings-
saldo]]-Amortering[[#This Row],[lånebelopp]])</f>
        <v>1496158.9818600852</v>
      </c>
      <c r="J154" s="14">
        <f ca="1">IF(Amortering[[#This Row],[slut-
saldo]]&gt;0,LastRow-ROW(),0)</f>
        <v>209</v>
      </c>
    </row>
    <row r="155" spans="2:10" ht="15" customHeight="1" x14ac:dyDescent="0.25">
      <c r="B155" s="12">
        <f>ROWS($B$4:B155)</f>
        <v>152</v>
      </c>
      <c r="C155" s="13">
        <f ca="1">IF(ValuesEntered,IF(Amortering[[#This Row],['#]]&lt;=Lånets_löptid,IF(ROW()-ROW(Amortering[[#Headers],[betalning
datum]])=1,LoanStart,IF(I154&gt;0,EDATE(C154,1),"")),""),"")</f>
        <v>47840</v>
      </c>
      <c r="D155" s="30">
        <f ca="1">IF(ROW()-ROW(Amortering[[#Headers],[öppnings-
saldo]])=1,Lånebelopp,IF(Amortering[[#This Row],[betalning
datum]]="",0,INDEX(Amortering[], ROW()-4,8)))</f>
        <v>1496158.9818600852</v>
      </c>
      <c r="E155" s="30">
        <f ca="1">IF(ValuesEntered,IF(ROW()-ROW(Amortering[[#Headers],[ränta]])=1,-IPMT(Räntesats/12,1,Lånets_löptid-ROWS($C$4:C155)+1,Amortering[[#This Row],[öppnings-
saldo]]),IFERROR(-IPMT(Räntesats/12,1,Amortering[[#This Row],['#
återstående]],D156),0)),0)</f>
        <v>6215.2356048233032</v>
      </c>
      <c r="F155" s="30">
        <f ca="1">IFERROR(IF(AND(ValuesEntered,Amortering[[#This Row],[betalning
datum]]&lt;&gt;""),-PPMT(Räntesats/12,1,Lånets_löptid-ROWS($C$4:C155)+1,Amortering[[#This Row],[öppnings-
saldo]]),""),0)</f>
        <v>4502.4367024924322</v>
      </c>
      <c r="G155" s="30">
        <f ca="1">IF(Amortering[[#This Row],[betalning
datum]]="",0,PropertyTaxAmount)</f>
        <v>3750</v>
      </c>
      <c r="H155" s="30">
        <f ca="1">IF(Amortering[[#This Row],[betalning
datum]]="",0,Amortering[[#This Row],[ränta]]+Amortering[[#This Row],[lånebelopp]]+Amortering[[#This Row],[fastighets-
avgift]])</f>
        <v>14467.672307315735</v>
      </c>
      <c r="I155" s="30">
        <f ca="1">IF(Amortering[[#This Row],[betalning
datum]]="",0,Amortering[[#This Row],[öppnings-
saldo]]-Amortering[[#This Row],[lånebelopp]])</f>
        <v>1491656.5451575927</v>
      </c>
      <c r="J155" s="14">
        <f ca="1">IF(Amortering[[#This Row],[slut-
saldo]]&gt;0,LastRow-ROW(),0)</f>
        <v>208</v>
      </c>
    </row>
    <row r="156" spans="2:10" ht="15" customHeight="1" x14ac:dyDescent="0.25">
      <c r="B156" s="12">
        <f>ROWS($B$4:B156)</f>
        <v>153</v>
      </c>
      <c r="C156" s="13">
        <f ca="1">IF(ValuesEntered,IF(Amortering[[#This Row],['#]]&lt;=Lånets_löptid,IF(ROW()-ROW(Amortering[[#Headers],[betalning
datum]])=1,LoanStart,IF(I155&gt;0,EDATE(C155,1),"")),""),"")</f>
        <v>47871</v>
      </c>
      <c r="D156" s="30">
        <f ca="1">IF(ROW()-ROW(Amortering[[#Headers],[öppnings-
saldo]])=1,Lånebelopp,IF(Amortering[[#This Row],[betalning
datum]]="",0,INDEX(Amortering[], ROW()-4,8)))</f>
        <v>1491656.5451575927</v>
      </c>
      <c r="E156" s="30">
        <f ca="1">IF(ValuesEntered,IF(ROW()-ROW(Amortering[[#Headers],[ränta]])=1,-IPMT(Räntesats/12,1,Lånets_löptid-ROWS($C$4:C156)+1,Amortering[[#This Row],[öppnings-
saldo]]),IFERROR(-IPMT(Räntesats/12,1,Amortering[[#This Row],['#
återstående]],D157),0)),0)</f>
        <v>6196.3972845923881</v>
      </c>
      <c r="F156" s="30">
        <f ca="1">IFERROR(IF(AND(ValuesEntered,Amortering[[#This Row],[betalning
datum]]&lt;&gt;""),-PPMT(Räntesats/12,1,Lånets_löptid-ROWS($C$4:C156)+1,Amortering[[#This Row],[öppnings-
saldo]]),""),0)</f>
        <v>4521.1968554194846</v>
      </c>
      <c r="G156" s="30">
        <f ca="1">IF(Amortering[[#This Row],[betalning
datum]]="",0,PropertyTaxAmount)</f>
        <v>3750</v>
      </c>
      <c r="H156" s="30">
        <f ca="1">IF(Amortering[[#This Row],[betalning
datum]]="",0,Amortering[[#This Row],[ränta]]+Amortering[[#This Row],[lånebelopp]]+Amortering[[#This Row],[fastighets-
avgift]])</f>
        <v>14467.594140011872</v>
      </c>
      <c r="I156" s="30">
        <f ca="1">IF(Amortering[[#This Row],[betalning
datum]]="",0,Amortering[[#This Row],[öppnings-
saldo]]-Amortering[[#This Row],[lånebelopp]])</f>
        <v>1487135.3483021732</v>
      </c>
      <c r="J156" s="14">
        <f ca="1">IF(Amortering[[#This Row],[slut-
saldo]]&gt;0,LastRow-ROW(),0)</f>
        <v>207</v>
      </c>
    </row>
    <row r="157" spans="2:10" ht="15" customHeight="1" x14ac:dyDescent="0.25">
      <c r="B157" s="12">
        <f>ROWS($B$4:B157)</f>
        <v>154</v>
      </c>
      <c r="C157" s="13">
        <f ca="1">IF(ValuesEntered,IF(Amortering[[#This Row],['#]]&lt;=Lånets_löptid,IF(ROW()-ROW(Amortering[[#Headers],[betalning
datum]])=1,LoanStart,IF(I156&gt;0,EDATE(C156,1),"")),""),"")</f>
        <v>47902</v>
      </c>
      <c r="D157" s="30">
        <f ca="1">IF(ROW()-ROW(Amortering[[#Headers],[öppnings-
saldo]])=1,Lånebelopp,IF(Amortering[[#This Row],[betalning
datum]]="",0,INDEX(Amortering[], ROW()-4,8)))</f>
        <v>1487135.3483021732</v>
      </c>
      <c r="E157" s="30">
        <f ca="1">IF(ValuesEntered,IF(ROW()-ROW(Amortering[[#Headers],[ränta]])=1,-IPMT(Räntesats/12,1,Lånets_löptid-ROWS($C$4:C157)+1,Amortering[[#This Row],[öppnings-
saldo]]),IFERROR(-IPMT(Räntesats/12,1,Amortering[[#This Row],['#
återstående]],D158),0)),0)</f>
        <v>6177.4804713605117</v>
      </c>
      <c r="F157" s="30">
        <f ca="1">IFERROR(IF(AND(ValuesEntered,Amortering[[#This Row],[betalning
datum]]&lt;&gt;""),-PPMT(Räntesats/12,1,Lånets_löptid-ROWS($C$4:C157)+1,Amortering[[#This Row],[öppnings-
saldo]]),""),0)</f>
        <v>4540.0351756503987</v>
      </c>
      <c r="G157" s="30">
        <f ca="1">IF(Amortering[[#This Row],[betalning
datum]]="",0,PropertyTaxAmount)</f>
        <v>3750</v>
      </c>
      <c r="H157" s="30">
        <f ca="1">IF(Amortering[[#This Row],[betalning
datum]]="",0,Amortering[[#This Row],[ränta]]+Amortering[[#This Row],[lånebelopp]]+Amortering[[#This Row],[fastighets-
avgift]])</f>
        <v>14467.51564701091</v>
      </c>
      <c r="I157" s="30">
        <f ca="1">IF(Amortering[[#This Row],[betalning
datum]]="",0,Amortering[[#This Row],[öppnings-
saldo]]-Amortering[[#This Row],[lånebelopp]])</f>
        <v>1482595.3131265228</v>
      </c>
      <c r="J157" s="14">
        <f ca="1">IF(Amortering[[#This Row],[slut-
saldo]]&gt;0,LastRow-ROW(),0)</f>
        <v>206</v>
      </c>
    </row>
    <row r="158" spans="2:10" ht="15" customHeight="1" x14ac:dyDescent="0.25">
      <c r="B158" s="12">
        <f>ROWS($B$4:B158)</f>
        <v>155</v>
      </c>
      <c r="C158" s="13">
        <f ca="1">IF(ValuesEntered,IF(Amortering[[#This Row],['#]]&lt;=Lånets_löptid,IF(ROW()-ROW(Amortering[[#Headers],[betalning
datum]])=1,LoanStart,IF(I157&gt;0,EDATE(C157,1),"")),""),"")</f>
        <v>47930</v>
      </c>
      <c r="D158" s="30">
        <f ca="1">IF(ROW()-ROW(Amortering[[#Headers],[öppnings-
saldo]])=1,Lånebelopp,IF(Amortering[[#This Row],[betalning
datum]]="",0,INDEX(Amortering[], ROW()-4,8)))</f>
        <v>1482595.3131265228</v>
      </c>
      <c r="E158" s="30">
        <f ca="1">IF(ValuesEntered,IF(ROW()-ROW(Amortering[[#Headers],[ränta]])=1,-IPMT(Räntesats/12,1,Lånets_löptid-ROWS($C$4:C158)+1,Amortering[[#This Row],[öppnings-
saldo]]),IFERROR(-IPMT(Räntesats/12,1,Amortering[[#This Row],['#
återstående]],D159),0)),0)</f>
        <v>6158.484838073502</v>
      </c>
      <c r="F158" s="30">
        <f ca="1">IFERROR(IF(AND(ValuesEntered,Amortering[[#This Row],[betalning
datum]]&lt;&gt;""),-PPMT(Räntesats/12,1,Lånets_löptid-ROWS($C$4:C158)+1,Amortering[[#This Row],[öppnings-
saldo]]),""),0)</f>
        <v>4558.9519888822751</v>
      </c>
      <c r="G158" s="30">
        <f ca="1">IF(Amortering[[#This Row],[betalning
datum]]="",0,PropertyTaxAmount)</f>
        <v>3750</v>
      </c>
      <c r="H158" s="30">
        <f ca="1">IF(Amortering[[#This Row],[betalning
datum]]="",0,Amortering[[#This Row],[ränta]]+Amortering[[#This Row],[lånebelopp]]+Amortering[[#This Row],[fastighets-
avgift]])</f>
        <v>14467.436826955778</v>
      </c>
      <c r="I158" s="30">
        <f ca="1">IF(Amortering[[#This Row],[betalning
datum]]="",0,Amortering[[#This Row],[öppnings-
saldo]]-Amortering[[#This Row],[lånebelopp]])</f>
        <v>1478036.3611376404</v>
      </c>
      <c r="J158" s="14">
        <f ca="1">IF(Amortering[[#This Row],[slut-
saldo]]&gt;0,LastRow-ROW(),0)</f>
        <v>205</v>
      </c>
    </row>
    <row r="159" spans="2:10" ht="15" customHeight="1" x14ac:dyDescent="0.25">
      <c r="B159" s="12">
        <f>ROWS($B$4:B159)</f>
        <v>156</v>
      </c>
      <c r="C159" s="13">
        <f ca="1">IF(ValuesEntered,IF(Amortering[[#This Row],['#]]&lt;=Lånets_löptid,IF(ROW()-ROW(Amortering[[#Headers],[betalning
datum]])=1,LoanStart,IF(I158&gt;0,EDATE(C158,1),"")),""),"")</f>
        <v>47961</v>
      </c>
      <c r="D159" s="30">
        <f ca="1">IF(ROW()-ROW(Amortering[[#Headers],[öppnings-
saldo]])=1,Lånebelopp,IF(Amortering[[#This Row],[betalning
datum]]="",0,INDEX(Amortering[], ROW()-4,8)))</f>
        <v>1478036.3611376404</v>
      </c>
      <c r="E159" s="30">
        <f ca="1">IF(ValuesEntered,IF(ROW()-ROW(Amortering[[#Headers],[ränta]])=1,-IPMT(Räntesats/12,1,Lånets_löptid-ROWS($C$4:C159)+1,Amortering[[#This Row],[öppnings-
saldo]]),IFERROR(-IPMT(Räntesats/12,1,Amortering[[#This Row],['#
återstående]],D160),0)),0)</f>
        <v>6139.410056314463</v>
      </c>
      <c r="F159" s="30">
        <f ca="1">IFERROR(IF(AND(ValuesEntered,Amortering[[#This Row],[betalning
datum]]&lt;&gt;""),-PPMT(Räntesats/12,1,Lånets_löptid-ROWS($C$4:C159)+1,Amortering[[#This Row],[öppnings-
saldo]]),""),0)</f>
        <v>4577.9476221692858</v>
      </c>
      <c r="G159" s="30">
        <f ca="1">IF(Amortering[[#This Row],[betalning
datum]]="",0,PropertyTaxAmount)</f>
        <v>3750</v>
      </c>
      <c r="H159" s="30">
        <f ca="1">IF(Amortering[[#This Row],[betalning
datum]]="",0,Amortering[[#This Row],[ränta]]+Amortering[[#This Row],[lånebelopp]]+Amortering[[#This Row],[fastighets-
avgift]])</f>
        <v>14467.35767848375</v>
      </c>
      <c r="I159" s="30">
        <f ca="1">IF(Amortering[[#This Row],[betalning
datum]]="",0,Amortering[[#This Row],[öppnings-
saldo]]-Amortering[[#This Row],[lånebelopp]])</f>
        <v>1473458.4135154712</v>
      </c>
      <c r="J159" s="14">
        <f ca="1">IF(Amortering[[#This Row],[slut-
saldo]]&gt;0,LastRow-ROW(),0)</f>
        <v>204</v>
      </c>
    </row>
    <row r="160" spans="2:10" ht="15" customHeight="1" x14ac:dyDescent="0.25">
      <c r="B160" s="12">
        <f>ROWS($B$4:B160)</f>
        <v>157</v>
      </c>
      <c r="C160" s="13">
        <f ca="1">IF(ValuesEntered,IF(Amortering[[#This Row],['#]]&lt;=Lånets_löptid,IF(ROW()-ROW(Amortering[[#Headers],[betalning
datum]])=1,LoanStart,IF(I159&gt;0,EDATE(C159,1),"")),""),"")</f>
        <v>47991</v>
      </c>
      <c r="D160" s="30">
        <f ca="1">IF(ROW()-ROW(Amortering[[#Headers],[öppnings-
saldo]])=1,Lånebelopp,IF(Amortering[[#This Row],[betalning
datum]]="",0,INDEX(Amortering[], ROW()-4,8)))</f>
        <v>1473458.4135154712</v>
      </c>
      <c r="E160" s="30">
        <f ca="1">IF(ValuesEntered,IF(ROW()-ROW(Amortering[[#Headers],[ränta]])=1,-IPMT(Räntesats/12,1,Lånets_löptid-ROWS($C$4:C160)+1,Amortering[[#This Row],[öppnings-
saldo]]),IFERROR(-IPMT(Räntesats/12,1,Amortering[[#This Row],['#
återstående]],D161),0)),0)</f>
        <v>6120.2557962980945</v>
      </c>
      <c r="F160" s="30">
        <f ca="1">IFERROR(IF(AND(ValuesEntered,Amortering[[#This Row],[betalning
datum]]&lt;&gt;""),-PPMT(Räntesats/12,1,Lånets_löptid-ROWS($C$4:C160)+1,Amortering[[#This Row],[öppnings-
saldo]]),""),0)</f>
        <v>4597.0224039283239</v>
      </c>
      <c r="G160" s="30">
        <f ca="1">IF(Amortering[[#This Row],[betalning
datum]]="",0,PropertyTaxAmount)</f>
        <v>3750</v>
      </c>
      <c r="H160" s="30">
        <f ca="1">IF(Amortering[[#This Row],[betalning
datum]]="",0,Amortering[[#This Row],[ränta]]+Amortering[[#This Row],[lånebelopp]]+Amortering[[#This Row],[fastighets-
avgift]])</f>
        <v>14467.278200226418</v>
      </c>
      <c r="I160" s="30">
        <f ca="1">IF(Amortering[[#This Row],[betalning
datum]]="",0,Amortering[[#This Row],[öppnings-
saldo]]-Amortering[[#This Row],[lånebelopp]])</f>
        <v>1468861.3911115429</v>
      </c>
      <c r="J160" s="14">
        <f ca="1">IF(Amortering[[#This Row],[slut-
saldo]]&gt;0,LastRow-ROW(),0)</f>
        <v>203</v>
      </c>
    </row>
    <row r="161" spans="2:10" ht="15" customHeight="1" x14ac:dyDescent="0.25">
      <c r="B161" s="12">
        <f>ROWS($B$4:B161)</f>
        <v>158</v>
      </c>
      <c r="C161" s="13">
        <f ca="1">IF(ValuesEntered,IF(Amortering[[#This Row],['#]]&lt;=Lånets_löptid,IF(ROW()-ROW(Amortering[[#Headers],[betalning
datum]])=1,LoanStart,IF(I160&gt;0,EDATE(C160,1),"")),""),"")</f>
        <v>48022</v>
      </c>
      <c r="D161" s="30">
        <f ca="1">IF(ROW()-ROW(Amortering[[#Headers],[öppnings-
saldo]])=1,Lånebelopp,IF(Amortering[[#This Row],[betalning
datum]]="",0,INDEX(Amortering[], ROW()-4,8)))</f>
        <v>1468861.3911115429</v>
      </c>
      <c r="E161" s="30">
        <f ca="1">IF(ValuesEntered,IF(ROW()-ROW(Amortering[[#Headers],[ränta]])=1,-IPMT(Räntesats/12,1,Lånets_löptid-ROWS($C$4:C161)+1,Amortering[[#This Row],[öppnings-
saldo]]),IFERROR(-IPMT(Räntesats/12,1,Amortering[[#This Row],['#
återstående]],D162),0)),0)</f>
        <v>6101.0217268649922</v>
      </c>
      <c r="F161" s="30">
        <f ca="1">IFERROR(IF(AND(ValuesEntered,Amortering[[#This Row],[betalning
datum]]&lt;&gt;""),-PPMT(Räntesats/12,1,Lånets_löptid-ROWS($C$4:C161)+1,Amortering[[#This Row],[öppnings-
saldo]]),""),0)</f>
        <v>4616.1766639446914</v>
      </c>
      <c r="G161" s="30">
        <f ca="1">IF(Amortering[[#This Row],[betalning
datum]]="",0,PropertyTaxAmount)</f>
        <v>3750</v>
      </c>
      <c r="H161" s="30">
        <f ca="1">IF(Amortering[[#This Row],[betalning
datum]]="",0,Amortering[[#This Row],[ränta]]+Amortering[[#This Row],[lånebelopp]]+Amortering[[#This Row],[fastighets-
avgift]])</f>
        <v>14467.198390809684</v>
      </c>
      <c r="I161" s="30">
        <f ca="1">IF(Amortering[[#This Row],[betalning
datum]]="",0,Amortering[[#This Row],[öppnings-
saldo]]-Amortering[[#This Row],[lånebelopp]])</f>
        <v>1464245.2144475982</v>
      </c>
      <c r="J161" s="14">
        <f ca="1">IF(Amortering[[#This Row],[slut-
saldo]]&gt;0,LastRow-ROW(),0)</f>
        <v>202</v>
      </c>
    </row>
    <row r="162" spans="2:10" ht="15" customHeight="1" x14ac:dyDescent="0.25">
      <c r="B162" s="12">
        <f>ROWS($B$4:B162)</f>
        <v>159</v>
      </c>
      <c r="C162" s="13">
        <f ca="1">IF(ValuesEntered,IF(Amortering[[#This Row],['#]]&lt;=Lånets_löptid,IF(ROW()-ROW(Amortering[[#Headers],[betalning
datum]])=1,LoanStart,IF(I161&gt;0,EDATE(C161,1),"")),""),"")</f>
        <v>48052</v>
      </c>
      <c r="D162" s="30">
        <f ca="1">IF(ROW()-ROW(Amortering[[#Headers],[öppnings-
saldo]])=1,Lånebelopp,IF(Amortering[[#This Row],[betalning
datum]]="",0,INDEX(Amortering[], ROW()-4,8)))</f>
        <v>1464245.2144475982</v>
      </c>
      <c r="E162" s="30">
        <f ca="1">IF(ValuesEntered,IF(ROW()-ROW(Amortering[[#Headers],[ränta]])=1,-IPMT(Räntesats/12,1,Lånets_löptid-ROWS($C$4:C162)+1,Amortering[[#This Row],[öppnings-
saldo]]),IFERROR(-IPMT(Räntesats/12,1,Amortering[[#This Row],['#
återstående]],D163),0)),0)</f>
        <v>6081.7075154759186</v>
      </c>
      <c r="F162" s="30">
        <f ca="1">IFERROR(IF(AND(ValuesEntered,Amortering[[#This Row],[betalning
datum]]&lt;&gt;""),-PPMT(Räntesats/12,1,Lånets_löptid-ROWS($C$4:C162)+1,Amortering[[#This Row],[öppnings-
saldo]]),""),0)</f>
        <v>4635.4107333777956</v>
      </c>
      <c r="G162" s="30">
        <f ca="1">IF(Amortering[[#This Row],[betalning
datum]]="",0,PropertyTaxAmount)</f>
        <v>3750</v>
      </c>
      <c r="H162" s="30">
        <f ca="1">IF(Amortering[[#This Row],[betalning
datum]]="",0,Amortering[[#This Row],[ränta]]+Amortering[[#This Row],[lånebelopp]]+Amortering[[#This Row],[fastighets-
avgift]])</f>
        <v>14467.118248853714</v>
      </c>
      <c r="I162" s="30">
        <f ca="1">IF(Amortering[[#This Row],[betalning
datum]]="",0,Amortering[[#This Row],[öppnings-
saldo]]-Amortering[[#This Row],[lånebelopp]])</f>
        <v>1459609.8037142204</v>
      </c>
      <c r="J162" s="14">
        <f ca="1">IF(Amortering[[#This Row],[slut-
saldo]]&gt;0,LastRow-ROW(),0)</f>
        <v>201</v>
      </c>
    </row>
    <row r="163" spans="2:10" ht="15" customHeight="1" x14ac:dyDescent="0.25">
      <c r="B163" s="12">
        <f>ROWS($B$4:B163)</f>
        <v>160</v>
      </c>
      <c r="C163" s="13">
        <f ca="1">IF(ValuesEntered,IF(Amortering[[#This Row],['#]]&lt;=Lånets_löptid,IF(ROW()-ROW(Amortering[[#Headers],[betalning
datum]])=1,LoanStart,IF(I162&gt;0,EDATE(C162,1),"")),""),"")</f>
        <v>48083</v>
      </c>
      <c r="D163" s="30">
        <f ca="1">IF(ROW()-ROW(Amortering[[#Headers],[öppnings-
saldo]])=1,Lånebelopp,IF(Amortering[[#This Row],[betalning
datum]]="",0,INDEX(Amortering[], ROW()-4,8)))</f>
        <v>1459609.8037142204</v>
      </c>
      <c r="E163" s="30">
        <f ca="1">IF(ValuesEntered,IF(ROW()-ROW(Amortering[[#Headers],[ränta]])=1,-IPMT(Räntesats/12,1,Lånets_löptid-ROWS($C$4:C163)+1,Amortering[[#This Row],[öppnings-
saldo]]),IFERROR(-IPMT(Räntesats/12,1,Amortering[[#This Row],['#
återstående]],D164),0)),0)</f>
        <v>6062.3128282060561</v>
      </c>
      <c r="F163" s="30">
        <f ca="1">IFERROR(IF(AND(ValuesEntered,Amortering[[#This Row],[betalning
datum]]&lt;&gt;""),-PPMT(Räntesats/12,1,Lånets_löptid-ROWS($C$4:C163)+1,Amortering[[#This Row],[öppnings-
saldo]]),""),0)</f>
        <v>4654.7249447668692</v>
      </c>
      <c r="G163" s="30">
        <f ca="1">IF(Amortering[[#This Row],[betalning
datum]]="",0,PropertyTaxAmount)</f>
        <v>3750</v>
      </c>
      <c r="H163" s="30">
        <f ca="1">IF(Amortering[[#This Row],[betalning
datum]]="",0,Amortering[[#This Row],[ränta]]+Amortering[[#This Row],[lånebelopp]]+Amortering[[#This Row],[fastighets-
avgift]])</f>
        <v>14467.037772972926</v>
      </c>
      <c r="I163" s="30">
        <f ca="1">IF(Amortering[[#This Row],[betalning
datum]]="",0,Amortering[[#This Row],[öppnings-
saldo]]-Amortering[[#This Row],[lånebelopp]])</f>
        <v>1454955.0787694536</v>
      </c>
      <c r="J163" s="14">
        <f ca="1">IF(Amortering[[#This Row],[slut-
saldo]]&gt;0,LastRow-ROW(),0)</f>
        <v>200</v>
      </c>
    </row>
    <row r="164" spans="2:10" ht="15" customHeight="1" x14ac:dyDescent="0.25">
      <c r="B164" s="12">
        <f>ROWS($B$4:B164)</f>
        <v>161</v>
      </c>
      <c r="C164" s="13">
        <f ca="1">IF(ValuesEntered,IF(Amortering[[#This Row],['#]]&lt;=Lånets_löptid,IF(ROW()-ROW(Amortering[[#Headers],[betalning
datum]])=1,LoanStart,IF(I163&gt;0,EDATE(C163,1),"")),""),"")</f>
        <v>48114</v>
      </c>
      <c r="D164" s="30">
        <f ca="1">IF(ROW()-ROW(Amortering[[#Headers],[öppnings-
saldo]])=1,Lånebelopp,IF(Amortering[[#This Row],[betalning
datum]]="",0,INDEX(Amortering[], ROW()-4,8)))</f>
        <v>1454955.0787694536</v>
      </c>
      <c r="E164" s="30">
        <f ca="1">IF(ValuesEntered,IF(ROW()-ROW(Amortering[[#Headers],[ränta]])=1,-IPMT(Räntesats/12,1,Lånets_löptid-ROWS($C$4:C164)+1,Amortering[[#This Row],[öppnings-
saldo]]),IFERROR(-IPMT(Räntesats/12,1,Amortering[[#This Row],['#
återstående]],D165),0)),0)</f>
        <v>6042.8373297392372</v>
      </c>
      <c r="F164" s="30">
        <f ca="1">IFERROR(IF(AND(ValuesEntered,Amortering[[#This Row],[betalning
datum]]&lt;&gt;""),-PPMT(Räntesats/12,1,Lånets_löptid-ROWS($C$4:C164)+1,Amortering[[#This Row],[öppnings-
saldo]]),""),0)</f>
        <v>4674.1196320367308</v>
      </c>
      <c r="G164" s="30">
        <f ca="1">IF(Amortering[[#This Row],[betalning
datum]]="",0,PropertyTaxAmount)</f>
        <v>3750</v>
      </c>
      <c r="H164" s="30">
        <f ca="1">IF(Amortering[[#This Row],[betalning
datum]]="",0,Amortering[[#This Row],[ränta]]+Amortering[[#This Row],[lånebelopp]]+Amortering[[#This Row],[fastighets-
avgift]])</f>
        <v>14466.956961775968</v>
      </c>
      <c r="I164" s="30">
        <f ca="1">IF(Amortering[[#This Row],[betalning
datum]]="",0,Amortering[[#This Row],[öppnings-
saldo]]-Amortering[[#This Row],[lånebelopp]])</f>
        <v>1450280.9591374169</v>
      </c>
      <c r="J164" s="14">
        <f ca="1">IF(Amortering[[#This Row],[slut-
saldo]]&gt;0,LastRow-ROW(),0)</f>
        <v>199</v>
      </c>
    </row>
    <row r="165" spans="2:10" ht="15" customHeight="1" x14ac:dyDescent="0.25">
      <c r="B165" s="12">
        <f>ROWS($B$4:B165)</f>
        <v>162</v>
      </c>
      <c r="C165" s="13">
        <f ca="1">IF(ValuesEntered,IF(Amortering[[#This Row],['#]]&lt;=Lånets_löptid,IF(ROW()-ROW(Amortering[[#Headers],[betalning
datum]])=1,LoanStart,IF(I164&gt;0,EDATE(C164,1),"")),""),"")</f>
        <v>48144</v>
      </c>
      <c r="D165" s="30">
        <f ca="1">IF(ROW()-ROW(Amortering[[#Headers],[öppnings-
saldo]])=1,Lånebelopp,IF(Amortering[[#This Row],[betalning
datum]]="",0,INDEX(Amortering[], ROW()-4,8)))</f>
        <v>1450280.9591374169</v>
      </c>
      <c r="E165" s="30">
        <f ca="1">IF(ValuesEntered,IF(ROW()-ROW(Amortering[[#Headers],[ränta]])=1,-IPMT(Räntesats/12,1,Lånets_löptid-ROWS($C$4:C165)+1,Amortering[[#This Row],[öppnings-
saldo]]),IFERROR(-IPMT(Räntesats/12,1,Amortering[[#This Row],['#
återstående]],D166),0)),0)</f>
        <v>6023.2806833621389</v>
      </c>
      <c r="F165" s="30">
        <f ca="1">IFERROR(IF(AND(ValuesEntered,Amortering[[#This Row],[betalning
datum]]&lt;&gt;""),-PPMT(Räntesats/12,1,Lånets_löptid-ROWS($C$4:C165)+1,Amortering[[#This Row],[öppnings-
saldo]]),""),0)</f>
        <v>4693.5951305035505</v>
      </c>
      <c r="G165" s="30">
        <f ca="1">IF(Amortering[[#This Row],[betalning
datum]]="",0,PropertyTaxAmount)</f>
        <v>3750</v>
      </c>
      <c r="H165" s="30">
        <f ca="1">IF(Amortering[[#This Row],[betalning
datum]]="",0,Amortering[[#This Row],[ränta]]+Amortering[[#This Row],[lånebelopp]]+Amortering[[#This Row],[fastighets-
avgift]])</f>
        <v>14466.875813865689</v>
      </c>
      <c r="I165" s="30">
        <f ca="1">IF(Amortering[[#This Row],[betalning
datum]]="",0,Amortering[[#This Row],[öppnings-
saldo]]-Amortering[[#This Row],[lånebelopp]])</f>
        <v>1445587.3640069133</v>
      </c>
      <c r="J165" s="14">
        <f ca="1">IF(Amortering[[#This Row],[slut-
saldo]]&gt;0,LastRow-ROW(),0)</f>
        <v>198</v>
      </c>
    </row>
    <row r="166" spans="2:10" ht="15" customHeight="1" x14ac:dyDescent="0.25">
      <c r="B166" s="12">
        <f>ROWS($B$4:B166)</f>
        <v>163</v>
      </c>
      <c r="C166" s="13">
        <f ca="1">IF(ValuesEntered,IF(Amortering[[#This Row],['#]]&lt;=Lånets_löptid,IF(ROW()-ROW(Amortering[[#Headers],[betalning
datum]])=1,LoanStart,IF(I165&gt;0,EDATE(C165,1),"")),""),"")</f>
        <v>48175</v>
      </c>
      <c r="D166" s="30">
        <f ca="1">IF(ROW()-ROW(Amortering[[#Headers],[öppnings-
saldo]])=1,Lånebelopp,IF(Amortering[[#This Row],[betalning
datum]]="",0,INDEX(Amortering[], ROW()-4,8)))</f>
        <v>1445587.3640069133</v>
      </c>
      <c r="E166" s="30">
        <f ca="1">IF(ValuesEntered,IF(ROW()-ROW(Amortering[[#Headers],[ränta]])=1,-IPMT(Räntesats/12,1,Lånets_löptid-ROWS($C$4:C166)+1,Amortering[[#This Row],[öppnings-
saldo]]),IFERROR(-IPMT(Räntesats/12,1,Amortering[[#This Row],['#
återstående]],D167),0)),0)</f>
        <v>6003.6425509584687</v>
      </c>
      <c r="F166" s="30">
        <f ca="1">IFERROR(IF(AND(ValuesEntered,Amortering[[#This Row],[betalning
datum]]&lt;&gt;""),-PPMT(Räntesats/12,1,Lånets_löptid-ROWS($C$4:C166)+1,Amortering[[#This Row],[öppnings-
saldo]]),""),0)</f>
        <v>4713.1517768806498</v>
      </c>
      <c r="G166" s="30">
        <f ca="1">IF(Amortering[[#This Row],[betalning
datum]]="",0,PropertyTaxAmount)</f>
        <v>3750</v>
      </c>
      <c r="H166" s="30">
        <f ca="1">IF(Amortering[[#This Row],[betalning
datum]]="",0,Amortering[[#This Row],[ränta]]+Amortering[[#This Row],[lånebelopp]]+Amortering[[#This Row],[fastighets-
avgift]])</f>
        <v>14466.794327839118</v>
      </c>
      <c r="I166" s="30">
        <f ca="1">IF(Amortering[[#This Row],[betalning
datum]]="",0,Amortering[[#This Row],[öppnings-
saldo]]-Amortering[[#This Row],[lånebelopp]])</f>
        <v>1440874.2122300325</v>
      </c>
      <c r="J166" s="14">
        <f ca="1">IF(Amortering[[#This Row],[slut-
saldo]]&gt;0,LastRow-ROW(),0)</f>
        <v>197</v>
      </c>
    </row>
    <row r="167" spans="2:10" ht="15" customHeight="1" x14ac:dyDescent="0.25">
      <c r="B167" s="12">
        <f>ROWS($B$4:B167)</f>
        <v>164</v>
      </c>
      <c r="C167" s="13">
        <f ca="1">IF(ValuesEntered,IF(Amortering[[#This Row],['#]]&lt;=Lånets_löptid,IF(ROW()-ROW(Amortering[[#Headers],[betalning
datum]])=1,LoanStart,IF(I166&gt;0,EDATE(C166,1),"")),""),"")</f>
        <v>48205</v>
      </c>
      <c r="D167" s="30">
        <f ca="1">IF(ROW()-ROW(Amortering[[#Headers],[öppnings-
saldo]])=1,Lånebelopp,IF(Amortering[[#This Row],[betalning
datum]]="",0,INDEX(Amortering[], ROW()-4,8)))</f>
        <v>1440874.2122300325</v>
      </c>
      <c r="E167" s="30">
        <f ca="1">IF(ValuesEntered,IF(ROW()-ROW(Amortering[[#Headers],[ränta]])=1,-IPMT(Räntesats/12,1,Lånets_löptid-ROWS($C$4:C167)+1,Amortering[[#This Row],[öppnings-
saldo]]),IFERROR(-IPMT(Räntesats/12,1,Amortering[[#This Row],['#
återstående]],D168),0)),0)</f>
        <v>5983.9225930031171</v>
      </c>
      <c r="F167" s="30">
        <f ca="1">IFERROR(IF(AND(ValuesEntered,Amortering[[#This Row],[betalning
datum]]&lt;&gt;""),-PPMT(Räntesats/12,1,Lånets_löptid-ROWS($C$4:C167)+1,Amortering[[#This Row],[öppnings-
saldo]]),""),0)</f>
        <v>4732.7899092843181</v>
      </c>
      <c r="G167" s="30">
        <f ca="1">IF(Amortering[[#This Row],[betalning
datum]]="",0,PropertyTaxAmount)</f>
        <v>3750</v>
      </c>
      <c r="H167" s="30">
        <f ca="1">IF(Amortering[[#This Row],[betalning
datum]]="",0,Amortering[[#This Row],[ränta]]+Amortering[[#This Row],[lånebelopp]]+Amortering[[#This Row],[fastighets-
avgift]])</f>
        <v>14466.712502287435</v>
      </c>
      <c r="I167" s="30">
        <f ca="1">IF(Amortering[[#This Row],[betalning
datum]]="",0,Amortering[[#This Row],[öppnings-
saldo]]-Amortering[[#This Row],[lånebelopp]])</f>
        <v>1436141.4223207482</v>
      </c>
      <c r="J167" s="14">
        <f ca="1">IF(Amortering[[#This Row],[slut-
saldo]]&gt;0,LastRow-ROW(),0)</f>
        <v>196</v>
      </c>
    </row>
    <row r="168" spans="2:10" ht="15" customHeight="1" x14ac:dyDescent="0.25">
      <c r="B168" s="12">
        <f>ROWS($B$4:B168)</f>
        <v>165</v>
      </c>
      <c r="C168" s="13">
        <f ca="1">IF(ValuesEntered,IF(Amortering[[#This Row],['#]]&lt;=Lånets_löptid,IF(ROW()-ROW(Amortering[[#Headers],[betalning
datum]])=1,LoanStart,IF(I167&gt;0,EDATE(C167,1),"")),""),"")</f>
        <v>48236</v>
      </c>
      <c r="D168" s="30">
        <f ca="1">IF(ROW()-ROW(Amortering[[#Headers],[öppnings-
saldo]])=1,Lånebelopp,IF(Amortering[[#This Row],[betalning
datum]]="",0,INDEX(Amortering[], ROW()-4,8)))</f>
        <v>1436141.4223207482</v>
      </c>
      <c r="E168" s="30">
        <f ca="1">IF(ValuesEntered,IF(ROW()-ROW(Amortering[[#Headers],[ränta]])=1,-IPMT(Räntesats/12,1,Lånets_löptid-ROWS($C$4:C168)+1,Amortering[[#This Row],[öppnings-
saldo]]),IFERROR(-IPMT(Räntesats/12,1,Amortering[[#This Row],['#
återstående]],D169),0)),0)</f>
        <v>5964.1204685562852</v>
      </c>
      <c r="F168" s="30">
        <f ca="1">IFERROR(IF(AND(ValuesEntered,Amortering[[#This Row],[betalning
datum]]&lt;&gt;""),-PPMT(Räntesats/12,1,Lånets_löptid-ROWS($C$4:C168)+1,Amortering[[#This Row],[öppnings-
saldo]]),""),0)</f>
        <v>4752.5098672396689</v>
      </c>
      <c r="G168" s="30">
        <f ca="1">IF(Amortering[[#This Row],[betalning
datum]]="",0,PropertyTaxAmount)</f>
        <v>3750</v>
      </c>
      <c r="H168" s="30">
        <f ca="1">IF(Amortering[[#This Row],[betalning
datum]]="",0,Amortering[[#This Row],[ränta]]+Amortering[[#This Row],[lånebelopp]]+Amortering[[#This Row],[fastighets-
avgift]])</f>
        <v>14466.630335795955</v>
      </c>
      <c r="I168" s="30">
        <f ca="1">IF(Amortering[[#This Row],[betalning
datum]]="",0,Amortering[[#This Row],[öppnings-
saldo]]-Amortering[[#This Row],[lånebelopp]])</f>
        <v>1431388.9124535085</v>
      </c>
      <c r="J168" s="14">
        <f ca="1">IF(Amortering[[#This Row],[slut-
saldo]]&gt;0,LastRow-ROW(),0)</f>
        <v>195</v>
      </c>
    </row>
    <row r="169" spans="2:10" ht="15" customHeight="1" x14ac:dyDescent="0.25">
      <c r="B169" s="12">
        <f>ROWS($B$4:B169)</f>
        <v>166</v>
      </c>
      <c r="C169" s="13">
        <f ca="1">IF(ValuesEntered,IF(Amortering[[#This Row],['#]]&lt;=Lånets_löptid,IF(ROW()-ROW(Amortering[[#Headers],[betalning
datum]])=1,LoanStart,IF(I168&gt;0,EDATE(C168,1),"")),""),"")</f>
        <v>48267</v>
      </c>
      <c r="D169" s="30">
        <f ca="1">IF(ROW()-ROW(Amortering[[#Headers],[öppnings-
saldo]])=1,Lånebelopp,IF(Amortering[[#This Row],[betalning
datum]]="",0,INDEX(Amortering[], ROW()-4,8)))</f>
        <v>1431388.9124535085</v>
      </c>
      <c r="E169" s="30">
        <f ca="1">IF(ValuesEntered,IF(ROW()-ROW(Amortering[[#Headers],[ränta]])=1,-IPMT(Räntesats/12,1,Lånets_löptid-ROWS($C$4:C169)+1,Amortering[[#This Row],[öppnings-
saldo]]),IFERROR(-IPMT(Räntesats/12,1,Amortering[[#This Row],['#
återstående]],D170),0)),0)</f>
        <v>5944.235835257592</v>
      </c>
      <c r="F169" s="30">
        <f ca="1">IFERROR(IF(AND(ValuesEntered,Amortering[[#This Row],[betalning
datum]]&lt;&gt;""),-PPMT(Räntesats/12,1,Lånets_löptid-ROWS($C$4:C169)+1,Amortering[[#This Row],[öppnings-
saldo]]),""),0)</f>
        <v>4772.3119916865007</v>
      </c>
      <c r="G169" s="30">
        <f ca="1">IF(Amortering[[#This Row],[betalning
datum]]="",0,PropertyTaxAmount)</f>
        <v>3750</v>
      </c>
      <c r="H169" s="30">
        <f ca="1">IF(Amortering[[#This Row],[betalning
datum]]="",0,Amortering[[#This Row],[ränta]]+Amortering[[#This Row],[lånebelopp]]+Amortering[[#This Row],[fastighets-
avgift]])</f>
        <v>14466.547826944094</v>
      </c>
      <c r="I169" s="30">
        <f ca="1">IF(Amortering[[#This Row],[betalning
datum]]="",0,Amortering[[#This Row],[öppnings-
saldo]]-Amortering[[#This Row],[lånebelopp]])</f>
        <v>1426616.600461822</v>
      </c>
      <c r="J169" s="14">
        <f ca="1">IF(Amortering[[#This Row],[slut-
saldo]]&gt;0,LastRow-ROW(),0)</f>
        <v>194</v>
      </c>
    </row>
    <row r="170" spans="2:10" ht="15" customHeight="1" x14ac:dyDescent="0.25">
      <c r="B170" s="12">
        <f>ROWS($B$4:B170)</f>
        <v>167</v>
      </c>
      <c r="C170" s="13">
        <f ca="1">IF(ValuesEntered,IF(Amortering[[#This Row],['#]]&lt;=Lånets_löptid,IF(ROW()-ROW(Amortering[[#Headers],[betalning
datum]])=1,LoanStart,IF(I169&gt;0,EDATE(C169,1),"")),""),"")</f>
        <v>48296</v>
      </c>
      <c r="D170" s="30">
        <f ca="1">IF(ROW()-ROW(Amortering[[#Headers],[öppnings-
saldo]])=1,Lånebelopp,IF(Amortering[[#This Row],[betalning
datum]]="",0,INDEX(Amortering[], ROW()-4,8)))</f>
        <v>1426616.600461822</v>
      </c>
      <c r="E170" s="30">
        <f ca="1">IF(ValuesEntered,IF(ROW()-ROW(Amortering[[#Headers],[ränta]])=1,-IPMT(Räntesats/12,1,Lånets_löptid-ROWS($C$4:C170)+1,Amortering[[#This Row],[öppnings-
saldo]]),IFERROR(-IPMT(Räntesats/12,1,Amortering[[#This Row],['#
återstående]],D171),0)),0)</f>
        <v>5924.268349320153</v>
      </c>
      <c r="F170" s="30">
        <f ca="1">IFERROR(IF(AND(ValuesEntered,Amortering[[#This Row],[betalning
datum]]&lt;&gt;""),-PPMT(Räntesats/12,1,Lånets_löptid-ROWS($C$4:C170)+1,Amortering[[#This Row],[öppnings-
saldo]]),""),0)</f>
        <v>4792.1966249851939</v>
      </c>
      <c r="G170" s="30">
        <f ca="1">IF(Amortering[[#This Row],[betalning
datum]]="",0,PropertyTaxAmount)</f>
        <v>3750</v>
      </c>
      <c r="H170" s="30">
        <f ca="1">IF(Amortering[[#This Row],[betalning
datum]]="",0,Amortering[[#This Row],[ränta]]+Amortering[[#This Row],[lånebelopp]]+Amortering[[#This Row],[fastighets-
avgift]])</f>
        <v>14466.464974305347</v>
      </c>
      <c r="I170" s="30">
        <f ca="1">IF(Amortering[[#This Row],[betalning
datum]]="",0,Amortering[[#This Row],[öppnings-
saldo]]-Amortering[[#This Row],[lånebelopp]])</f>
        <v>1421824.4038368368</v>
      </c>
      <c r="J170" s="14">
        <f ca="1">IF(Amortering[[#This Row],[slut-
saldo]]&gt;0,LastRow-ROW(),0)</f>
        <v>193</v>
      </c>
    </row>
    <row r="171" spans="2:10" ht="15" customHeight="1" x14ac:dyDescent="0.25">
      <c r="B171" s="12">
        <f>ROWS($B$4:B171)</f>
        <v>168</v>
      </c>
      <c r="C171" s="13">
        <f ca="1">IF(ValuesEntered,IF(Amortering[[#This Row],['#]]&lt;=Lånets_löptid,IF(ROW()-ROW(Amortering[[#Headers],[betalning
datum]])=1,LoanStart,IF(I170&gt;0,EDATE(C170,1),"")),""),"")</f>
        <v>48327</v>
      </c>
      <c r="D171" s="30">
        <f ca="1">IF(ROW()-ROW(Amortering[[#Headers],[öppnings-
saldo]])=1,Lånebelopp,IF(Amortering[[#This Row],[betalning
datum]]="",0,INDEX(Amortering[], ROW()-4,8)))</f>
        <v>1421824.4038368368</v>
      </c>
      <c r="E171" s="30">
        <f ca="1">IF(ValuesEntered,IF(ROW()-ROW(Amortering[[#Headers],[ränta]])=1,-IPMT(Räntesats/12,1,Lånets_löptid-ROWS($C$4:C171)+1,Amortering[[#This Row],[öppnings-
saldo]]),IFERROR(-IPMT(Räntesats/12,1,Amortering[[#This Row],['#
återstående]],D172),0)),0)</f>
        <v>5904.2176655246421</v>
      </c>
      <c r="F171" s="30">
        <f ca="1">IFERROR(IF(AND(ValuesEntered,Amortering[[#This Row],[betalning
datum]]&lt;&gt;""),-PPMT(Räntesats/12,1,Lånets_löptid-ROWS($C$4:C171)+1,Amortering[[#This Row],[öppnings-
saldo]]),""),0)</f>
        <v>4812.1641109226321</v>
      </c>
      <c r="G171" s="30">
        <f ca="1">IF(Amortering[[#This Row],[betalning
datum]]="",0,PropertyTaxAmount)</f>
        <v>3750</v>
      </c>
      <c r="H171" s="30">
        <f ca="1">IF(Amortering[[#This Row],[betalning
datum]]="",0,Amortering[[#This Row],[ränta]]+Amortering[[#This Row],[lånebelopp]]+Amortering[[#This Row],[fastighets-
avgift]])</f>
        <v>14466.381776447273</v>
      </c>
      <c r="I171" s="30">
        <f ca="1">IF(Amortering[[#This Row],[betalning
datum]]="",0,Amortering[[#This Row],[öppnings-
saldo]]-Amortering[[#This Row],[lånebelopp]])</f>
        <v>1417012.2397259141</v>
      </c>
      <c r="J171" s="14">
        <f ca="1">IF(Amortering[[#This Row],[slut-
saldo]]&gt;0,LastRow-ROW(),0)</f>
        <v>192</v>
      </c>
    </row>
    <row r="172" spans="2:10" ht="15" customHeight="1" x14ac:dyDescent="0.25">
      <c r="B172" s="12">
        <f>ROWS($B$4:B172)</f>
        <v>169</v>
      </c>
      <c r="C172" s="13">
        <f ca="1">IF(ValuesEntered,IF(Amortering[[#This Row],['#]]&lt;=Lånets_löptid,IF(ROW()-ROW(Amortering[[#Headers],[betalning
datum]])=1,LoanStart,IF(I171&gt;0,EDATE(C171,1),"")),""),"")</f>
        <v>48357</v>
      </c>
      <c r="D172" s="30">
        <f ca="1">IF(ROW()-ROW(Amortering[[#Headers],[öppnings-
saldo]])=1,Lånebelopp,IF(Amortering[[#This Row],[betalning
datum]]="",0,INDEX(Amortering[], ROW()-4,8)))</f>
        <v>1417012.2397259141</v>
      </c>
      <c r="E172" s="30">
        <f ca="1">IF(ValuesEntered,IF(ROW()-ROW(Amortering[[#Headers],[ränta]])=1,-IPMT(Räntesats/12,1,Lånets_löptid-ROWS($C$4:C172)+1,Amortering[[#This Row],[öppnings-
saldo]]),IFERROR(-IPMT(Räntesats/12,1,Amortering[[#This Row],['#
återstående]],D173),0)),0)</f>
        <v>5884.0834372133158</v>
      </c>
      <c r="F172" s="30">
        <f ca="1">IFERROR(IF(AND(ValuesEntered,Amortering[[#This Row],[betalning
datum]]&lt;&gt;""),-PPMT(Räntesats/12,1,Lånets_löptid-ROWS($C$4:C172)+1,Amortering[[#This Row],[öppnings-
saldo]]),""),0)</f>
        <v>4832.2147947181429</v>
      </c>
      <c r="G172" s="30">
        <f ca="1">IF(Amortering[[#This Row],[betalning
datum]]="",0,PropertyTaxAmount)</f>
        <v>3750</v>
      </c>
      <c r="H172" s="30">
        <f ca="1">IF(Amortering[[#This Row],[betalning
datum]]="",0,Amortering[[#This Row],[ränta]]+Amortering[[#This Row],[lånebelopp]]+Amortering[[#This Row],[fastighets-
avgift]])</f>
        <v>14466.298231931458</v>
      </c>
      <c r="I172" s="30">
        <f ca="1">IF(Amortering[[#This Row],[betalning
datum]]="",0,Amortering[[#This Row],[öppnings-
saldo]]-Amortering[[#This Row],[lånebelopp]])</f>
        <v>1412180.0249311959</v>
      </c>
      <c r="J172" s="14">
        <f ca="1">IF(Amortering[[#This Row],[slut-
saldo]]&gt;0,LastRow-ROW(),0)</f>
        <v>191</v>
      </c>
    </row>
    <row r="173" spans="2:10" ht="15" customHeight="1" x14ac:dyDescent="0.25">
      <c r="B173" s="12">
        <f>ROWS($B$4:B173)</f>
        <v>170</v>
      </c>
      <c r="C173" s="13">
        <f ca="1">IF(ValuesEntered,IF(Amortering[[#This Row],['#]]&lt;=Lånets_löptid,IF(ROW()-ROW(Amortering[[#Headers],[betalning
datum]])=1,LoanStart,IF(I172&gt;0,EDATE(C172,1),"")),""),"")</f>
        <v>48388</v>
      </c>
      <c r="D173" s="30">
        <f ca="1">IF(ROW()-ROW(Amortering[[#Headers],[öppnings-
saldo]])=1,Lånebelopp,IF(Amortering[[#This Row],[betalning
datum]]="",0,INDEX(Amortering[], ROW()-4,8)))</f>
        <v>1412180.0249311959</v>
      </c>
      <c r="E173" s="30">
        <f ca="1">IF(ValuesEntered,IF(ROW()-ROW(Amortering[[#Headers],[ränta]])=1,-IPMT(Räntesats/12,1,Lånets_löptid-ROWS($C$4:C173)+1,Amortering[[#This Row],[öppnings-
saldo]]),IFERROR(-IPMT(Räntesats/12,1,Amortering[[#This Row],['#
återstående]],D174),0)),0)</f>
        <v>5863.8653162840264</v>
      </c>
      <c r="F173" s="30">
        <f ca="1">IFERROR(IF(AND(ValuesEntered,Amortering[[#This Row],[betalning
datum]]&lt;&gt;""),-PPMT(Räntesats/12,1,Lånets_löptid-ROWS($C$4:C173)+1,Amortering[[#This Row],[öppnings-
saldo]]),""),0)</f>
        <v>4852.3490230294692</v>
      </c>
      <c r="G173" s="30">
        <f ca="1">IF(Amortering[[#This Row],[betalning
datum]]="",0,PropertyTaxAmount)</f>
        <v>3750</v>
      </c>
      <c r="H173" s="30">
        <f ca="1">IF(Amortering[[#This Row],[betalning
datum]]="",0,Amortering[[#This Row],[ränta]]+Amortering[[#This Row],[lånebelopp]]+Amortering[[#This Row],[fastighets-
avgift]])</f>
        <v>14466.214339313496</v>
      </c>
      <c r="I173" s="30">
        <f ca="1">IF(Amortering[[#This Row],[betalning
datum]]="",0,Amortering[[#This Row],[öppnings-
saldo]]-Amortering[[#This Row],[lånebelopp]])</f>
        <v>1407327.6759081664</v>
      </c>
      <c r="J173" s="14">
        <f ca="1">IF(Amortering[[#This Row],[slut-
saldo]]&gt;0,LastRow-ROW(),0)</f>
        <v>190</v>
      </c>
    </row>
    <row r="174" spans="2:10" ht="15" customHeight="1" x14ac:dyDescent="0.25">
      <c r="B174" s="12">
        <f>ROWS($B$4:B174)</f>
        <v>171</v>
      </c>
      <c r="C174" s="13">
        <f ca="1">IF(ValuesEntered,IF(Amortering[[#This Row],['#]]&lt;=Lånets_löptid,IF(ROW()-ROW(Amortering[[#Headers],[betalning
datum]])=1,LoanStart,IF(I173&gt;0,EDATE(C173,1),"")),""),"")</f>
        <v>48418</v>
      </c>
      <c r="D174" s="30">
        <f ca="1">IF(ROW()-ROW(Amortering[[#Headers],[öppnings-
saldo]])=1,Lånebelopp,IF(Amortering[[#This Row],[betalning
datum]]="",0,INDEX(Amortering[], ROW()-4,8)))</f>
        <v>1407327.6759081664</v>
      </c>
      <c r="E174" s="30">
        <f ca="1">IF(ValuesEntered,IF(ROW()-ROW(Amortering[[#Headers],[ränta]])=1,-IPMT(Räntesats/12,1,Lånets_löptid-ROWS($C$4:C174)+1,Amortering[[#This Row],[öppnings-
saldo]]),IFERROR(-IPMT(Räntesats/12,1,Amortering[[#This Row],['#
återstående]],D175),0)),0)</f>
        <v>5843.5629531841987</v>
      </c>
      <c r="F174" s="30">
        <f ca="1">IFERROR(IF(AND(ValuesEntered,Amortering[[#This Row],[betalning
datum]]&lt;&gt;""),-PPMT(Räntesats/12,1,Lånets_löptid-ROWS($C$4:C174)+1,Amortering[[#This Row],[öppnings-
saldo]]),""),0)</f>
        <v>4872.5671439587586</v>
      </c>
      <c r="G174" s="30">
        <f ca="1">IF(Amortering[[#This Row],[betalning
datum]]="",0,PropertyTaxAmount)</f>
        <v>3750</v>
      </c>
      <c r="H174" s="30">
        <f ca="1">IF(Amortering[[#This Row],[betalning
datum]]="",0,Amortering[[#This Row],[ränta]]+Amortering[[#This Row],[lånebelopp]]+Amortering[[#This Row],[fastighets-
avgift]])</f>
        <v>14466.130097142957</v>
      </c>
      <c r="I174" s="30">
        <f ca="1">IF(Amortering[[#This Row],[betalning
datum]]="",0,Amortering[[#This Row],[öppnings-
saldo]]-Amortering[[#This Row],[lånebelopp]])</f>
        <v>1402455.1087642077</v>
      </c>
      <c r="J174" s="14">
        <f ca="1">IF(Amortering[[#This Row],[slut-
saldo]]&gt;0,LastRow-ROW(),0)</f>
        <v>189</v>
      </c>
    </row>
    <row r="175" spans="2:10" ht="15" customHeight="1" x14ac:dyDescent="0.25">
      <c r="B175" s="12">
        <f>ROWS($B$4:B175)</f>
        <v>172</v>
      </c>
      <c r="C175" s="13">
        <f ca="1">IF(ValuesEntered,IF(Amortering[[#This Row],['#]]&lt;=Lånets_löptid,IF(ROW()-ROW(Amortering[[#Headers],[betalning
datum]])=1,LoanStart,IF(I174&gt;0,EDATE(C174,1),"")),""),"")</f>
        <v>48449</v>
      </c>
      <c r="D175" s="30">
        <f ca="1">IF(ROW()-ROW(Amortering[[#Headers],[öppnings-
saldo]])=1,Lånebelopp,IF(Amortering[[#This Row],[betalning
datum]]="",0,INDEX(Amortering[], ROW()-4,8)))</f>
        <v>1402455.1087642077</v>
      </c>
      <c r="E175" s="30">
        <f ca="1">IF(ValuesEntered,IF(ROW()-ROW(Amortering[[#Headers],[ränta]])=1,-IPMT(Räntesats/12,1,Lånets_löptid-ROWS($C$4:C175)+1,Amortering[[#This Row],[öppnings-
saldo]]),IFERROR(-IPMT(Räntesats/12,1,Amortering[[#This Row],['#
återstående]],D176),0)),0)</f>
        <v>5823.175996904788</v>
      </c>
      <c r="F175" s="30">
        <f ca="1">IFERROR(IF(AND(ValuesEntered,Amortering[[#This Row],[betalning
datum]]&lt;&gt;""),-PPMT(Räntesats/12,1,Lånets_löptid-ROWS($C$4:C175)+1,Amortering[[#This Row],[öppnings-
saldo]]),""),0)</f>
        <v>4892.8695070585864</v>
      </c>
      <c r="G175" s="30">
        <f ca="1">IF(Amortering[[#This Row],[betalning
datum]]="",0,PropertyTaxAmount)</f>
        <v>3750</v>
      </c>
      <c r="H175" s="30">
        <f ca="1">IF(Amortering[[#This Row],[betalning
datum]]="",0,Amortering[[#This Row],[ränta]]+Amortering[[#This Row],[lånebelopp]]+Amortering[[#This Row],[fastighets-
avgift]])</f>
        <v>14466.045503963374</v>
      </c>
      <c r="I175" s="30">
        <f ca="1">IF(Amortering[[#This Row],[betalning
datum]]="",0,Amortering[[#This Row],[öppnings-
saldo]]-Amortering[[#This Row],[lånebelopp]])</f>
        <v>1397562.2392571492</v>
      </c>
      <c r="J175" s="14">
        <f ca="1">IF(Amortering[[#This Row],[slut-
saldo]]&gt;0,LastRow-ROW(),0)</f>
        <v>188</v>
      </c>
    </row>
    <row r="176" spans="2:10" ht="15" customHeight="1" x14ac:dyDescent="0.25">
      <c r="B176" s="12">
        <f>ROWS($B$4:B176)</f>
        <v>173</v>
      </c>
      <c r="C176" s="13">
        <f ca="1">IF(ValuesEntered,IF(Amortering[[#This Row],['#]]&lt;=Lånets_löptid,IF(ROW()-ROW(Amortering[[#Headers],[betalning
datum]])=1,LoanStart,IF(I175&gt;0,EDATE(C175,1),"")),""),"")</f>
        <v>48480</v>
      </c>
      <c r="D176" s="30">
        <f ca="1">IF(ROW()-ROW(Amortering[[#Headers],[öppnings-
saldo]])=1,Lånebelopp,IF(Amortering[[#This Row],[betalning
datum]]="",0,INDEX(Amortering[], ROW()-4,8)))</f>
        <v>1397562.2392571492</v>
      </c>
      <c r="E176" s="30">
        <f ca="1">IF(ValuesEntered,IF(ROW()-ROW(Amortering[[#Headers],[ränta]])=1,-IPMT(Räntesats/12,1,Lånets_löptid-ROWS($C$4:C176)+1,Amortering[[#This Row],[öppnings-
saldo]]),IFERROR(-IPMT(Räntesats/12,1,Amortering[[#This Row],['#
återstående]],D177),0)),0)</f>
        <v>5802.7040949742131</v>
      </c>
      <c r="F176" s="30">
        <f ca="1">IFERROR(IF(AND(ValuesEntered,Amortering[[#This Row],[betalning
datum]]&lt;&gt;""),-PPMT(Räntesats/12,1,Lånets_löptid-ROWS($C$4:C176)+1,Amortering[[#This Row],[öppnings-
saldo]]),""),0)</f>
        <v>4913.256463337997</v>
      </c>
      <c r="G176" s="30">
        <f ca="1">IF(Amortering[[#This Row],[betalning
datum]]="",0,PropertyTaxAmount)</f>
        <v>3750</v>
      </c>
      <c r="H176" s="30">
        <f ca="1">IF(Amortering[[#This Row],[betalning
datum]]="",0,Amortering[[#This Row],[ränta]]+Amortering[[#This Row],[lånebelopp]]+Amortering[[#This Row],[fastighets-
avgift]])</f>
        <v>14465.96055831221</v>
      </c>
      <c r="I176" s="30">
        <f ca="1">IF(Amortering[[#This Row],[betalning
datum]]="",0,Amortering[[#This Row],[öppnings-
saldo]]-Amortering[[#This Row],[lånebelopp]])</f>
        <v>1392648.9827938112</v>
      </c>
      <c r="J176" s="14">
        <f ca="1">IF(Amortering[[#This Row],[slut-
saldo]]&gt;0,LastRow-ROW(),0)</f>
        <v>187</v>
      </c>
    </row>
    <row r="177" spans="2:10" ht="15" customHeight="1" x14ac:dyDescent="0.25">
      <c r="B177" s="12">
        <f>ROWS($B$4:B177)</f>
        <v>174</v>
      </c>
      <c r="C177" s="13">
        <f ca="1">IF(ValuesEntered,IF(Amortering[[#This Row],['#]]&lt;=Lånets_löptid,IF(ROW()-ROW(Amortering[[#Headers],[betalning
datum]])=1,LoanStart,IF(I176&gt;0,EDATE(C176,1),"")),""),"")</f>
        <v>48510</v>
      </c>
      <c r="D177" s="30">
        <f ca="1">IF(ROW()-ROW(Amortering[[#Headers],[öppnings-
saldo]])=1,Lånebelopp,IF(Amortering[[#This Row],[betalning
datum]]="",0,INDEX(Amortering[], ROW()-4,8)))</f>
        <v>1392648.9827938112</v>
      </c>
      <c r="E177" s="30">
        <f ca="1">IF(ValuesEntered,IF(ROW()-ROW(Amortering[[#Headers],[ränta]])=1,-IPMT(Räntesats/12,1,Lånets_löptid-ROWS($C$4:C177)+1,Amortering[[#This Row],[öppnings-
saldo]]),IFERROR(-IPMT(Räntesats/12,1,Amortering[[#This Row],['#
återstående]],D178),0)),0)</f>
        <v>5782.1468934522609</v>
      </c>
      <c r="F177" s="30">
        <f ca="1">IFERROR(IF(AND(ValuesEntered,Amortering[[#This Row],[betalning
datum]]&lt;&gt;""),-PPMT(Räntesats/12,1,Lånets_löptid-ROWS($C$4:C177)+1,Amortering[[#This Row],[öppnings-
saldo]]),""),0)</f>
        <v>4933.7283652685737</v>
      </c>
      <c r="G177" s="30">
        <f ca="1">IF(Amortering[[#This Row],[betalning
datum]]="",0,PropertyTaxAmount)</f>
        <v>3750</v>
      </c>
      <c r="H177" s="30">
        <f ca="1">IF(Amortering[[#This Row],[betalning
datum]]="",0,Amortering[[#This Row],[ränta]]+Amortering[[#This Row],[lånebelopp]]+Amortering[[#This Row],[fastighets-
avgift]])</f>
        <v>14465.875258720835</v>
      </c>
      <c r="I177" s="30">
        <f ca="1">IF(Amortering[[#This Row],[betalning
datum]]="",0,Amortering[[#This Row],[öppnings-
saldo]]-Amortering[[#This Row],[lånebelopp]])</f>
        <v>1387715.2544285427</v>
      </c>
      <c r="J177" s="14">
        <f ca="1">IF(Amortering[[#This Row],[slut-
saldo]]&gt;0,LastRow-ROW(),0)</f>
        <v>186</v>
      </c>
    </row>
    <row r="178" spans="2:10" ht="15" customHeight="1" x14ac:dyDescent="0.25">
      <c r="B178" s="12">
        <f>ROWS($B$4:B178)</f>
        <v>175</v>
      </c>
      <c r="C178" s="13">
        <f ca="1">IF(ValuesEntered,IF(Amortering[[#This Row],['#]]&lt;=Lånets_löptid,IF(ROW()-ROW(Amortering[[#Headers],[betalning
datum]])=1,LoanStart,IF(I177&gt;0,EDATE(C177,1),"")),""),"")</f>
        <v>48541</v>
      </c>
      <c r="D178" s="30">
        <f ca="1">IF(ROW()-ROW(Amortering[[#Headers],[öppnings-
saldo]])=1,Lånebelopp,IF(Amortering[[#This Row],[betalning
datum]]="",0,INDEX(Amortering[], ROW()-4,8)))</f>
        <v>1387715.2544285427</v>
      </c>
      <c r="E178" s="30">
        <f ca="1">IF(ValuesEntered,IF(ROW()-ROW(Amortering[[#Headers],[ränta]])=1,-IPMT(Räntesats/12,1,Lånets_löptid-ROWS($C$4:C178)+1,Amortering[[#This Row],[öppnings-
saldo]]),IFERROR(-IPMT(Räntesats/12,1,Amortering[[#This Row],['#
återstående]],D179),0)),0)</f>
        <v>5761.5040369239678</v>
      </c>
      <c r="F178" s="30">
        <f ca="1">IFERROR(IF(AND(ValuesEntered,Amortering[[#This Row],[betalning
datum]]&lt;&gt;""),-PPMT(Räntesats/12,1,Lånets_löptid-ROWS($C$4:C178)+1,Amortering[[#This Row],[öppnings-
saldo]]),""),0)</f>
        <v>4954.285566790526</v>
      </c>
      <c r="G178" s="30">
        <f ca="1">IF(Amortering[[#This Row],[betalning
datum]]="",0,PropertyTaxAmount)</f>
        <v>3750</v>
      </c>
      <c r="H178" s="30">
        <f ca="1">IF(Amortering[[#This Row],[betalning
datum]]="",0,Amortering[[#This Row],[ränta]]+Amortering[[#This Row],[lånebelopp]]+Amortering[[#This Row],[fastighets-
avgift]])</f>
        <v>14465.789603714493</v>
      </c>
      <c r="I178" s="30">
        <f ca="1">IF(Amortering[[#This Row],[betalning
datum]]="",0,Amortering[[#This Row],[öppnings-
saldo]]-Amortering[[#This Row],[lånebelopp]])</f>
        <v>1382760.9688617522</v>
      </c>
      <c r="J178" s="14">
        <f ca="1">IF(Amortering[[#This Row],[slut-
saldo]]&gt;0,LastRow-ROW(),0)</f>
        <v>185</v>
      </c>
    </row>
    <row r="179" spans="2:10" ht="15" customHeight="1" x14ac:dyDescent="0.25">
      <c r="B179" s="12">
        <f>ROWS($B$4:B179)</f>
        <v>176</v>
      </c>
      <c r="C179" s="13">
        <f ca="1">IF(ValuesEntered,IF(Amortering[[#This Row],['#]]&lt;=Lånets_löptid,IF(ROW()-ROW(Amortering[[#Headers],[betalning
datum]])=1,LoanStart,IF(I178&gt;0,EDATE(C178,1),"")),""),"")</f>
        <v>48571</v>
      </c>
      <c r="D179" s="30">
        <f ca="1">IF(ROW()-ROW(Amortering[[#Headers],[öppnings-
saldo]])=1,Lånebelopp,IF(Amortering[[#This Row],[betalning
datum]]="",0,INDEX(Amortering[], ROW()-4,8)))</f>
        <v>1382760.9688617522</v>
      </c>
      <c r="E179" s="30">
        <f ca="1">IF(ValuesEntered,IF(ROW()-ROW(Amortering[[#Headers],[ränta]])=1,-IPMT(Räntesats/12,1,Lånets_löptid-ROWS($C$4:C179)+1,Amortering[[#This Row],[öppnings-
saldo]]),IFERROR(-IPMT(Räntesats/12,1,Amortering[[#This Row],['#
återstående]],D180),0)),0)</f>
        <v>5740.7751684934728</v>
      </c>
      <c r="F179" s="30">
        <f ca="1">IFERROR(IF(AND(ValuesEntered,Amortering[[#This Row],[betalning
datum]]&lt;&gt;""),-PPMT(Räntesats/12,1,Lånets_löptid-ROWS($C$4:C179)+1,Amortering[[#This Row],[öppnings-
saldo]]),""),0)</f>
        <v>4974.92842331882</v>
      </c>
      <c r="G179" s="30">
        <f ca="1">IF(Amortering[[#This Row],[betalning
datum]]="",0,PropertyTaxAmount)</f>
        <v>3750</v>
      </c>
      <c r="H179" s="30">
        <f ca="1">IF(Amortering[[#This Row],[betalning
datum]]="",0,Amortering[[#This Row],[ränta]]+Amortering[[#This Row],[lånebelopp]]+Amortering[[#This Row],[fastighets-
avgift]])</f>
        <v>14465.703591812293</v>
      </c>
      <c r="I179" s="30">
        <f ca="1">IF(Amortering[[#This Row],[betalning
datum]]="",0,Amortering[[#This Row],[öppnings-
saldo]]-Amortering[[#This Row],[lånebelopp]])</f>
        <v>1377786.0404384334</v>
      </c>
      <c r="J179" s="14">
        <f ca="1">IF(Amortering[[#This Row],[slut-
saldo]]&gt;0,LastRow-ROW(),0)</f>
        <v>184</v>
      </c>
    </row>
    <row r="180" spans="2:10" ht="15" customHeight="1" x14ac:dyDescent="0.25">
      <c r="B180" s="12">
        <f>ROWS($B$4:B180)</f>
        <v>177</v>
      </c>
      <c r="C180" s="13">
        <f ca="1">IF(ValuesEntered,IF(Amortering[[#This Row],['#]]&lt;=Lånets_löptid,IF(ROW()-ROW(Amortering[[#Headers],[betalning
datum]])=1,LoanStart,IF(I179&gt;0,EDATE(C179,1),"")),""),"")</f>
        <v>48602</v>
      </c>
      <c r="D180" s="30">
        <f ca="1">IF(ROW()-ROW(Amortering[[#Headers],[öppnings-
saldo]])=1,Lånebelopp,IF(Amortering[[#This Row],[betalning
datum]]="",0,INDEX(Amortering[], ROW()-4,8)))</f>
        <v>1377786.0404384334</v>
      </c>
      <c r="E180" s="30">
        <f ca="1">IF(ValuesEntered,IF(ROW()-ROW(Amortering[[#Headers],[ränta]])=1,-IPMT(Räntesats/12,1,Lånets_löptid-ROWS($C$4:C180)+1,Amortering[[#This Row],[öppnings-
saldo]]),IFERROR(-IPMT(Räntesats/12,1,Amortering[[#This Row],['#
återstående]],D181),0)),0)</f>
        <v>5719.9599297778504</v>
      </c>
      <c r="F180" s="30">
        <f ca="1">IFERROR(IF(AND(ValuesEntered,Amortering[[#This Row],[betalning
datum]]&lt;&gt;""),-PPMT(Räntesats/12,1,Lånets_löptid-ROWS($C$4:C180)+1,Amortering[[#This Row],[öppnings-
saldo]]),""),0)</f>
        <v>4995.6572917493149</v>
      </c>
      <c r="G180" s="30">
        <f ca="1">IF(Amortering[[#This Row],[betalning
datum]]="",0,PropertyTaxAmount)</f>
        <v>3750</v>
      </c>
      <c r="H180" s="30">
        <f ca="1">IF(Amortering[[#This Row],[betalning
datum]]="",0,Amortering[[#This Row],[ränta]]+Amortering[[#This Row],[lånebelopp]]+Amortering[[#This Row],[fastighets-
avgift]])</f>
        <v>14465.617221527165</v>
      </c>
      <c r="I180" s="30">
        <f ca="1">IF(Amortering[[#This Row],[betalning
datum]]="",0,Amortering[[#This Row],[öppnings-
saldo]]-Amortering[[#This Row],[lånebelopp]])</f>
        <v>1372790.3831466842</v>
      </c>
      <c r="J180" s="14">
        <f ca="1">IF(Amortering[[#This Row],[slut-
saldo]]&gt;0,LastRow-ROW(),0)</f>
        <v>183</v>
      </c>
    </row>
    <row r="181" spans="2:10" ht="15" customHeight="1" x14ac:dyDescent="0.25">
      <c r="B181" s="12">
        <f>ROWS($B$4:B181)</f>
        <v>178</v>
      </c>
      <c r="C181" s="13">
        <f ca="1">IF(ValuesEntered,IF(Amortering[[#This Row],['#]]&lt;=Lånets_löptid,IF(ROW()-ROW(Amortering[[#Headers],[betalning
datum]])=1,LoanStart,IF(I180&gt;0,EDATE(C180,1),"")),""),"")</f>
        <v>48633</v>
      </c>
      <c r="D181" s="30">
        <f ca="1">IF(ROW()-ROW(Amortering[[#Headers],[öppnings-
saldo]])=1,Lånebelopp,IF(Amortering[[#This Row],[betalning
datum]]="",0,INDEX(Amortering[], ROW()-4,8)))</f>
        <v>1372790.3831466842</v>
      </c>
      <c r="E181" s="30">
        <f ca="1">IF(ValuesEntered,IF(ROW()-ROW(Amortering[[#Headers],[ränta]])=1,-IPMT(Räntesats/12,1,Lånets_löptid-ROWS($C$4:C181)+1,Amortering[[#This Row],[öppnings-
saldo]]),IFERROR(-IPMT(Räntesats/12,1,Amortering[[#This Row],['#
återstående]],D182),0)),0)</f>
        <v>5699.0579609009137</v>
      </c>
      <c r="F181" s="30">
        <f ca="1">IFERROR(IF(AND(ValuesEntered,Amortering[[#This Row],[betalning
datum]]&lt;&gt;""),-PPMT(Räntesats/12,1,Lånets_löptid-ROWS($C$4:C181)+1,Amortering[[#This Row],[öppnings-
saldo]]),""),0)</f>
        <v>5016.4725304649373</v>
      </c>
      <c r="G181" s="30">
        <f ca="1">IF(Amortering[[#This Row],[betalning
datum]]="",0,PropertyTaxAmount)</f>
        <v>3750</v>
      </c>
      <c r="H181" s="30">
        <f ca="1">IF(Amortering[[#This Row],[betalning
datum]]="",0,Amortering[[#This Row],[ränta]]+Amortering[[#This Row],[lånebelopp]]+Amortering[[#This Row],[fastighets-
avgift]])</f>
        <v>14465.530491365851</v>
      </c>
      <c r="I181" s="30">
        <f ca="1">IF(Amortering[[#This Row],[betalning
datum]]="",0,Amortering[[#This Row],[öppnings-
saldo]]-Amortering[[#This Row],[lånebelopp]])</f>
        <v>1367773.9106162193</v>
      </c>
      <c r="J181" s="14">
        <f ca="1">IF(Amortering[[#This Row],[slut-
saldo]]&gt;0,LastRow-ROW(),0)</f>
        <v>182</v>
      </c>
    </row>
    <row r="182" spans="2:10" ht="15" customHeight="1" x14ac:dyDescent="0.25">
      <c r="B182" s="12">
        <f>ROWS($B$4:B182)</f>
        <v>179</v>
      </c>
      <c r="C182" s="13">
        <f ca="1">IF(ValuesEntered,IF(Amortering[[#This Row],['#]]&lt;=Lånets_löptid,IF(ROW()-ROW(Amortering[[#Headers],[betalning
datum]])=1,LoanStart,IF(I181&gt;0,EDATE(C181,1),"")),""),"")</f>
        <v>48661</v>
      </c>
      <c r="D182" s="30">
        <f ca="1">IF(ROW()-ROW(Amortering[[#Headers],[öppnings-
saldo]])=1,Lånebelopp,IF(Amortering[[#This Row],[betalning
datum]]="",0,INDEX(Amortering[], ROW()-4,8)))</f>
        <v>1367773.9106162193</v>
      </c>
      <c r="E182" s="30">
        <f ca="1">IF(ValuesEntered,IF(ROW()-ROW(Amortering[[#Headers],[ränta]])=1,-IPMT(Räntesats/12,1,Lånets_löptid-ROWS($C$4:C182)+1,Amortering[[#This Row],[öppnings-
saldo]]),IFERROR(-IPMT(Räntesats/12,1,Amortering[[#This Row],['#
återstående]],D183),0)),0)</f>
        <v>5678.0689004869892</v>
      </c>
      <c r="F182" s="30">
        <f ca="1">IFERROR(IF(AND(ValuesEntered,Amortering[[#This Row],[betalning
datum]]&lt;&gt;""),-PPMT(Räntesats/12,1,Lånets_löptid-ROWS($C$4:C182)+1,Amortering[[#This Row],[öppnings-
saldo]]),""),0)</f>
        <v>5037.3744993418759</v>
      </c>
      <c r="G182" s="30">
        <f ca="1">IF(Amortering[[#This Row],[betalning
datum]]="",0,PropertyTaxAmount)</f>
        <v>3750</v>
      </c>
      <c r="H182" s="30">
        <f ca="1">IF(Amortering[[#This Row],[betalning
datum]]="",0,Amortering[[#This Row],[ränta]]+Amortering[[#This Row],[lånebelopp]]+Amortering[[#This Row],[fastighets-
avgift]])</f>
        <v>14465.443399828866</v>
      </c>
      <c r="I182" s="30">
        <f ca="1">IF(Amortering[[#This Row],[betalning
datum]]="",0,Amortering[[#This Row],[öppnings-
saldo]]-Amortering[[#This Row],[lånebelopp]])</f>
        <v>1362736.5361168773</v>
      </c>
      <c r="J182" s="14">
        <f ca="1">IF(Amortering[[#This Row],[slut-
saldo]]&gt;0,LastRow-ROW(),0)</f>
        <v>181</v>
      </c>
    </row>
    <row r="183" spans="2:10" ht="15" customHeight="1" x14ac:dyDescent="0.25">
      <c r="B183" s="12">
        <f>ROWS($B$4:B183)</f>
        <v>180</v>
      </c>
      <c r="C183" s="13">
        <f ca="1">IF(ValuesEntered,IF(Amortering[[#This Row],['#]]&lt;=Lånets_löptid,IF(ROW()-ROW(Amortering[[#Headers],[betalning
datum]])=1,LoanStart,IF(I182&gt;0,EDATE(C182,1),"")),""),"")</f>
        <v>48692</v>
      </c>
      <c r="D183" s="30">
        <f ca="1">IF(ROW()-ROW(Amortering[[#Headers],[öppnings-
saldo]])=1,Lånebelopp,IF(Amortering[[#This Row],[betalning
datum]]="",0,INDEX(Amortering[], ROW()-4,8)))</f>
        <v>1362736.5361168773</v>
      </c>
      <c r="E183" s="30">
        <f ca="1">IF(ValuesEntered,IF(ROW()-ROW(Amortering[[#Headers],[ränta]])=1,-IPMT(Räntesats/12,1,Lånets_löptid-ROWS($C$4:C183)+1,Amortering[[#This Row],[öppnings-
saldo]]),IFERROR(-IPMT(Räntesats/12,1,Amortering[[#This Row],['#
återstående]],D184),0)),0)</f>
        <v>5656.9923856546729</v>
      </c>
      <c r="F183" s="30">
        <f ca="1">IFERROR(IF(AND(ValuesEntered,Amortering[[#This Row],[betalning
datum]]&lt;&gt;""),-PPMT(Räntesats/12,1,Lånets_löptid-ROWS($C$4:C183)+1,Amortering[[#This Row],[öppnings-
saldo]]),""),0)</f>
        <v>5058.3635597557986</v>
      </c>
      <c r="G183" s="30">
        <f ca="1">IF(Amortering[[#This Row],[betalning
datum]]="",0,PropertyTaxAmount)</f>
        <v>3750</v>
      </c>
      <c r="H183" s="30">
        <f ca="1">IF(Amortering[[#This Row],[betalning
datum]]="",0,Amortering[[#This Row],[ränta]]+Amortering[[#This Row],[lånebelopp]]+Amortering[[#This Row],[fastighets-
avgift]])</f>
        <v>14465.355945410472</v>
      </c>
      <c r="I183" s="30">
        <f ca="1">IF(Amortering[[#This Row],[betalning
datum]]="",0,Amortering[[#This Row],[öppnings-
saldo]]-Amortering[[#This Row],[lånebelopp]])</f>
        <v>1357678.1725571216</v>
      </c>
      <c r="J183" s="14">
        <f ca="1">IF(Amortering[[#This Row],[slut-
saldo]]&gt;0,LastRow-ROW(),0)</f>
        <v>180</v>
      </c>
    </row>
    <row r="184" spans="2:10" ht="15" customHeight="1" x14ac:dyDescent="0.25">
      <c r="B184" s="12">
        <f>ROWS($B$4:B184)</f>
        <v>181</v>
      </c>
      <c r="C184" s="13">
        <f ca="1">IF(ValuesEntered,IF(Amortering[[#This Row],['#]]&lt;=Lånets_löptid,IF(ROW()-ROW(Amortering[[#Headers],[betalning
datum]])=1,LoanStart,IF(I183&gt;0,EDATE(C183,1),"")),""),"")</f>
        <v>48722</v>
      </c>
      <c r="D184" s="30">
        <f ca="1">IF(ROW()-ROW(Amortering[[#Headers],[öppnings-
saldo]])=1,Lånebelopp,IF(Amortering[[#This Row],[betalning
datum]]="",0,INDEX(Amortering[], ROW()-4,8)))</f>
        <v>1357678.1725571216</v>
      </c>
      <c r="E184" s="30">
        <f ca="1">IF(ValuesEntered,IF(ROW()-ROW(Amortering[[#Headers],[ränta]])=1,-IPMT(Räntesats/12,1,Lånets_löptid-ROWS($C$4:C184)+1,Amortering[[#This Row],[öppnings-
saldo]]),IFERROR(-IPMT(Räntesats/12,1,Amortering[[#This Row],['#
återstående]],D185),0)),0)</f>
        <v>5635.8280520105563</v>
      </c>
      <c r="F184" s="30">
        <f ca="1">IFERROR(IF(AND(ValuesEntered,Amortering[[#This Row],[betalning
datum]]&lt;&gt;""),-PPMT(Räntesats/12,1,Lånets_löptid-ROWS($C$4:C184)+1,Amortering[[#This Row],[öppnings-
saldo]]),""),0)</f>
        <v>5079.4400745881139</v>
      </c>
      <c r="G184" s="30">
        <f ca="1">IF(Amortering[[#This Row],[betalning
datum]]="",0,PropertyTaxAmount)</f>
        <v>3750</v>
      </c>
      <c r="H184" s="30">
        <f ca="1">IF(Amortering[[#This Row],[betalning
datum]]="",0,Amortering[[#This Row],[ränta]]+Amortering[[#This Row],[lånebelopp]]+Amortering[[#This Row],[fastighets-
avgift]])</f>
        <v>14465.26812659867</v>
      </c>
      <c r="I184" s="30">
        <f ca="1">IF(Amortering[[#This Row],[betalning
datum]]="",0,Amortering[[#This Row],[öppnings-
saldo]]-Amortering[[#This Row],[lånebelopp]])</f>
        <v>1352598.7324825334</v>
      </c>
      <c r="J184" s="14">
        <f ca="1">IF(Amortering[[#This Row],[slut-
saldo]]&gt;0,LastRow-ROW(),0)</f>
        <v>179</v>
      </c>
    </row>
    <row r="185" spans="2:10" ht="15" customHeight="1" x14ac:dyDescent="0.25">
      <c r="B185" s="12">
        <f>ROWS($B$4:B185)</f>
        <v>182</v>
      </c>
      <c r="C185" s="13">
        <f ca="1">IF(ValuesEntered,IF(Amortering[[#This Row],['#]]&lt;=Lånets_löptid,IF(ROW()-ROW(Amortering[[#Headers],[betalning
datum]])=1,LoanStart,IF(I184&gt;0,EDATE(C184,1),"")),""),"")</f>
        <v>48753</v>
      </c>
      <c r="D185" s="30">
        <f ca="1">IF(ROW()-ROW(Amortering[[#Headers],[öppnings-
saldo]])=1,Lånebelopp,IF(Amortering[[#This Row],[betalning
datum]]="",0,INDEX(Amortering[], ROW()-4,8)))</f>
        <v>1352598.7324825334</v>
      </c>
      <c r="E185" s="30">
        <f ca="1">IF(ValuesEntered,IF(ROW()-ROW(Amortering[[#Headers],[ränta]])=1,-IPMT(Räntesats/12,1,Lånets_löptid-ROWS($C$4:C185)+1,Amortering[[#This Row],[öppnings-
saldo]]),IFERROR(-IPMT(Räntesats/12,1,Amortering[[#This Row],['#
återstående]],D186),0)),0)</f>
        <v>5614.5755336429211</v>
      </c>
      <c r="F185" s="30">
        <f ca="1">IFERROR(IF(AND(ValuesEntered,Amortering[[#This Row],[betalning
datum]]&lt;&gt;""),-PPMT(Räntesats/12,1,Lånets_löptid-ROWS($C$4:C185)+1,Amortering[[#This Row],[öppnings-
saldo]]),""),0)</f>
        <v>5100.6044082322314</v>
      </c>
      <c r="G185" s="30">
        <f ca="1">IF(Amortering[[#This Row],[betalning
datum]]="",0,PropertyTaxAmount)</f>
        <v>3750</v>
      </c>
      <c r="H185" s="30">
        <f ca="1">IF(Amortering[[#This Row],[betalning
datum]]="",0,Amortering[[#This Row],[ränta]]+Amortering[[#This Row],[lånebelopp]]+Amortering[[#This Row],[fastighets-
avgift]])</f>
        <v>14465.179941875153</v>
      </c>
      <c r="I185" s="30">
        <f ca="1">IF(Amortering[[#This Row],[betalning
datum]]="",0,Amortering[[#This Row],[öppnings-
saldo]]-Amortering[[#This Row],[lånebelopp]])</f>
        <v>1347498.1280743012</v>
      </c>
      <c r="J185" s="14">
        <f ca="1">IF(Amortering[[#This Row],[slut-
saldo]]&gt;0,LastRow-ROW(),0)</f>
        <v>178</v>
      </c>
    </row>
    <row r="186" spans="2:10" ht="15" customHeight="1" x14ac:dyDescent="0.25">
      <c r="B186" s="12">
        <f>ROWS($B$4:B186)</f>
        <v>183</v>
      </c>
      <c r="C186" s="13">
        <f ca="1">IF(ValuesEntered,IF(Amortering[[#This Row],['#]]&lt;=Lånets_löptid,IF(ROW()-ROW(Amortering[[#Headers],[betalning
datum]])=1,LoanStart,IF(I185&gt;0,EDATE(C185,1),"")),""),"")</f>
        <v>48783</v>
      </c>
      <c r="D186" s="30">
        <f ca="1">IF(ROW()-ROW(Amortering[[#Headers],[öppnings-
saldo]])=1,Lånebelopp,IF(Amortering[[#This Row],[betalning
datum]]="",0,INDEX(Amortering[], ROW()-4,8)))</f>
        <v>1347498.1280743012</v>
      </c>
      <c r="E186" s="30">
        <f ca="1">IF(ValuesEntered,IF(ROW()-ROW(Amortering[[#Headers],[ränta]])=1,-IPMT(Räntesats/12,1,Lånets_löptid-ROWS($C$4:C186)+1,Amortering[[#This Row],[öppnings-
saldo]]),IFERROR(-IPMT(Räntesats/12,1,Amortering[[#This Row],['#
återstående]],D187),0)),0)</f>
        <v>5593.2344631154228</v>
      </c>
      <c r="F186" s="30">
        <f ca="1">IFERROR(IF(AND(ValuesEntered,Amortering[[#This Row],[betalning
datum]]&lt;&gt;""),-PPMT(Räntesats/12,1,Lånets_löptid-ROWS($C$4:C186)+1,Amortering[[#This Row],[öppnings-
saldo]]),""),0)</f>
        <v>5121.8569265998658</v>
      </c>
      <c r="G186" s="30">
        <f ca="1">IF(Amortering[[#This Row],[betalning
datum]]="",0,PropertyTaxAmount)</f>
        <v>3750</v>
      </c>
      <c r="H186" s="30">
        <f ca="1">IF(Amortering[[#This Row],[betalning
datum]]="",0,Amortering[[#This Row],[ränta]]+Amortering[[#This Row],[lånebelopp]]+Amortering[[#This Row],[fastighets-
avgift]])</f>
        <v>14465.09138971529</v>
      </c>
      <c r="I186" s="30">
        <f ca="1">IF(Amortering[[#This Row],[betalning
datum]]="",0,Amortering[[#This Row],[öppnings-
saldo]]-Amortering[[#This Row],[lånebelopp]])</f>
        <v>1342376.2711477014</v>
      </c>
      <c r="J186" s="14">
        <f ca="1">IF(Amortering[[#This Row],[slut-
saldo]]&gt;0,LastRow-ROW(),0)</f>
        <v>177</v>
      </c>
    </row>
    <row r="187" spans="2:10" ht="15" customHeight="1" x14ac:dyDescent="0.25">
      <c r="B187" s="12">
        <f>ROWS($B$4:B187)</f>
        <v>184</v>
      </c>
      <c r="C187" s="13">
        <f ca="1">IF(ValuesEntered,IF(Amortering[[#This Row],['#]]&lt;=Lånets_löptid,IF(ROW()-ROW(Amortering[[#Headers],[betalning
datum]])=1,LoanStart,IF(I186&gt;0,EDATE(C186,1),"")),""),"")</f>
        <v>48814</v>
      </c>
      <c r="D187" s="30">
        <f ca="1">IF(ROW()-ROW(Amortering[[#Headers],[öppnings-
saldo]])=1,Lånebelopp,IF(Amortering[[#This Row],[betalning
datum]]="",0,INDEX(Amortering[], ROW()-4,8)))</f>
        <v>1342376.2711477014</v>
      </c>
      <c r="E187" s="30">
        <f ca="1">IF(ValuesEntered,IF(ROW()-ROW(Amortering[[#Headers],[ränta]])=1,-IPMT(Räntesats/12,1,Lånets_löptid-ROWS($C$4:C187)+1,Amortering[[#This Row],[öppnings-
saldo]]),IFERROR(-IPMT(Räntesats/12,1,Amortering[[#This Row],['#
återstående]],D188),0)),0)</f>
        <v>5571.8044714607249</v>
      </c>
      <c r="F187" s="30">
        <f ca="1">IFERROR(IF(AND(ValuesEntered,Amortering[[#This Row],[betalning
datum]]&lt;&gt;""),-PPMT(Räntesats/12,1,Lånets_löptid-ROWS($C$4:C187)+1,Amortering[[#This Row],[öppnings-
saldo]]),""),0)</f>
        <v>5143.1979971273649</v>
      </c>
      <c r="G187" s="30">
        <f ca="1">IF(Amortering[[#This Row],[betalning
datum]]="",0,PropertyTaxAmount)</f>
        <v>3750</v>
      </c>
      <c r="H187" s="30">
        <f ca="1">IF(Amortering[[#This Row],[betalning
datum]]="",0,Amortering[[#This Row],[ränta]]+Amortering[[#This Row],[lånebelopp]]+Amortering[[#This Row],[fastighets-
avgift]])</f>
        <v>14465.002468588089</v>
      </c>
      <c r="I187" s="30">
        <f ca="1">IF(Amortering[[#This Row],[betalning
datum]]="",0,Amortering[[#This Row],[öppnings-
saldo]]-Amortering[[#This Row],[lånebelopp]])</f>
        <v>1337233.073150574</v>
      </c>
      <c r="J187" s="14">
        <f ca="1">IF(Amortering[[#This Row],[slut-
saldo]]&gt;0,LastRow-ROW(),0)</f>
        <v>176</v>
      </c>
    </row>
    <row r="188" spans="2:10" ht="15" customHeight="1" x14ac:dyDescent="0.25">
      <c r="B188" s="12">
        <f>ROWS($B$4:B188)</f>
        <v>185</v>
      </c>
      <c r="C188" s="13">
        <f ca="1">IF(ValuesEntered,IF(Amortering[[#This Row],['#]]&lt;=Lånets_löptid,IF(ROW()-ROW(Amortering[[#Headers],[betalning
datum]])=1,LoanStart,IF(I187&gt;0,EDATE(C187,1),"")),""),"")</f>
        <v>48845</v>
      </c>
      <c r="D188" s="30">
        <f ca="1">IF(ROW()-ROW(Amortering[[#Headers],[öppnings-
saldo]])=1,Lånebelopp,IF(Amortering[[#This Row],[betalning
datum]]="",0,INDEX(Amortering[], ROW()-4,8)))</f>
        <v>1337233.073150574</v>
      </c>
      <c r="E188" s="30">
        <f ca="1">IF(ValuesEntered,IF(ROW()-ROW(Amortering[[#Headers],[ränta]])=1,-IPMT(Räntesats/12,1,Lånets_löptid-ROWS($C$4:C188)+1,Amortering[[#This Row],[öppnings-
saldo]]),IFERROR(-IPMT(Räntesats/12,1,Amortering[[#This Row],['#
återstående]],D189),0)),0)</f>
        <v>5550.2851881741335</v>
      </c>
      <c r="F188" s="30">
        <f ca="1">IFERROR(IF(AND(ValuesEntered,Amortering[[#This Row],[betalning
datum]]&lt;&gt;""),-PPMT(Räntesats/12,1,Lånets_löptid-ROWS($C$4:C188)+1,Amortering[[#This Row],[öppnings-
saldo]]),""),0)</f>
        <v>5164.6279887820619</v>
      </c>
      <c r="G188" s="30">
        <f ca="1">IF(Amortering[[#This Row],[betalning
datum]]="",0,PropertyTaxAmount)</f>
        <v>3750</v>
      </c>
      <c r="H188" s="30">
        <f ca="1">IF(Amortering[[#This Row],[betalning
datum]]="",0,Amortering[[#This Row],[ränta]]+Amortering[[#This Row],[lånebelopp]]+Amortering[[#This Row],[fastighets-
avgift]])</f>
        <v>14464.913176956195</v>
      </c>
      <c r="I188" s="30">
        <f ca="1">IF(Amortering[[#This Row],[betalning
datum]]="",0,Amortering[[#This Row],[öppnings-
saldo]]-Amortering[[#This Row],[lånebelopp]])</f>
        <v>1332068.445161792</v>
      </c>
      <c r="J188" s="14">
        <f ca="1">IF(Amortering[[#This Row],[slut-
saldo]]&gt;0,LastRow-ROW(),0)</f>
        <v>175</v>
      </c>
    </row>
    <row r="189" spans="2:10" ht="15" customHeight="1" x14ac:dyDescent="0.25">
      <c r="B189" s="12">
        <f>ROWS($B$4:B189)</f>
        <v>186</v>
      </c>
      <c r="C189" s="13">
        <f ca="1">IF(ValuesEntered,IF(Amortering[[#This Row],['#]]&lt;=Lånets_löptid,IF(ROW()-ROW(Amortering[[#Headers],[betalning
datum]])=1,LoanStart,IF(I188&gt;0,EDATE(C188,1),"")),""),"")</f>
        <v>48875</v>
      </c>
      <c r="D189" s="30">
        <f ca="1">IF(ROW()-ROW(Amortering[[#Headers],[öppnings-
saldo]])=1,Lånebelopp,IF(Amortering[[#This Row],[betalning
datum]]="",0,INDEX(Amortering[], ROW()-4,8)))</f>
        <v>1332068.445161792</v>
      </c>
      <c r="E189" s="30">
        <f ca="1">IF(ValuesEntered,IF(ROW()-ROW(Amortering[[#Headers],[ränta]])=1,-IPMT(Räntesats/12,1,Lånets_löptid-ROWS($C$4:C189)+1,Amortering[[#This Row],[öppnings-
saldo]]),IFERROR(-IPMT(Räntesats/12,1,Amortering[[#This Row],['#
återstående]],D190),0)),0)</f>
        <v>5528.6762412071812</v>
      </c>
      <c r="F189" s="30">
        <f ca="1">IFERROR(IF(AND(ValuesEntered,Amortering[[#This Row],[betalning
datum]]&lt;&gt;""),-PPMT(Räntesats/12,1,Lånets_löptid-ROWS($C$4:C189)+1,Amortering[[#This Row],[öppnings-
saldo]]),""),0)</f>
        <v>5186.1472720686543</v>
      </c>
      <c r="G189" s="30">
        <f ca="1">IF(Amortering[[#This Row],[betalning
datum]]="",0,PropertyTaxAmount)</f>
        <v>3750</v>
      </c>
      <c r="H189" s="30">
        <f ca="1">IF(Amortering[[#This Row],[betalning
datum]]="",0,Amortering[[#This Row],[ränta]]+Amortering[[#This Row],[lånebelopp]]+Amortering[[#This Row],[fastighets-
avgift]])</f>
        <v>14464.823513275835</v>
      </c>
      <c r="I189" s="30">
        <f ca="1">IF(Amortering[[#This Row],[betalning
datum]]="",0,Amortering[[#This Row],[öppnings-
saldo]]-Amortering[[#This Row],[lånebelopp]])</f>
        <v>1326882.2978897234</v>
      </c>
      <c r="J189" s="14">
        <f ca="1">IF(Amortering[[#This Row],[slut-
saldo]]&gt;0,LastRow-ROW(),0)</f>
        <v>174</v>
      </c>
    </row>
    <row r="190" spans="2:10" ht="15" customHeight="1" x14ac:dyDescent="0.25">
      <c r="B190" s="12">
        <f>ROWS($B$4:B190)</f>
        <v>187</v>
      </c>
      <c r="C190" s="13">
        <f ca="1">IF(ValuesEntered,IF(Amortering[[#This Row],['#]]&lt;=Lånets_löptid,IF(ROW()-ROW(Amortering[[#Headers],[betalning
datum]])=1,LoanStart,IF(I189&gt;0,EDATE(C189,1),"")),""),"")</f>
        <v>48906</v>
      </c>
      <c r="D190" s="30">
        <f ca="1">IF(ROW()-ROW(Amortering[[#Headers],[öppnings-
saldo]])=1,Lånebelopp,IF(Amortering[[#This Row],[betalning
datum]]="",0,INDEX(Amortering[], ROW()-4,8)))</f>
        <v>1326882.2978897234</v>
      </c>
      <c r="E190" s="30">
        <f ca="1">IF(ValuesEntered,IF(ROW()-ROW(Amortering[[#Headers],[ränta]])=1,-IPMT(Räntesats/12,1,Lånets_löptid-ROWS($C$4:C190)+1,Amortering[[#This Row],[öppnings-
saldo]]),IFERROR(-IPMT(Räntesats/12,1,Amortering[[#This Row],['#
återstående]],D191),0)),0)</f>
        <v>5506.9772569611987</v>
      </c>
      <c r="F190" s="30">
        <f ca="1">IFERROR(IF(AND(ValuesEntered,Amortering[[#This Row],[betalning
datum]]&lt;&gt;""),-PPMT(Räntesats/12,1,Lånets_löptid-ROWS($C$4:C190)+1,Amortering[[#This Row],[öppnings-
saldo]]),""),0)</f>
        <v>5207.7562190356084</v>
      </c>
      <c r="G190" s="30">
        <f ca="1">IF(Amortering[[#This Row],[betalning
datum]]="",0,PropertyTaxAmount)</f>
        <v>3750</v>
      </c>
      <c r="H190" s="30">
        <f ca="1">IF(Amortering[[#This Row],[betalning
datum]]="",0,Amortering[[#This Row],[ränta]]+Amortering[[#This Row],[lånebelopp]]+Amortering[[#This Row],[fastighets-
avgift]])</f>
        <v>14464.733475996807</v>
      </c>
      <c r="I190" s="30">
        <f ca="1">IF(Amortering[[#This Row],[betalning
datum]]="",0,Amortering[[#This Row],[öppnings-
saldo]]-Amortering[[#This Row],[lånebelopp]])</f>
        <v>1321674.5416706877</v>
      </c>
      <c r="J190" s="14">
        <f ca="1">IF(Amortering[[#This Row],[slut-
saldo]]&gt;0,LastRow-ROW(),0)</f>
        <v>173</v>
      </c>
    </row>
    <row r="191" spans="2:10" ht="15" customHeight="1" x14ac:dyDescent="0.25">
      <c r="B191" s="12">
        <f>ROWS($B$4:B191)</f>
        <v>188</v>
      </c>
      <c r="C191" s="13">
        <f ca="1">IF(ValuesEntered,IF(Amortering[[#This Row],['#]]&lt;=Lånets_löptid,IF(ROW()-ROW(Amortering[[#Headers],[betalning
datum]])=1,LoanStart,IF(I190&gt;0,EDATE(C190,1),"")),""),"")</f>
        <v>48936</v>
      </c>
      <c r="D191" s="30">
        <f ca="1">IF(ROW()-ROW(Amortering[[#Headers],[öppnings-
saldo]])=1,Lånebelopp,IF(Amortering[[#This Row],[betalning
datum]]="",0,INDEX(Amortering[], ROW()-4,8)))</f>
        <v>1321674.5416706877</v>
      </c>
      <c r="E191" s="30">
        <f ca="1">IF(ValuesEntered,IF(ROW()-ROW(Amortering[[#Headers],[ränta]])=1,-IPMT(Räntesats/12,1,Lånets_löptid-ROWS($C$4:C191)+1,Amortering[[#This Row],[öppnings-
saldo]]),IFERROR(-IPMT(Räntesats/12,1,Amortering[[#This Row],['#
återstående]],D192),0)),0)</f>
        <v>5485.1878602808592</v>
      </c>
      <c r="F191" s="30">
        <f ca="1">IFERROR(IF(AND(ValuesEntered,Amortering[[#This Row],[betalning
datum]]&lt;&gt;""),-PPMT(Räntesats/12,1,Lånets_löptid-ROWS($C$4:C191)+1,Amortering[[#This Row],[öppnings-
saldo]]),""),0)</f>
        <v>5229.4552032815882</v>
      </c>
      <c r="G191" s="30">
        <f ca="1">IF(Amortering[[#This Row],[betalning
datum]]="",0,PropertyTaxAmount)</f>
        <v>3750</v>
      </c>
      <c r="H191" s="30">
        <f ca="1">IF(Amortering[[#This Row],[betalning
datum]]="",0,Amortering[[#This Row],[ränta]]+Amortering[[#This Row],[lånebelopp]]+Amortering[[#This Row],[fastighets-
avgift]])</f>
        <v>14464.643063562447</v>
      </c>
      <c r="I191" s="30">
        <f ca="1">IF(Amortering[[#This Row],[betalning
datum]]="",0,Amortering[[#This Row],[öppnings-
saldo]]-Amortering[[#This Row],[lånebelopp]])</f>
        <v>1316445.0864674062</v>
      </c>
      <c r="J191" s="14">
        <f ca="1">IF(Amortering[[#This Row],[slut-
saldo]]&gt;0,LastRow-ROW(),0)</f>
        <v>172</v>
      </c>
    </row>
    <row r="192" spans="2:10" ht="15" customHeight="1" x14ac:dyDescent="0.25">
      <c r="B192" s="12">
        <f>ROWS($B$4:B192)</f>
        <v>189</v>
      </c>
      <c r="C192" s="13">
        <f ca="1">IF(ValuesEntered,IF(Amortering[[#This Row],['#]]&lt;=Lånets_löptid,IF(ROW()-ROW(Amortering[[#Headers],[betalning
datum]])=1,LoanStart,IF(I191&gt;0,EDATE(C191,1),"")),""),"")</f>
        <v>48967</v>
      </c>
      <c r="D192" s="30">
        <f ca="1">IF(ROW()-ROW(Amortering[[#Headers],[öppnings-
saldo]])=1,Lånebelopp,IF(Amortering[[#This Row],[betalning
datum]]="",0,INDEX(Amortering[], ROW()-4,8)))</f>
        <v>1316445.0864674062</v>
      </c>
      <c r="E192" s="30">
        <f ca="1">IF(ValuesEntered,IF(ROW()-ROW(Amortering[[#Headers],[ränta]])=1,-IPMT(Räntesats/12,1,Lånets_löptid-ROWS($C$4:C192)+1,Amortering[[#This Row],[öppnings-
saldo]]),IFERROR(-IPMT(Räntesats/12,1,Amortering[[#This Row],['#
återstående]],D193),0)),0)</f>
        <v>5463.3076744476857</v>
      </c>
      <c r="F192" s="30">
        <f ca="1">IFERROR(IF(AND(ValuesEntered,Amortering[[#This Row],[betalning
datum]]&lt;&gt;""),-PPMT(Räntesats/12,1,Lånets_löptid-ROWS($C$4:C192)+1,Amortering[[#This Row],[öppnings-
saldo]]),""),0)</f>
        <v>5251.2445999619285</v>
      </c>
      <c r="G192" s="30">
        <f ca="1">IF(Amortering[[#This Row],[betalning
datum]]="",0,PropertyTaxAmount)</f>
        <v>3750</v>
      </c>
      <c r="H192" s="30">
        <f ca="1">IF(Amortering[[#This Row],[betalning
datum]]="",0,Amortering[[#This Row],[ränta]]+Amortering[[#This Row],[lånebelopp]]+Amortering[[#This Row],[fastighets-
avgift]])</f>
        <v>14464.552274409614</v>
      </c>
      <c r="I192" s="30">
        <f ca="1">IF(Amortering[[#This Row],[betalning
datum]]="",0,Amortering[[#This Row],[öppnings-
saldo]]-Amortering[[#This Row],[lånebelopp]])</f>
        <v>1311193.8418674443</v>
      </c>
      <c r="J192" s="14">
        <f ca="1">IF(Amortering[[#This Row],[slut-
saldo]]&gt;0,LastRow-ROW(),0)</f>
        <v>171</v>
      </c>
    </row>
    <row r="193" spans="2:10" ht="15" customHeight="1" x14ac:dyDescent="0.25">
      <c r="B193" s="12">
        <f>ROWS($B$4:B193)</f>
        <v>190</v>
      </c>
      <c r="C193" s="13">
        <f ca="1">IF(ValuesEntered,IF(Amortering[[#This Row],['#]]&lt;=Lånets_löptid,IF(ROW()-ROW(Amortering[[#Headers],[betalning
datum]])=1,LoanStart,IF(I192&gt;0,EDATE(C192,1),"")),""),"")</f>
        <v>48998</v>
      </c>
      <c r="D193" s="30">
        <f ca="1">IF(ROW()-ROW(Amortering[[#Headers],[öppnings-
saldo]])=1,Lånebelopp,IF(Amortering[[#This Row],[betalning
datum]]="",0,INDEX(Amortering[], ROW()-4,8)))</f>
        <v>1311193.8418674443</v>
      </c>
      <c r="E193" s="30">
        <f ca="1">IF(ValuesEntered,IF(ROW()-ROW(Amortering[[#Headers],[ränta]])=1,-IPMT(Räntesats/12,1,Lånets_löptid-ROWS($C$4:C193)+1,Amortering[[#This Row],[öppnings-
saldo]]),IFERROR(-IPMT(Räntesats/12,1,Amortering[[#This Row],['#
återstående]],D194),0)),0)</f>
        <v>5441.3363211735386</v>
      </c>
      <c r="F193" s="30">
        <f ca="1">IFERROR(IF(AND(ValuesEntered,Amortering[[#This Row],[betalning
datum]]&lt;&gt;""),-PPMT(Räntesats/12,1,Lånets_löptid-ROWS($C$4:C193)+1,Amortering[[#This Row],[öppnings-
saldo]]),""),0)</f>
        <v>5273.1247857951048</v>
      </c>
      <c r="G193" s="30">
        <f ca="1">IF(Amortering[[#This Row],[betalning
datum]]="",0,PropertyTaxAmount)</f>
        <v>3750</v>
      </c>
      <c r="H193" s="30">
        <f ca="1">IF(Amortering[[#This Row],[betalning
datum]]="",0,Amortering[[#This Row],[ränta]]+Amortering[[#This Row],[lånebelopp]]+Amortering[[#This Row],[fastighets-
avgift]])</f>
        <v>14464.461106968643</v>
      </c>
      <c r="I193" s="30">
        <f ca="1">IF(Amortering[[#This Row],[betalning
datum]]="",0,Amortering[[#This Row],[öppnings-
saldo]]-Amortering[[#This Row],[lånebelopp]])</f>
        <v>1305920.7170816492</v>
      </c>
      <c r="J193" s="14">
        <f ca="1">IF(Amortering[[#This Row],[slut-
saldo]]&gt;0,LastRow-ROW(),0)</f>
        <v>170</v>
      </c>
    </row>
    <row r="194" spans="2:10" ht="15" customHeight="1" x14ac:dyDescent="0.25">
      <c r="B194" s="12">
        <f>ROWS($B$4:B194)</f>
        <v>191</v>
      </c>
      <c r="C194" s="13">
        <f ca="1">IF(ValuesEntered,IF(Amortering[[#This Row],['#]]&lt;=Lånets_löptid,IF(ROW()-ROW(Amortering[[#Headers],[betalning
datum]])=1,LoanStart,IF(I193&gt;0,EDATE(C193,1),"")),""),"")</f>
        <v>49026</v>
      </c>
      <c r="D194" s="30">
        <f ca="1">IF(ROW()-ROW(Amortering[[#Headers],[öppnings-
saldo]])=1,Lånebelopp,IF(Amortering[[#This Row],[betalning
datum]]="",0,INDEX(Amortering[], ROW()-4,8)))</f>
        <v>1305920.7170816492</v>
      </c>
      <c r="E194" s="30">
        <f ca="1">IF(ValuesEntered,IF(ROW()-ROW(Amortering[[#Headers],[ränta]])=1,-IPMT(Räntesats/12,1,Lånets_löptid-ROWS($C$4:C194)+1,Amortering[[#This Row],[öppnings-
saldo]]),IFERROR(-IPMT(Räntesats/12,1,Amortering[[#This Row],['#
återstående]],D195),0)),0)</f>
        <v>5419.2734205940833</v>
      </c>
      <c r="F194" s="30">
        <f ca="1">IFERROR(IF(AND(ValuesEntered,Amortering[[#This Row],[betalning
datum]]&lt;&gt;""),-PPMT(Räntesats/12,1,Lånets_löptid-ROWS($C$4:C194)+1,Amortering[[#This Row],[öppnings-
saldo]]),""),0)</f>
        <v>5295.0961390692519</v>
      </c>
      <c r="G194" s="30">
        <f ca="1">IF(Amortering[[#This Row],[betalning
datum]]="",0,PropertyTaxAmount)</f>
        <v>3750</v>
      </c>
      <c r="H194" s="30">
        <f ca="1">IF(Amortering[[#This Row],[betalning
datum]]="",0,Amortering[[#This Row],[ränta]]+Amortering[[#This Row],[lånebelopp]]+Amortering[[#This Row],[fastighets-
avgift]])</f>
        <v>14464.369559663335</v>
      </c>
      <c r="I194" s="30">
        <f ca="1">IF(Amortering[[#This Row],[betalning
datum]]="",0,Amortering[[#This Row],[öppnings-
saldo]]-Amortering[[#This Row],[lånebelopp]])</f>
        <v>1300625.62094258</v>
      </c>
      <c r="J194" s="14">
        <f ca="1">IF(Amortering[[#This Row],[slut-
saldo]]&gt;0,LastRow-ROW(),0)</f>
        <v>169</v>
      </c>
    </row>
    <row r="195" spans="2:10" ht="15" customHeight="1" x14ac:dyDescent="0.25">
      <c r="B195" s="12">
        <f>ROWS($B$4:B195)</f>
        <v>192</v>
      </c>
      <c r="C195" s="13">
        <f ca="1">IF(ValuesEntered,IF(Amortering[[#This Row],['#]]&lt;=Lånets_löptid,IF(ROW()-ROW(Amortering[[#Headers],[betalning
datum]])=1,LoanStart,IF(I194&gt;0,EDATE(C194,1),"")),""),"")</f>
        <v>49057</v>
      </c>
      <c r="D195" s="30">
        <f ca="1">IF(ROW()-ROW(Amortering[[#Headers],[öppnings-
saldo]])=1,Lånebelopp,IF(Amortering[[#This Row],[betalning
datum]]="",0,INDEX(Amortering[], ROW()-4,8)))</f>
        <v>1300625.62094258</v>
      </c>
      <c r="E195" s="30">
        <f ca="1">IF(ValuesEntered,IF(ROW()-ROW(Amortering[[#Headers],[ränta]])=1,-IPMT(Räntesats/12,1,Lånets_löptid-ROWS($C$4:C195)+1,Amortering[[#This Row],[öppnings-
saldo]]),IFERROR(-IPMT(Räntesats/12,1,Amortering[[#This Row],['#
återstående]],D196),0)),0)</f>
        <v>5397.1185912622141</v>
      </c>
      <c r="F195" s="30">
        <f ca="1">IFERROR(IF(AND(ValuesEntered,Amortering[[#This Row],[betalning
datum]]&lt;&gt;""),-PPMT(Räntesats/12,1,Lånets_löptid-ROWS($C$4:C195)+1,Amortering[[#This Row],[öppnings-
saldo]]),""),0)</f>
        <v>5317.1590396487063</v>
      </c>
      <c r="G195" s="30">
        <f ca="1">IF(Amortering[[#This Row],[betalning
datum]]="",0,PropertyTaxAmount)</f>
        <v>3750</v>
      </c>
      <c r="H195" s="30">
        <f ca="1">IF(Amortering[[#This Row],[betalning
datum]]="",0,Amortering[[#This Row],[ränta]]+Amortering[[#This Row],[lånebelopp]]+Amortering[[#This Row],[fastighets-
avgift]])</f>
        <v>14464.277630910921</v>
      </c>
      <c r="I195" s="30">
        <f ca="1">IF(Amortering[[#This Row],[betalning
datum]]="",0,Amortering[[#This Row],[öppnings-
saldo]]-Amortering[[#This Row],[lånebelopp]])</f>
        <v>1295308.4619029313</v>
      </c>
      <c r="J195" s="14">
        <f ca="1">IF(Amortering[[#This Row],[slut-
saldo]]&gt;0,LastRow-ROW(),0)</f>
        <v>168</v>
      </c>
    </row>
    <row r="196" spans="2:10" ht="15" customHeight="1" x14ac:dyDescent="0.25">
      <c r="B196" s="12">
        <f>ROWS($B$4:B196)</f>
        <v>193</v>
      </c>
      <c r="C196" s="13">
        <f ca="1">IF(ValuesEntered,IF(Amortering[[#This Row],['#]]&lt;=Lånets_löptid,IF(ROW()-ROW(Amortering[[#Headers],[betalning
datum]])=1,LoanStart,IF(I195&gt;0,EDATE(C195,1),"")),""),"")</f>
        <v>49087</v>
      </c>
      <c r="D196" s="30">
        <f ca="1">IF(ROW()-ROW(Amortering[[#Headers],[öppnings-
saldo]])=1,Lånebelopp,IF(Amortering[[#This Row],[betalning
datum]]="",0,INDEX(Amortering[], ROW()-4,8)))</f>
        <v>1295308.4619029313</v>
      </c>
      <c r="E196" s="30">
        <f ca="1">IF(ValuesEntered,IF(ROW()-ROW(Amortering[[#Headers],[ränta]])=1,-IPMT(Räntesats/12,1,Lånets_löptid-ROWS($C$4:C196)+1,Amortering[[#This Row],[öppnings-
saldo]]),IFERROR(-IPMT(Räntesats/12,1,Amortering[[#This Row],['#
återstående]],D197),0)),0)</f>
        <v>5374.8714501414615</v>
      </c>
      <c r="F196" s="30">
        <f ca="1">IFERROR(IF(AND(ValuesEntered,Amortering[[#This Row],[betalning
datum]]&lt;&gt;""),-PPMT(Räntesats/12,1,Lånets_löptid-ROWS($C$4:C196)+1,Amortering[[#This Row],[öppnings-
saldo]]),""),0)</f>
        <v>5339.3138689805764</v>
      </c>
      <c r="G196" s="30">
        <f ca="1">IF(Amortering[[#This Row],[betalning
datum]]="",0,PropertyTaxAmount)</f>
        <v>3750</v>
      </c>
      <c r="H196" s="30">
        <f ca="1">IF(Amortering[[#This Row],[betalning
datum]]="",0,Amortering[[#This Row],[ränta]]+Amortering[[#This Row],[lånebelopp]]+Amortering[[#This Row],[fastighets-
avgift]])</f>
        <v>14464.185319122038</v>
      </c>
      <c r="I196" s="30">
        <f ca="1">IF(Amortering[[#This Row],[betalning
datum]]="",0,Amortering[[#This Row],[öppnings-
saldo]]-Amortering[[#This Row],[lånebelopp]])</f>
        <v>1289969.1480339507</v>
      </c>
      <c r="J196" s="14">
        <f ca="1">IF(Amortering[[#This Row],[slut-
saldo]]&gt;0,LastRow-ROW(),0)</f>
        <v>167</v>
      </c>
    </row>
    <row r="197" spans="2:10" ht="15" customHeight="1" x14ac:dyDescent="0.25">
      <c r="B197" s="12">
        <f>ROWS($B$4:B197)</f>
        <v>194</v>
      </c>
      <c r="C197" s="13">
        <f ca="1">IF(ValuesEntered,IF(Amortering[[#This Row],['#]]&lt;=Lånets_löptid,IF(ROW()-ROW(Amortering[[#Headers],[betalning
datum]])=1,LoanStart,IF(I196&gt;0,EDATE(C196,1),"")),""),"")</f>
        <v>49118</v>
      </c>
      <c r="D197" s="30">
        <f ca="1">IF(ROW()-ROW(Amortering[[#Headers],[öppnings-
saldo]])=1,Lånebelopp,IF(Amortering[[#This Row],[betalning
datum]]="",0,INDEX(Amortering[], ROW()-4,8)))</f>
        <v>1289969.1480339507</v>
      </c>
      <c r="E197" s="30">
        <f ca="1">IF(ValuesEntered,IF(ROW()-ROW(Amortering[[#Headers],[ränta]])=1,-IPMT(Räntesats/12,1,Lånets_löptid-ROWS($C$4:C197)+1,Amortering[[#This Row],[öppnings-
saldo]]),IFERROR(-IPMT(Räntesats/12,1,Amortering[[#This Row],['#
återstående]],D198),0)),0)</f>
        <v>5352.5316125993722</v>
      </c>
      <c r="F197" s="30">
        <f ca="1">IFERROR(IF(AND(ValuesEntered,Amortering[[#This Row],[betalning
datum]]&lt;&gt;""),-PPMT(Räntesats/12,1,Lånets_löptid-ROWS($C$4:C197)+1,Amortering[[#This Row],[öppnings-
saldo]]),""),0)</f>
        <v>5361.5610101013272</v>
      </c>
      <c r="G197" s="30">
        <f ca="1">IF(Amortering[[#This Row],[betalning
datum]]="",0,PropertyTaxAmount)</f>
        <v>3750</v>
      </c>
      <c r="H197" s="30">
        <f ca="1">IF(Amortering[[#This Row],[betalning
datum]]="",0,Amortering[[#This Row],[ränta]]+Amortering[[#This Row],[lånebelopp]]+Amortering[[#This Row],[fastighets-
avgift]])</f>
        <v>14464.0926227007</v>
      </c>
      <c r="I197" s="30">
        <f ca="1">IF(Amortering[[#This Row],[betalning
datum]]="",0,Amortering[[#This Row],[öppnings-
saldo]]-Amortering[[#This Row],[lånebelopp]])</f>
        <v>1284607.5870238494</v>
      </c>
      <c r="J197" s="14">
        <f ca="1">IF(Amortering[[#This Row],[slut-
saldo]]&gt;0,LastRow-ROW(),0)</f>
        <v>166</v>
      </c>
    </row>
    <row r="198" spans="2:10" ht="15" customHeight="1" x14ac:dyDescent="0.25">
      <c r="B198" s="12">
        <f>ROWS($B$4:B198)</f>
        <v>195</v>
      </c>
      <c r="C198" s="13">
        <f ca="1">IF(ValuesEntered,IF(Amortering[[#This Row],['#]]&lt;=Lånets_löptid,IF(ROW()-ROW(Amortering[[#Headers],[betalning
datum]])=1,LoanStart,IF(I197&gt;0,EDATE(C197,1),"")),""),"")</f>
        <v>49148</v>
      </c>
      <c r="D198" s="30">
        <f ca="1">IF(ROW()-ROW(Amortering[[#Headers],[öppnings-
saldo]])=1,Lånebelopp,IF(Amortering[[#This Row],[betalning
datum]]="",0,INDEX(Amortering[], ROW()-4,8)))</f>
        <v>1284607.5870238494</v>
      </c>
      <c r="E198" s="30">
        <f ca="1">IF(ValuesEntered,IF(ROW()-ROW(Amortering[[#Headers],[ränta]])=1,-IPMT(Räntesats/12,1,Lånets_löptid-ROWS($C$4:C198)+1,Amortering[[#This Row],[öppnings-
saldo]]),IFERROR(-IPMT(Räntesats/12,1,Amortering[[#This Row],['#
återstående]],D199),0)),0)</f>
        <v>5330.0986924008585</v>
      </c>
      <c r="F198" s="30">
        <f ca="1">IFERROR(IF(AND(ValuesEntered,Amortering[[#This Row],[betalning
datum]]&lt;&gt;""),-PPMT(Räntesats/12,1,Lånets_löptid-ROWS($C$4:C198)+1,Amortering[[#This Row],[öppnings-
saldo]]),""),0)</f>
        <v>5383.9008476434155</v>
      </c>
      <c r="G198" s="30">
        <f ca="1">IF(Amortering[[#This Row],[betalning
datum]]="",0,PropertyTaxAmount)</f>
        <v>3750</v>
      </c>
      <c r="H198" s="30">
        <f ca="1">IF(Amortering[[#This Row],[betalning
datum]]="",0,Amortering[[#This Row],[ränta]]+Amortering[[#This Row],[lånebelopp]]+Amortering[[#This Row],[fastighets-
avgift]])</f>
        <v>14463.999540044275</v>
      </c>
      <c r="I198" s="30">
        <f ca="1">IF(Amortering[[#This Row],[betalning
datum]]="",0,Amortering[[#This Row],[öppnings-
saldo]]-Amortering[[#This Row],[lånebelopp]])</f>
        <v>1279223.686176206</v>
      </c>
      <c r="J198" s="14">
        <f ca="1">IF(Amortering[[#This Row],[slut-
saldo]]&gt;0,LastRow-ROW(),0)</f>
        <v>165</v>
      </c>
    </row>
    <row r="199" spans="2:10" ht="15" customHeight="1" x14ac:dyDescent="0.25">
      <c r="B199" s="12">
        <f>ROWS($B$4:B199)</f>
        <v>196</v>
      </c>
      <c r="C199" s="13">
        <f ca="1">IF(ValuesEntered,IF(Amortering[[#This Row],['#]]&lt;=Lånets_löptid,IF(ROW()-ROW(Amortering[[#Headers],[betalning
datum]])=1,LoanStart,IF(I198&gt;0,EDATE(C198,1),"")),""),"")</f>
        <v>49179</v>
      </c>
      <c r="D199" s="30">
        <f ca="1">IF(ROW()-ROW(Amortering[[#Headers],[öppnings-
saldo]])=1,Lånebelopp,IF(Amortering[[#This Row],[betalning
datum]]="",0,INDEX(Amortering[], ROW()-4,8)))</f>
        <v>1279223.686176206</v>
      </c>
      <c r="E199" s="30">
        <f ca="1">IF(ValuesEntered,IF(ROW()-ROW(Amortering[[#Headers],[ränta]])=1,-IPMT(Räntesats/12,1,Lånets_löptid-ROWS($C$4:C199)+1,Amortering[[#This Row],[öppnings-
saldo]]),IFERROR(-IPMT(Räntesats/12,1,Amortering[[#This Row],['#
återstående]],D200),0)),0)</f>
        <v>5307.5723017015162</v>
      </c>
      <c r="F199" s="30">
        <f ca="1">IFERROR(IF(AND(ValuesEntered,Amortering[[#This Row],[betalning
datum]]&lt;&gt;""),-PPMT(Räntesats/12,1,Lånets_löptid-ROWS($C$4:C199)+1,Amortering[[#This Row],[öppnings-
saldo]]),""),0)</f>
        <v>5406.3337678419321</v>
      </c>
      <c r="G199" s="30">
        <f ca="1">IF(Amortering[[#This Row],[betalning
datum]]="",0,PropertyTaxAmount)</f>
        <v>3750</v>
      </c>
      <c r="H199" s="30">
        <f ca="1">IF(Amortering[[#This Row],[betalning
datum]]="",0,Amortering[[#This Row],[ränta]]+Amortering[[#This Row],[lånebelopp]]+Amortering[[#This Row],[fastighets-
avgift]])</f>
        <v>14463.906069543449</v>
      </c>
      <c r="I199" s="30">
        <f ca="1">IF(Amortering[[#This Row],[betalning
datum]]="",0,Amortering[[#This Row],[öppnings-
saldo]]-Amortering[[#This Row],[lånebelopp]])</f>
        <v>1273817.3524083639</v>
      </c>
      <c r="J199" s="14">
        <f ca="1">IF(Amortering[[#This Row],[slut-
saldo]]&gt;0,LastRow-ROW(),0)</f>
        <v>164</v>
      </c>
    </row>
    <row r="200" spans="2:10" ht="15" customHeight="1" x14ac:dyDescent="0.25">
      <c r="B200" s="12">
        <f>ROWS($B$4:B200)</f>
        <v>197</v>
      </c>
      <c r="C200" s="13">
        <f ca="1">IF(ValuesEntered,IF(Amortering[[#This Row],['#]]&lt;=Lånets_löptid,IF(ROW()-ROW(Amortering[[#Headers],[betalning
datum]])=1,LoanStart,IF(I199&gt;0,EDATE(C199,1),"")),""),"")</f>
        <v>49210</v>
      </c>
      <c r="D200" s="30">
        <f ca="1">IF(ROW()-ROW(Amortering[[#Headers],[öppnings-
saldo]])=1,Lånebelopp,IF(Amortering[[#This Row],[betalning
datum]]="",0,INDEX(Amortering[], ROW()-4,8)))</f>
        <v>1273817.3524083639</v>
      </c>
      <c r="E200" s="30">
        <f ca="1">IF(ValuesEntered,IF(ROW()-ROW(Amortering[[#Headers],[ränta]])=1,-IPMT(Räntesats/12,1,Lånets_löptid-ROWS($C$4:C200)+1,Amortering[[#This Row],[öppnings-
saldo]]),IFERROR(-IPMT(Räntesats/12,1,Amortering[[#This Row],['#
återstående]],D201),0)),0)</f>
        <v>5284.9520510409275</v>
      </c>
      <c r="F200" s="30">
        <f ca="1">IFERROR(IF(AND(ValuesEntered,Amortering[[#This Row],[betalning
datum]]&lt;&gt;""),-PPMT(Räntesats/12,1,Lånets_löptid-ROWS($C$4:C200)+1,Amortering[[#This Row],[öppnings-
saldo]]),""),0)</f>
        <v>5428.8601585412716</v>
      </c>
      <c r="G200" s="30">
        <f ca="1">IF(Amortering[[#This Row],[betalning
datum]]="",0,PropertyTaxAmount)</f>
        <v>3750</v>
      </c>
      <c r="H200" s="30">
        <f ca="1">IF(Amortering[[#This Row],[betalning
datum]]="",0,Amortering[[#This Row],[ränta]]+Amortering[[#This Row],[lånebelopp]]+Amortering[[#This Row],[fastighets-
avgift]])</f>
        <v>14463.8122095822</v>
      </c>
      <c r="I200" s="30">
        <f ca="1">IF(Amortering[[#This Row],[betalning
datum]]="",0,Amortering[[#This Row],[öppnings-
saldo]]-Amortering[[#This Row],[lånebelopp]])</f>
        <v>1268388.4922498227</v>
      </c>
      <c r="J200" s="14">
        <f ca="1">IF(Amortering[[#This Row],[slut-
saldo]]&gt;0,LastRow-ROW(),0)</f>
        <v>163</v>
      </c>
    </row>
    <row r="201" spans="2:10" ht="15" customHeight="1" x14ac:dyDescent="0.25">
      <c r="B201" s="12">
        <f>ROWS($B$4:B201)</f>
        <v>198</v>
      </c>
      <c r="C201" s="13">
        <f ca="1">IF(ValuesEntered,IF(Amortering[[#This Row],['#]]&lt;=Lånets_löptid,IF(ROW()-ROW(Amortering[[#Headers],[betalning
datum]])=1,LoanStart,IF(I200&gt;0,EDATE(C200,1),"")),""),"")</f>
        <v>49240</v>
      </c>
      <c r="D201" s="30">
        <f ca="1">IF(ROW()-ROW(Amortering[[#Headers],[öppnings-
saldo]])=1,Lånebelopp,IF(Amortering[[#This Row],[betalning
datum]]="",0,INDEX(Amortering[], ROW()-4,8)))</f>
        <v>1268388.4922498227</v>
      </c>
      <c r="E201" s="30">
        <f ca="1">IF(ValuesEntered,IF(ROW()-ROW(Amortering[[#Headers],[ränta]])=1,-IPMT(Räntesats/12,1,Lånets_löptid-ROWS($C$4:C201)+1,Amortering[[#This Row],[öppnings-
saldo]]),IFERROR(-IPMT(Räntesats/12,1,Amortering[[#This Row],['#
återstående]],D202),0)),0)</f>
        <v>5262.2375493359195</v>
      </c>
      <c r="F201" s="30">
        <f ca="1">IFERROR(IF(AND(ValuesEntered,Amortering[[#This Row],[betalning
datum]]&lt;&gt;""),-PPMT(Räntesats/12,1,Lånets_löptid-ROWS($C$4:C201)+1,Amortering[[#This Row],[öppnings-
saldo]]),""),0)</f>
        <v>5451.4804092018603</v>
      </c>
      <c r="G201" s="30">
        <f ca="1">IF(Amortering[[#This Row],[betalning
datum]]="",0,PropertyTaxAmount)</f>
        <v>3750</v>
      </c>
      <c r="H201" s="30">
        <f ca="1">IF(Amortering[[#This Row],[betalning
datum]]="",0,Amortering[[#This Row],[ränta]]+Amortering[[#This Row],[lånebelopp]]+Amortering[[#This Row],[fastighets-
avgift]])</f>
        <v>14463.71795853778</v>
      </c>
      <c r="I201" s="30">
        <f ca="1">IF(Amortering[[#This Row],[betalning
datum]]="",0,Amortering[[#This Row],[öppnings-
saldo]]-Amortering[[#This Row],[lånebelopp]])</f>
        <v>1262937.0118406208</v>
      </c>
      <c r="J201" s="14">
        <f ca="1">IF(Amortering[[#This Row],[slut-
saldo]]&gt;0,LastRow-ROW(),0)</f>
        <v>162</v>
      </c>
    </row>
    <row r="202" spans="2:10" ht="15" customHeight="1" x14ac:dyDescent="0.25">
      <c r="B202" s="12">
        <f>ROWS($B$4:B202)</f>
        <v>199</v>
      </c>
      <c r="C202" s="13">
        <f ca="1">IF(ValuesEntered,IF(Amortering[[#This Row],['#]]&lt;=Lånets_löptid,IF(ROW()-ROW(Amortering[[#Headers],[betalning
datum]])=1,LoanStart,IF(I201&gt;0,EDATE(C201,1),"")),""),"")</f>
        <v>49271</v>
      </c>
      <c r="D202" s="30">
        <f ca="1">IF(ROW()-ROW(Amortering[[#Headers],[öppnings-
saldo]])=1,Lånebelopp,IF(Amortering[[#This Row],[betalning
datum]]="",0,INDEX(Amortering[], ROW()-4,8)))</f>
        <v>1262937.0118406208</v>
      </c>
      <c r="E202" s="30">
        <f ca="1">IF(ValuesEntered,IF(ROW()-ROW(Amortering[[#Headers],[ränta]])=1,-IPMT(Räntesats/12,1,Lånets_löptid-ROWS($C$4:C202)+1,Amortering[[#This Row],[öppnings-
saldo]]),IFERROR(-IPMT(Räntesats/12,1,Amortering[[#This Row],['#
återstående]],D203),0)),0)</f>
        <v>5239.4284038738078</v>
      </c>
      <c r="F202" s="30">
        <f ca="1">IFERROR(IF(AND(ValuesEntered,Amortering[[#This Row],[betalning
datum]]&lt;&gt;""),-PPMT(Räntesats/12,1,Lånets_löptid-ROWS($C$4:C202)+1,Amortering[[#This Row],[öppnings-
saldo]]),""),0)</f>
        <v>5474.1949109068682</v>
      </c>
      <c r="G202" s="30">
        <f ca="1">IF(Amortering[[#This Row],[betalning
datum]]="",0,PropertyTaxAmount)</f>
        <v>3750</v>
      </c>
      <c r="H202" s="30">
        <f ca="1">IF(Amortering[[#This Row],[betalning
datum]]="",0,Amortering[[#This Row],[ränta]]+Amortering[[#This Row],[lånebelopp]]+Amortering[[#This Row],[fastighets-
avgift]])</f>
        <v>14463.623314780676</v>
      </c>
      <c r="I202" s="30">
        <f ca="1">IF(Amortering[[#This Row],[betalning
datum]]="",0,Amortering[[#This Row],[öppnings-
saldo]]-Amortering[[#This Row],[lånebelopp]])</f>
        <v>1257462.8169297138</v>
      </c>
      <c r="J202" s="14">
        <f ca="1">IF(Amortering[[#This Row],[slut-
saldo]]&gt;0,LastRow-ROW(),0)</f>
        <v>161</v>
      </c>
    </row>
    <row r="203" spans="2:10" ht="15" customHeight="1" x14ac:dyDescent="0.25">
      <c r="B203" s="12">
        <f>ROWS($B$4:B203)</f>
        <v>200</v>
      </c>
      <c r="C203" s="13">
        <f ca="1">IF(ValuesEntered,IF(Amortering[[#This Row],['#]]&lt;=Lånets_löptid,IF(ROW()-ROW(Amortering[[#Headers],[betalning
datum]])=1,LoanStart,IF(I202&gt;0,EDATE(C202,1),"")),""),"")</f>
        <v>49301</v>
      </c>
      <c r="D203" s="30">
        <f ca="1">IF(ROW()-ROW(Amortering[[#Headers],[öppnings-
saldo]])=1,Lånebelopp,IF(Amortering[[#This Row],[betalning
datum]]="",0,INDEX(Amortering[], ROW()-4,8)))</f>
        <v>1257462.8169297138</v>
      </c>
      <c r="E203" s="30">
        <f ca="1">IF(ValuesEntered,IF(ROW()-ROW(Amortering[[#Headers],[ränta]])=1,-IPMT(Räntesats/12,1,Lånets_löptid-ROWS($C$4:C203)+1,Amortering[[#This Row],[öppnings-
saldo]]),IFERROR(-IPMT(Räntesats/12,1,Amortering[[#This Row],['#
återstående]],D204),0)),0)</f>
        <v>5216.5242203056032</v>
      </c>
      <c r="F203" s="30">
        <f ca="1">IFERROR(IF(AND(ValuesEntered,Amortering[[#This Row],[betalning
datum]]&lt;&gt;""),-PPMT(Räntesats/12,1,Lånets_löptid-ROWS($C$4:C203)+1,Amortering[[#This Row],[öppnings-
saldo]]),""),0)</f>
        <v>5497.004056368979</v>
      </c>
      <c r="G203" s="30">
        <f ca="1">IF(Amortering[[#This Row],[betalning
datum]]="",0,PropertyTaxAmount)</f>
        <v>3750</v>
      </c>
      <c r="H203" s="30">
        <f ca="1">IF(Amortering[[#This Row],[betalning
datum]]="",0,Amortering[[#This Row],[ränta]]+Amortering[[#This Row],[lånebelopp]]+Amortering[[#This Row],[fastighets-
avgift]])</f>
        <v>14463.528276674582</v>
      </c>
      <c r="I203" s="30">
        <f ca="1">IF(Amortering[[#This Row],[betalning
datum]]="",0,Amortering[[#This Row],[öppnings-
saldo]]-Amortering[[#This Row],[lånebelopp]])</f>
        <v>1251965.8128733449</v>
      </c>
      <c r="J203" s="14">
        <f ca="1">IF(Amortering[[#This Row],[slut-
saldo]]&gt;0,LastRow-ROW(),0)</f>
        <v>160</v>
      </c>
    </row>
    <row r="204" spans="2:10" ht="15" customHeight="1" x14ac:dyDescent="0.25">
      <c r="B204" s="12">
        <f>ROWS($B$4:B204)</f>
        <v>201</v>
      </c>
      <c r="C204" s="13">
        <f ca="1">IF(ValuesEntered,IF(Amortering[[#This Row],['#]]&lt;=Lånets_löptid,IF(ROW()-ROW(Amortering[[#Headers],[betalning
datum]])=1,LoanStart,IF(I203&gt;0,EDATE(C203,1),"")),""),"")</f>
        <v>49332</v>
      </c>
      <c r="D204" s="30">
        <f ca="1">IF(ROW()-ROW(Amortering[[#Headers],[öppnings-
saldo]])=1,Lånebelopp,IF(Amortering[[#This Row],[betalning
datum]]="",0,INDEX(Amortering[], ROW()-4,8)))</f>
        <v>1251965.8128733449</v>
      </c>
      <c r="E204" s="30">
        <f ca="1">IF(ValuesEntered,IF(ROW()-ROW(Amortering[[#Headers],[ränta]])=1,-IPMT(Räntesats/12,1,Lånets_löptid-ROWS($C$4:C204)+1,Amortering[[#This Row],[öppnings-
saldo]]),IFERROR(-IPMT(Räntesats/12,1,Amortering[[#This Row],['#
återstående]],D205),0)),0)</f>
        <v>5193.5246026391987</v>
      </c>
      <c r="F204" s="30">
        <f ca="1">IFERROR(IF(AND(ValuesEntered,Amortering[[#This Row],[betalning
datum]]&lt;&gt;""),-PPMT(Räntesats/12,1,Lånets_löptid-ROWS($C$4:C204)+1,Amortering[[#This Row],[öppnings-
saldo]]),""),0)</f>
        <v>5519.9082399371846</v>
      </c>
      <c r="G204" s="30">
        <f ca="1">IF(Amortering[[#This Row],[betalning
datum]]="",0,PropertyTaxAmount)</f>
        <v>3750</v>
      </c>
      <c r="H204" s="30">
        <f ca="1">IF(Amortering[[#This Row],[betalning
datum]]="",0,Amortering[[#This Row],[ränta]]+Amortering[[#This Row],[lånebelopp]]+Amortering[[#This Row],[fastighets-
avgift]])</f>
        <v>14463.432842576383</v>
      </c>
      <c r="I204" s="30">
        <f ca="1">IF(Amortering[[#This Row],[betalning
datum]]="",0,Amortering[[#This Row],[öppnings-
saldo]]-Amortering[[#This Row],[lånebelopp]])</f>
        <v>1246445.9046334077</v>
      </c>
      <c r="J204" s="14">
        <f ca="1">IF(Amortering[[#This Row],[slut-
saldo]]&gt;0,LastRow-ROW(),0)</f>
        <v>159</v>
      </c>
    </row>
    <row r="205" spans="2:10" ht="15" customHeight="1" x14ac:dyDescent="0.25">
      <c r="B205" s="12">
        <f>ROWS($B$4:B205)</f>
        <v>202</v>
      </c>
      <c r="C205" s="13">
        <f ca="1">IF(ValuesEntered,IF(Amortering[[#This Row],['#]]&lt;=Lånets_löptid,IF(ROW()-ROW(Amortering[[#Headers],[betalning
datum]])=1,LoanStart,IF(I204&gt;0,EDATE(C204,1),"")),""),"")</f>
        <v>49363</v>
      </c>
      <c r="D205" s="30">
        <f ca="1">IF(ROW()-ROW(Amortering[[#Headers],[öppnings-
saldo]])=1,Lånebelopp,IF(Amortering[[#This Row],[betalning
datum]]="",0,INDEX(Amortering[], ROW()-4,8)))</f>
        <v>1246445.9046334077</v>
      </c>
      <c r="E205" s="30">
        <f ca="1">IF(ValuesEntered,IF(ROW()-ROW(Amortering[[#Headers],[ränta]])=1,-IPMT(Räntesats/12,1,Lånets_löptid-ROWS($C$4:C205)+1,Amortering[[#This Row],[öppnings-
saldo]]),IFERROR(-IPMT(Räntesats/12,1,Amortering[[#This Row],['#
återstående]],D206),0)),0)</f>
        <v>5170.4291532325169</v>
      </c>
      <c r="F205" s="30">
        <f ca="1">IFERROR(IF(AND(ValuesEntered,Amortering[[#This Row],[betalning
datum]]&lt;&gt;""),-PPMT(Räntesats/12,1,Lånets_löptid-ROWS($C$4:C205)+1,Amortering[[#This Row],[öppnings-
saldo]]),""),0)</f>
        <v>5542.9078576035881</v>
      </c>
      <c r="G205" s="30">
        <f ca="1">IF(Amortering[[#This Row],[betalning
datum]]="",0,PropertyTaxAmount)</f>
        <v>3750</v>
      </c>
      <c r="H205" s="30">
        <f ca="1">IF(Amortering[[#This Row],[betalning
datum]]="",0,Amortering[[#This Row],[ränta]]+Amortering[[#This Row],[lånebelopp]]+Amortering[[#This Row],[fastighets-
avgift]])</f>
        <v>14463.337010836105</v>
      </c>
      <c r="I205" s="30">
        <f ca="1">IF(Amortering[[#This Row],[betalning
datum]]="",0,Amortering[[#This Row],[öppnings-
saldo]]-Amortering[[#This Row],[lånebelopp]])</f>
        <v>1240902.9967758041</v>
      </c>
      <c r="J205" s="14">
        <f ca="1">IF(Amortering[[#This Row],[slut-
saldo]]&gt;0,LastRow-ROW(),0)</f>
        <v>158</v>
      </c>
    </row>
    <row r="206" spans="2:10" ht="15" customHeight="1" x14ac:dyDescent="0.25">
      <c r="B206" s="12">
        <f>ROWS($B$4:B206)</f>
        <v>203</v>
      </c>
      <c r="C206" s="13">
        <f ca="1">IF(ValuesEntered,IF(Amortering[[#This Row],['#]]&lt;=Lånets_löptid,IF(ROW()-ROW(Amortering[[#Headers],[betalning
datum]])=1,LoanStart,IF(I205&gt;0,EDATE(C205,1),"")),""),"")</f>
        <v>49391</v>
      </c>
      <c r="D206" s="30">
        <f ca="1">IF(ROW()-ROW(Amortering[[#Headers],[öppnings-
saldo]])=1,Lånebelopp,IF(Amortering[[#This Row],[betalning
datum]]="",0,INDEX(Amortering[], ROW()-4,8)))</f>
        <v>1240902.9967758041</v>
      </c>
      <c r="E206" s="30">
        <f ca="1">IF(ValuesEntered,IF(ROW()-ROW(Amortering[[#Headers],[ränta]])=1,-IPMT(Räntesats/12,1,Lånets_löptid-ROWS($C$4:C206)+1,Amortering[[#This Row],[öppnings-
saldo]]),IFERROR(-IPMT(Räntesats/12,1,Amortering[[#This Row],['#
återstående]],D207),0)),0)</f>
        <v>5147.2374727866409</v>
      </c>
      <c r="F206" s="30">
        <f ca="1">IFERROR(IF(AND(ValuesEntered,Amortering[[#This Row],[betalning
datum]]&lt;&gt;""),-PPMT(Räntesats/12,1,Lånets_löptid-ROWS($C$4:C206)+1,Amortering[[#This Row],[öppnings-
saldo]]),""),0)</f>
        <v>5566.0033070102718</v>
      </c>
      <c r="G206" s="30">
        <f ca="1">IF(Amortering[[#This Row],[betalning
datum]]="",0,PropertyTaxAmount)</f>
        <v>3750</v>
      </c>
      <c r="H206" s="30">
        <f ca="1">IF(Amortering[[#This Row],[betalning
datum]]="",0,Amortering[[#This Row],[ränta]]+Amortering[[#This Row],[lånebelopp]]+Amortering[[#This Row],[fastighets-
avgift]])</f>
        <v>14463.240779796914</v>
      </c>
      <c r="I206" s="30">
        <f ca="1">IF(Amortering[[#This Row],[betalning
datum]]="",0,Amortering[[#This Row],[öppnings-
saldo]]-Amortering[[#This Row],[lånebelopp]])</f>
        <v>1235336.9934687938</v>
      </c>
      <c r="J206" s="14">
        <f ca="1">IF(Amortering[[#This Row],[slut-
saldo]]&gt;0,LastRow-ROW(),0)</f>
        <v>157</v>
      </c>
    </row>
    <row r="207" spans="2:10" ht="15" customHeight="1" x14ac:dyDescent="0.25">
      <c r="B207" s="12">
        <f>ROWS($B$4:B207)</f>
        <v>204</v>
      </c>
      <c r="C207" s="13">
        <f ca="1">IF(ValuesEntered,IF(Amortering[[#This Row],['#]]&lt;=Lånets_löptid,IF(ROW()-ROW(Amortering[[#Headers],[betalning
datum]])=1,LoanStart,IF(I206&gt;0,EDATE(C206,1),"")),""),"")</f>
        <v>49422</v>
      </c>
      <c r="D207" s="30">
        <f ca="1">IF(ROW()-ROW(Amortering[[#Headers],[öppnings-
saldo]])=1,Lånebelopp,IF(Amortering[[#This Row],[betalning
datum]]="",0,INDEX(Amortering[], ROW()-4,8)))</f>
        <v>1235336.9934687938</v>
      </c>
      <c r="E207" s="30">
        <f ca="1">IF(ValuesEntered,IF(ROW()-ROW(Amortering[[#Headers],[ränta]])=1,-IPMT(Räntesats/12,1,Lånets_löptid-ROWS($C$4:C207)+1,Amortering[[#This Row],[öppnings-
saldo]]),IFERROR(-IPMT(Räntesats/12,1,Amortering[[#This Row],['#
återstående]],D208),0)),0)</f>
        <v>5123.9491603389069</v>
      </c>
      <c r="F207" s="30">
        <f ca="1">IFERROR(IF(AND(ValuesEntered,Amortering[[#This Row],[betalning
datum]]&lt;&gt;""),-PPMT(Räntesats/12,1,Lånets_löptid-ROWS($C$4:C207)+1,Amortering[[#This Row],[öppnings-
saldo]]),""),0)</f>
        <v>5589.1949874561469</v>
      </c>
      <c r="G207" s="30">
        <f ca="1">IF(Amortering[[#This Row],[betalning
datum]]="",0,PropertyTaxAmount)</f>
        <v>3750</v>
      </c>
      <c r="H207" s="30">
        <f ca="1">IF(Amortering[[#This Row],[betalning
datum]]="",0,Amortering[[#This Row],[ränta]]+Amortering[[#This Row],[lånebelopp]]+Amortering[[#This Row],[fastighets-
avgift]])</f>
        <v>14463.144147795054</v>
      </c>
      <c r="I207" s="30">
        <f ca="1">IF(Amortering[[#This Row],[betalning
datum]]="",0,Amortering[[#This Row],[öppnings-
saldo]]-Amortering[[#This Row],[lånebelopp]])</f>
        <v>1229747.7984813377</v>
      </c>
      <c r="J207" s="14">
        <f ca="1">IF(Amortering[[#This Row],[slut-
saldo]]&gt;0,LastRow-ROW(),0)</f>
        <v>156</v>
      </c>
    </row>
    <row r="208" spans="2:10" ht="15" customHeight="1" x14ac:dyDescent="0.25">
      <c r="B208" s="12">
        <f>ROWS($B$4:B208)</f>
        <v>205</v>
      </c>
      <c r="C208" s="13">
        <f ca="1">IF(ValuesEntered,IF(Amortering[[#This Row],['#]]&lt;=Lånets_löptid,IF(ROW()-ROW(Amortering[[#Headers],[betalning
datum]])=1,LoanStart,IF(I207&gt;0,EDATE(C207,1),"")),""),"")</f>
        <v>49452</v>
      </c>
      <c r="D208" s="30">
        <f ca="1">IF(ROW()-ROW(Amortering[[#Headers],[öppnings-
saldo]])=1,Lånebelopp,IF(Amortering[[#This Row],[betalning
datum]]="",0,INDEX(Amortering[], ROW()-4,8)))</f>
        <v>1229747.7984813377</v>
      </c>
      <c r="E208" s="30">
        <f ca="1">IF(ValuesEntered,IF(ROW()-ROW(Amortering[[#Headers],[ränta]])=1,-IPMT(Räntesats/12,1,Lånets_löptid-ROWS($C$4:C208)+1,Amortering[[#This Row],[öppnings-
saldo]]),IFERROR(-IPMT(Räntesats/12,1,Amortering[[#This Row],['#
återstående]],D209),0)),0)</f>
        <v>5100.5638132559743</v>
      </c>
      <c r="F208" s="30">
        <f ca="1">IFERROR(IF(AND(ValuesEntered,Amortering[[#This Row],[betalning
datum]]&lt;&gt;""),-PPMT(Räntesats/12,1,Lånets_löptid-ROWS($C$4:C208)+1,Amortering[[#This Row],[öppnings-
saldo]]),""),0)</f>
        <v>5612.4832999038808</v>
      </c>
      <c r="G208" s="30">
        <f ca="1">IF(Amortering[[#This Row],[betalning
datum]]="",0,PropertyTaxAmount)</f>
        <v>3750</v>
      </c>
      <c r="H208" s="30">
        <f ca="1">IF(Amortering[[#This Row],[betalning
datum]]="",0,Amortering[[#This Row],[ränta]]+Amortering[[#This Row],[lånebelopp]]+Amortering[[#This Row],[fastighets-
avgift]])</f>
        <v>14463.047113159855</v>
      </c>
      <c r="I208" s="30">
        <f ca="1">IF(Amortering[[#This Row],[betalning
datum]]="",0,Amortering[[#This Row],[öppnings-
saldo]]-Amortering[[#This Row],[lånebelopp]])</f>
        <v>1224135.3151814339</v>
      </c>
      <c r="J208" s="14">
        <f ca="1">IF(Amortering[[#This Row],[slut-
saldo]]&gt;0,LastRow-ROW(),0)</f>
        <v>155</v>
      </c>
    </row>
    <row r="209" spans="2:10" ht="15" customHeight="1" x14ac:dyDescent="0.25">
      <c r="B209" s="12">
        <f>ROWS($B$4:B209)</f>
        <v>206</v>
      </c>
      <c r="C209" s="13">
        <f ca="1">IF(ValuesEntered,IF(Amortering[[#This Row],['#]]&lt;=Lånets_löptid,IF(ROW()-ROW(Amortering[[#Headers],[betalning
datum]])=1,LoanStart,IF(I208&gt;0,EDATE(C208,1),"")),""),"")</f>
        <v>49483</v>
      </c>
      <c r="D209" s="30">
        <f ca="1">IF(ROW()-ROW(Amortering[[#Headers],[öppnings-
saldo]])=1,Lånebelopp,IF(Amortering[[#This Row],[betalning
datum]]="",0,INDEX(Amortering[], ROW()-4,8)))</f>
        <v>1224135.3151814339</v>
      </c>
      <c r="E209" s="30">
        <f ca="1">IF(ValuesEntered,IF(ROW()-ROW(Amortering[[#Headers],[ränta]])=1,-IPMT(Räntesats/12,1,Lånets_löptid-ROWS($C$4:C209)+1,Amortering[[#This Row],[öppnings-
saldo]]),IFERROR(-IPMT(Räntesats/12,1,Amortering[[#This Row],['#
återstående]],D210),0)),0)</f>
        <v>5077.0810272268627</v>
      </c>
      <c r="F209" s="30">
        <f ca="1">IFERROR(IF(AND(ValuesEntered,Amortering[[#This Row],[betalning
datum]]&lt;&gt;""),-PPMT(Räntesats/12,1,Lånets_löptid-ROWS($C$4:C209)+1,Amortering[[#This Row],[öppnings-
saldo]]),""),0)</f>
        <v>5635.8686469868144</v>
      </c>
      <c r="G209" s="30">
        <f ca="1">IF(Amortering[[#This Row],[betalning
datum]]="",0,PropertyTaxAmount)</f>
        <v>3750</v>
      </c>
      <c r="H209" s="30">
        <f ca="1">IF(Amortering[[#This Row],[betalning
datum]]="",0,Amortering[[#This Row],[ränta]]+Amortering[[#This Row],[lånebelopp]]+Amortering[[#This Row],[fastighets-
avgift]])</f>
        <v>14462.949674213676</v>
      </c>
      <c r="I209" s="30">
        <f ca="1">IF(Amortering[[#This Row],[betalning
datum]]="",0,Amortering[[#This Row],[öppnings-
saldo]]-Amortering[[#This Row],[lånebelopp]])</f>
        <v>1218499.4465344471</v>
      </c>
      <c r="J209" s="14">
        <f ca="1">IF(Amortering[[#This Row],[slut-
saldo]]&gt;0,LastRow-ROW(),0)</f>
        <v>154</v>
      </c>
    </row>
    <row r="210" spans="2:10" ht="15" customHeight="1" x14ac:dyDescent="0.25">
      <c r="B210" s="12">
        <f>ROWS($B$4:B210)</f>
        <v>207</v>
      </c>
      <c r="C210" s="13">
        <f ca="1">IF(ValuesEntered,IF(Amortering[[#This Row],['#]]&lt;=Lånets_löptid,IF(ROW()-ROW(Amortering[[#Headers],[betalning
datum]])=1,LoanStart,IF(I209&gt;0,EDATE(C209,1),"")),""),"")</f>
        <v>49513</v>
      </c>
      <c r="D210" s="30">
        <f ca="1">IF(ROW()-ROW(Amortering[[#Headers],[öppnings-
saldo]])=1,Lånebelopp,IF(Amortering[[#This Row],[betalning
datum]]="",0,INDEX(Amortering[], ROW()-4,8)))</f>
        <v>1218499.4465344471</v>
      </c>
      <c r="E210" s="30">
        <f ca="1">IF(ValuesEntered,IF(ROW()-ROW(Amortering[[#Headers],[ränta]])=1,-IPMT(Räntesats/12,1,Lånets_löptid-ROWS($C$4:C210)+1,Amortering[[#This Row],[öppnings-
saldo]]),IFERROR(-IPMT(Räntesats/12,1,Amortering[[#This Row],['#
återstående]],D211),0)),0)</f>
        <v>5053.5003962559631</v>
      </c>
      <c r="F210" s="30">
        <f ca="1">IFERROR(IF(AND(ValuesEntered,Amortering[[#This Row],[betalning
datum]]&lt;&gt;""),-PPMT(Räntesats/12,1,Lånets_löptid-ROWS($C$4:C210)+1,Amortering[[#This Row],[öppnings-
saldo]]),""),0)</f>
        <v>5659.351433015926</v>
      </c>
      <c r="G210" s="30">
        <f ca="1">IF(Amortering[[#This Row],[betalning
datum]]="",0,PropertyTaxAmount)</f>
        <v>3750</v>
      </c>
      <c r="H210" s="30">
        <f ca="1">IF(Amortering[[#This Row],[betalning
datum]]="",0,Amortering[[#This Row],[ränta]]+Amortering[[#This Row],[lånebelopp]]+Amortering[[#This Row],[fastighets-
avgift]])</f>
        <v>14462.851829271889</v>
      </c>
      <c r="I210" s="30">
        <f ca="1">IF(Amortering[[#This Row],[betalning
datum]]="",0,Amortering[[#This Row],[öppnings-
saldo]]-Amortering[[#This Row],[lånebelopp]])</f>
        <v>1212840.0951014312</v>
      </c>
      <c r="J210" s="14">
        <f ca="1">IF(Amortering[[#This Row],[slut-
saldo]]&gt;0,LastRow-ROW(),0)</f>
        <v>153</v>
      </c>
    </row>
    <row r="211" spans="2:10" ht="15" customHeight="1" x14ac:dyDescent="0.25">
      <c r="B211" s="12">
        <f>ROWS($B$4:B211)</f>
        <v>208</v>
      </c>
      <c r="C211" s="13">
        <f ca="1">IF(ValuesEntered,IF(Amortering[[#This Row],['#]]&lt;=Lånets_löptid,IF(ROW()-ROW(Amortering[[#Headers],[betalning
datum]])=1,LoanStart,IF(I210&gt;0,EDATE(C210,1),"")),""),"")</f>
        <v>49544</v>
      </c>
      <c r="D211" s="30">
        <f ca="1">IF(ROW()-ROW(Amortering[[#Headers],[öppnings-
saldo]])=1,Lånebelopp,IF(Amortering[[#This Row],[betalning
datum]]="",0,INDEX(Amortering[], ROW()-4,8)))</f>
        <v>1212840.0951014312</v>
      </c>
      <c r="E211" s="30">
        <f ca="1">IF(ValuesEntered,IF(ROW()-ROW(Amortering[[#Headers],[ränta]])=1,-IPMT(Räntesats/12,1,Lånets_löptid-ROWS($C$4:C211)+1,Amortering[[#This Row],[öppnings-
saldo]]),IFERROR(-IPMT(Räntesats/12,1,Amortering[[#This Row],['#
återstående]],D212),0)),0)</f>
        <v>5029.821512656019</v>
      </c>
      <c r="F211" s="30">
        <f ca="1">IFERROR(IF(AND(ValuesEntered,Amortering[[#This Row],[betalning
datum]]&lt;&gt;""),-PPMT(Räntesats/12,1,Lånets_löptid-ROWS($C$4:C211)+1,Amortering[[#This Row],[öppnings-
saldo]]),""),0)</f>
        <v>5682.9320639868247</v>
      </c>
      <c r="G211" s="30">
        <f ca="1">IF(Amortering[[#This Row],[betalning
datum]]="",0,PropertyTaxAmount)</f>
        <v>3750</v>
      </c>
      <c r="H211" s="30">
        <f ca="1">IF(Amortering[[#This Row],[betalning
datum]]="",0,Amortering[[#This Row],[ränta]]+Amortering[[#This Row],[lånebelopp]]+Amortering[[#This Row],[fastighets-
avgift]])</f>
        <v>14462.753576642845</v>
      </c>
      <c r="I211" s="30">
        <f ca="1">IF(Amortering[[#This Row],[betalning
datum]]="",0,Amortering[[#This Row],[öppnings-
saldo]]-Amortering[[#This Row],[lånebelopp]])</f>
        <v>1207157.1630374445</v>
      </c>
      <c r="J211" s="14">
        <f ca="1">IF(Amortering[[#This Row],[slut-
saldo]]&gt;0,LastRow-ROW(),0)</f>
        <v>152</v>
      </c>
    </row>
    <row r="212" spans="2:10" ht="15" customHeight="1" x14ac:dyDescent="0.25">
      <c r="B212" s="12">
        <f>ROWS($B$4:B212)</f>
        <v>209</v>
      </c>
      <c r="C212" s="13">
        <f ca="1">IF(ValuesEntered,IF(Amortering[[#This Row],['#]]&lt;=Lånets_löptid,IF(ROW()-ROW(Amortering[[#Headers],[betalning
datum]])=1,LoanStart,IF(I211&gt;0,EDATE(C211,1),"")),""),"")</f>
        <v>49575</v>
      </c>
      <c r="D212" s="30">
        <f ca="1">IF(ROW()-ROW(Amortering[[#Headers],[öppnings-
saldo]])=1,Lånebelopp,IF(Amortering[[#This Row],[betalning
datum]]="",0,INDEX(Amortering[], ROW()-4,8)))</f>
        <v>1207157.1630374445</v>
      </c>
      <c r="E212" s="30">
        <f ca="1">IF(ValuesEntered,IF(ROW()-ROW(Amortering[[#Headers],[ränta]])=1,-IPMT(Räntesats/12,1,Lånets_löptid-ROWS($C$4:C212)+1,Amortering[[#This Row],[öppnings-
saldo]]),IFERROR(-IPMT(Räntesats/12,1,Amortering[[#This Row],['#
återstående]],D213),0)),0)</f>
        <v>5006.0439670410733</v>
      </c>
      <c r="F212" s="30">
        <f ca="1">IFERROR(IF(AND(ValuesEntered,Amortering[[#This Row],[betalning
datum]]&lt;&gt;""),-PPMT(Räntesats/12,1,Lånets_löptid-ROWS($C$4:C212)+1,Amortering[[#This Row],[öppnings-
saldo]]),""),0)</f>
        <v>5706.6109475867706</v>
      </c>
      <c r="G212" s="30">
        <f ca="1">IF(Amortering[[#This Row],[betalning
datum]]="",0,PropertyTaxAmount)</f>
        <v>3750</v>
      </c>
      <c r="H212" s="30">
        <f ca="1">IF(Amortering[[#This Row],[betalning
datum]]="",0,Amortering[[#This Row],[ränta]]+Amortering[[#This Row],[lånebelopp]]+Amortering[[#This Row],[fastighets-
avgift]])</f>
        <v>14462.654914627845</v>
      </c>
      <c r="I212" s="30">
        <f ca="1">IF(Amortering[[#This Row],[betalning
datum]]="",0,Amortering[[#This Row],[öppnings-
saldo]]-Amortering[[#This Row],[lånebelopp]])</f>
        <v>1201450.5520898576</v>
      </c>
      <c r="J212" s="14">
        <f ca="1">IF(Amortering[[#This Row],[slut-
saldo]]&gt;0,LastRow-ROW(),0)</f>
        <v>151</v>
      </c>
    </row>
    <row r="213" spans="2:10" ht="15" customHeight="1" x14ac:dyDescent="0.25">
      <c r="B213" s="12">
        <f>ROWS($B$4:B213)</f>
        <v>210</v>
      </c>
      <c r="C213" s="13">
        <f ca="1">IF(ValuesEntered,IF(Amortering[[#This Row],['#]]&lt;=Lånets_löptid,IF(ROW()-ROW(Amortering[[#Headers],[betalning
datum]])=1,LoanStart,IF(I212&gt;0,EDATE(C212,1),"")),""),"")</f>
        <v>49605</v>
      </c>
      <c r="D213" s="30">
        <f ca="1">IF(ROW()-ROW(Amortering[[#Headers],[öppnings-
saldo]])=1,Lånebelopp,IF(Amortering[[#This Row],[betalning
datum]]="",0,INDEX(Amortering[], ROW()-4,8)))</f>
        <v>1201450.5520898576</v>
      </c>
      <c r="E213" s="30">
        <f ca="1">IF(ValuesEntered,IF(ROW()-ROW(Amortering[[#Headers],[ränta]])=1,-IPMT(Räntesats/12,1,Lånets_löptid-ROWS($C$4:C213)+1,Amortering[[#This Row],[öppnings-
saldo]]),IFERROR(-IPMT(Räntesats/12,1,Amortering[[#This Row],['#
återstående]],D214),0)),0)</f>
        <v>4982.1673483193999</v>
      </c>
      <c r="F213" s="30">
        <f ca="1">IFERROR(IF(AND(ValuesEntered,Amortering[[#This Row],[betalning
datum]]&lt;&gt;""),-PPMT(Räntesats/12,1,Lånets_löptid-ROWS($C$4:C213)+1,Amortering[[#This Row],[öppnings-
saldo]]),""),0)</f>
        <v>5730.3884932017145</v>
      </c>
      <c r="G213" s="30">
        <f ca="1">IF(Amortering[[#This Row],[betalning
datum]]="",0,PropertyTaxAmount)</f>
        <v>3750</v>
      </c>
      <c r="H213" s="30">
        <f ca="1">IF(Amortering[[#This Row],[betalning
datum]]="",0,Amortering[[#This Row],[ränta]]+Amortering[[#This Row],[lånebelopp]]+Amortering[[#This Row],[fastighets-
avgift]])</f>
        <v>14462.555841521114</v>
      </c>
      <c r="I213" s="30">
        <f ca="1">IF(Amortering[[#This Row],[betalning
datum]]="",0,Amortering[[#This Row],[öppnings-
saldo]]-Amortering[[#This Row],[lånebelopp]])</f>
        <v>1195720.1635966559</v>
      </c>
      <c r="J213" s="14">
        <f ca="1">IF(Amortering[[#This Row],[slut-
saldo]]&gt;0,LastRow-ROW(),0)</f>
        <v>150</v>
      </c>
    </row>
    <row r="214" spans="2:10" ht="15" customHeight="1" x14ac:dyDescent="0.25">
      <c r="B214" s="12">
        <f>ROWS($B$4:B214)</f>
        <v>211</v>
      </c>
      <c r="C214" s="13">
        <f ca="1">IF(ValuesEntered,IF(Amortering[[#This Row],['#]]&lt;=Lånets_löptid,IF(ROW()-ROW(Amortering[[#Headers],[betalning
datum]])=1,LoanStart,IF(I213&gt;0,EDATE(C213,1),"")),""),"")</f>
        <v>49636</v>
      </c>
      <c r="D214" s="30">
        <f ca="1">IF(ROW()-ROW(Amortering[[#Headers],[öppnings-
saldo]])=1,Lånebelopp,IF(Amortering[[#This Row],[betalning
datum]]="",0,INDEX(Amortering[], ROW()-4,8)))</f>
        <v>1195720.1635966559</v>
      </c>
      <c r="E214" s="30">
        <f ca="1">IF(ValuesEntered,IF(ROW()-ROW(Amortering[[#Headers],[ränta]])=1,-IPMT(Räntesats/12,1,Lånets_löptid-ROWS($C$4:C214)+1,Amortering[[#This Row],[öppnings-
saldo]]),IFERROR(-IPMT(Räntesats/12,1,Amortering[[#This Row],['#
återstående]],D215),0)),0)</f>
        <v>4958.191243686385</v>
      </c>
      <c r="F214" s="30">
        <f ca="1">IFERROR(IF(AND(ValuesEntered,Amortering[[#This Row],[betalning
datum]]&lt;&gt;""),-PPMT(Räntesats/12,1,Lånets_löptid-ROWS($C$4:C214)+1,Amortering[[#This Row],[öppnings-
saldo]]),""),0)</f>
        <v>5754.2651119233897</v>
      </c>
      <c r="G214" s="30">
        <f ca="1">IF(Amortering[[#This Row],[betalning
datum]]="",0,PropertyTaxAmount)</f>
        <v>3750</v>
      </c>
      <c r="H214" s="30">
        <f ca="1">IF(Amortering[[#This Row],[betalning
datum]]="",0,Amortering[[#This Row],[ränta]]+Amortering[[#This Row],[lånebelopp]]+Amortering[[#This Row],[fastighets-
avgift]])</f>
        <v>14462.456355609775</v>
      </c>
      <c r="I214" s="30">
        <f ca="1">IF(Amortering[[#This Row],[betalning
datum]]="",0,Amortering[[#This Row],[öppnings-
saldo]]-Amortering[[#This Row],[lånebelopp]])</f>
        <v>1189965.8984847325</v>
      </c>
      <c r="J214" s="14">
        <f ca="1">IF(Amortering[[#This Row],[slut-
saldo]]&gt;0,LastRow-ROW(),0)</f>
        <v>149</v>
      </c>
    </row>
    <row r="215" spans="2:10" ht="15" customHeight="1" x14ac:dyDescent="0.25">
      <c r="B215" s="12">
        <f>ROWS($B$4:B215)</f>
        <v>212</v>
      </c>
      <c r="C215" s="13">
        <f ca="1">IF(ValuesEntered,IF(Amortering[[#This Row],['#]]&lt;=Lånets_löptid,IF(ROW()-ROW(Amortering[[#Headers],[betalning
datum]])=1,LoanStart,IF(I214&gt;0,EDATE(C214,1),"")),""),"")</f>
        <v>49666</v>
      </c>
      <c r="D215" s="30">
        <f ca="1">IF(ROW()-ROW(Amortering[[#Headers],[öppnings-
saldo]])=1,Lånebelopp,IF(Amortering[[#This Row],[betalning
datum]]="",0,INDEX(Amortering[], ROW()-4,8)))</f>
        <v>1189965.8984847325</v>
      </c>
      <c r="E215" s="30">
        <f ca="1">IF(ValuesEntered,IF(ROW()-ROW(Amortering[[#Headers],[ränta]])=1,-IPMT(Räntesats/12,1,Lånets_löptid-ROWS($C$4:C215)+1,Amortering[[#This Row],[öppnings-
saldo]]),IFERROR(-IPMT(Räntesats/12,1,Amortering[[#This Row],['#
återstående]],D216),0)),0)</f>
        <v>4934.1152386173999</v>
      </c>
      <c r="F215" s="30">
        <f ca="1">IFERROR(IF(AND(ValuesEntered,Amortering[[#This Row],[betalning
datum]]&lt;&gt;""),-PPMT(Räntesats/12,1,Lånets_löptid-ROWS($C$4:C215)+1,Amortering[[#This Row],[öppnings-
saldo]]),""),0)</f>
        <v>5778.2412165564037</v>
      </c>
      <c r="G215" s="30">
        <f ca="1">IF(Amortering[[#This Row],[betalning
datum]]="",0,PropertyTaxAmount)</f>
        <v>3750</v>
      </c>
      <c r="H215" s="30">
        <f ca="1">IF(Amortering[[#This Row],[betalning
datum]]="",0,Amortering[[#This Row],[ränta]]+Amortering[[#This Row],[lånebelopp]]+Amortering[[#This Row],[fastighets-
avgift]])</f>
        <v>14462.356455173804</v>
      </c>
      <c r="I215" s="30">
        <f ca="1">IF(Amortering[[#This Row],[betalning
datum]]="",0,Amortering[[#This Row],[öppnings-
saldo]]-Amortering[[#This Row],[lånebelopp]])</f>
        <v>1184187.6572681761</v>
      </c>
      <c r="J215" s="14">
        <f ca="1">IF(Amortering[[#This Row],[slut-
saldo]]&gt;0,LastRow-ROW(),0)</f>
        <v>148</v>
      </c>
    </row>
    <row r="216" spans="2:10" ht="15" customHeight="1" x14ac:dyDescent="0.25">
      <c r="B216" s="12">
        <f>ROWS($B$4:B216)</f>
        <v>213</v>
      </c>
      <c r="C216" s="13">
        <f ca="1">IF(ValuesEntered,IF(Amortering[[#This Row],['#]]&lt;=Lånets_löptid,IF(ROW()-ROW(Amortering[[#Headers],[betalning
datum]])=1,LoanStart,IF(I215&gt;0,EDATE(C215,1),"")),""),"")</f>
        <v>49697</v>
      </c>
      <c r="D216" s="30">
        <f ca="1">IF(ROW()-ROW(Amortering[[#Headers],[öppnings-
saldo]])=1,Lånebelopp,IF(Amortering[[#This Row],[betalning
datum]]="",0,INDEX(Amortering[], ROW()-4,8)))</f>
        <v>1184187.6572681761</v>
      </c>
      <c r="E216" s="30">
        <f ca="1">IF(ValuesEntered,IF(ROW()-ROW(Amortering[[#Headers],[ränta]])=1,-IPMT(Räntesats/12,1,Lånets_löptid-ROWS($C$4:C216)+1,Amortering[[#This Row],[öppnings-
saldo]]),IFERROR(-IPMT(Räntesats/12,1,Amortering[[#This Row],['#
återstående]],D217),0)),0)</f>
        <v>4909.9389168606276</v>
      </c>
      <c r="F216" s="30">
        <f ca="1">IFERROR(IF(AND(ValuesEntered,Amortering[[#This Row],[betalning
datum]]&lt;&gt;""),-PPMT(Räntesats/12,1,Lånets_löptid-ROWS($C$4:C216)+1,Amortering[[#This Row],[öppnings-
saldo]]),""),0)</f>
        <v>5802.3172216253879</v>
      </c>
      <c r="G216" s="30">
        <f ca="1">IF(Amortering[[#This Row],[betalning
datum]]="",0,PropertyTaxAmount)</f>
        <v>3750</v>
      </c>
      <c r="H216" s="30">
        <f ca="1">IF(Amortering[[#This Row],[betalning
datum]]="",0,Amortering[[#This Row],[ränta]]+Amortering[[#This Row],[lånebelopp]]+Amortering[[#This Row],[fastighets-
avgift]])</f>
        <v>14462.256138486016</v>
      </c>
      <c r="I216" s="30">
        <f ca="1">IF(Amortering[[#This Row],[betalning
datum]]="",0,Amortering[[#This Row],[öppnings-
saldo]]-Amortering[[#This Row],[lånebelopp]])</f>
        <v>1178385.3400465506</v>
      </c>
      <c r="J216" s="14">
        <f ca="1">IF(Amortering[[#This Row],[slut-
saldo]]&gt;0,LastRow-ROW(),0)</f>
        <v>147</v>
      </c>
    </row>
    <row r="217" spans="2:10" ht="15" customHeight="1" x14ac:dyDescent="0.25">
      <c r="B217" s="12">
        <f>ROWS($B$4:B217)</f>
        <v>214</v>
      </c>
      <c r="C217" s="13">
        <f ca="1">IF(ValuesEntered,IF(Amortering[[#This Row],['#]]&lt;=Lånets_löptid,IF(ROW()-ROW(Amortering[[#Headers],[betalning
datum]])=1,LoanStart,IF(I216&gt;0,EDATE(C216,1),"")),""),"")</f>
        <v>49728</v>
      </c>
      <c r="D217" s="30">
        <f ca="1">IF(ROW()-ROW(Amortering[[#Headers],[öppnings-
saldo]])=1,Lånebelopp,IF(Amortering[[#This Row],[betalning
datum]]="",0,INDEX(Amortering[], ROW()-4,8)))</f>
        <v>1178385.3400465506</v>
      </c>
      <c r="E217" s="30">
        <f ca="1">IF(ValuesEntered,IF(ROW()-ROW(Amortering[[#Headers],[ränta]])=1,-IPMT(Räntesats/12,1,Lånets_löptid-ROWS($C$4:C217)+1,Amortering[[#This Row],[öppnings-
saldo]]),IFERROR(-IPMT(Räntesats/12,1,Amortering[[#This Row],['#
återstående]],D218),0)),0)</f>
        <v>4885.6618604298683</v>
      </c>
      <c r="F217" s="30">
        <f ca="1">IFERROR(IF(AND(ValuesEntered,Amortering[[#This Row],[betalning
datum]]&lt;&gt;""),-PPMT(Räntesats/12,1,Lånets_löptid-ROWS($C$4:C217)+1,Amortering[[#This Row],[öppnings-
saldo]]),""),0)</f>
        <v>5826.4935433821611</v>
      </c>
      <c r="G217" s="30">
        <f ca="1">IF(Amortering[[#This Row],[betalning
datum]]="",0,PropertyTaxAmount)</f>
        <v>3750</v>
      </c>
      <c r="H217" s="30">
        <f ca="1">IF(Amortering[[#This Row],[betalning
datum]]="",0,Amortering[[#This Row],[ränta]]+Amortering[[#This Row],[lånebelopp]]+Amortering[[#This Row],[fastighets-
avgift]])</f>
        <v>14462.15540381203</v>
      </c>
      <c r="I217" s="30">
        <f ca="1">IF(Amortering[[#This Row],[betalning
datum]]="",0,Amortering[[#This Row],[öppnings-
saldo]]-Amortering[[#This Row],[lånebelopp]])</f>
        <v>1172558.8465031683</v>
      </c>
      <c r="J217" s="14">
        <f ca="1">IF(Amortering[[#This Row],[slut-
saldo]]&gt;0,LastRow-ROW(),0)</f>
        <v>146</v>
      </c>
    </row>
    <row r="218" spans="2:10" ht="15" customHeight="1" x14ac:dyDescent="0.25">
      <c r="B218" s="12">
        <f>ROWS($B$4:B218)</f>
        <v>215</v>
      </c>
      <c r="C218" s="13">
        <f ca="1">IF(ValuesEntered,IF(Amortering[[#This Row],['#]]&lt;=Lånets_löptid,IF(ROW()-ROW(Amortering[[#Headers],[betalning
datum]])=1,LoanStart,IF(I217&gt;0,EDATE(C217,1),"")),""),"")</f>
        <v>49757</v>
      </c>
      <c r="D218" s="30">
        <f ca="1">IF(ROW()-ROW(Amortering[[#Headers],[öppnings-
saldo]])=1,Lånebelopp,IF(Amortering[[#This Row],[betalning
datum]]="",0,INDEX(Amortering[], ROW()-4,8)))</f>
        <v>1172558.8465031683</v>
      </c>
      <c r="E218" s="30">
        <f ca="1">IF(ValuesEntered,IF(ROW()-ROW(Amortering[[#Headers],[ränta]])=1,-IPMT(Räntesats/12,1,Lånets_löptid-ROWS($C$4:C218)+1,Amortering[[#This Row],[öppnings-
saldo]]),IFERROR(-IPMT(Räntesats/12,1,Amortering[[#This Row],['#
återstående]],D219),0)),0)</f>
        <v>4861.2836495973143</v>
      </c>
      <c r="F218" s="30">
        <f ca="1">IFERROR(IF(AND(ValuesEntered,Amortering[[#This Row],[betalning
datum]]&lt;&gt;""),-PPMT(Räntesats/12,1,Lånets_löptid-ROWS($C$4:C218)+1,Amortering[[#This Row],[öppnings-
saldo]]),""),0)</f>
        <v>5850.7705998129186</v>
      </c>
      <c r="G218" s="30">
        <f ca="1">IF(Amortering[[#This Row],[betalning
datum]]="",0,PropertyTaxAmount)</f>
        <v>3750</v>
      </c>
      <c r="H218" s="30">
        <f ca="1">IF(Amortering[[#This Row],[betalning
datum]]="",0,Amortering[[#This Row],[ränta]]+Amortering[[#This Row],[lånebelopp]]+Amortering[[#This Row],[fastighets-
avgift]])</f>
        <v>14462.054249410234</v>
      </c>
      <c r="I218" s="30">
        <f ca="1">IF(Amortering[[#This Row],[betalning
datum]]="",0,Amortering[[#This Row],[öppnings-
saldo]]-Amortering[[#This Row],[lånebelopp]])</f>
        <v>1166708.0759033554</v>
      </c>
      <c r="J218" s="14">
        <f ca="1">IF(Amortering[[#This Row],[slut-
saldo]]&gt;0,LastRow-ROW(),0)</f>
        <v>145</v>
      </c>
    </row>
    <row r="219" spans="2:10" ht="15" customHeight="1" x14ac:dyDescent="0.25">
      <c r="B219" s="12">
        <f>ROWS($B$4:B219)</f>
        <v>216</v>
      </c>
      <c r="C219" s="13">
        <f ca="1">IF(ValuesEntered,IF(Amortering[[#This Row],['#]]&lt;=Lånets_löptid,IF(ROW()-ROW(Amortering[[#Headers],[betalning
datum]])=1,LoanStart,IF(I218&gt;0,EDATE(C218,1),"")),""),"")</f>
        <v>49788</v>
      </c>
      <c r="D219" s="30">
        <f ca="1">IF(ROW()-ROW(Amortering[[#Headers],[öppnings-
saldo]])=1,Lånebelopp,IF(Amortering[[#This Row],[betalning
datum]]="",0,INDEX(Amortering[], ROW()-4,8)))</f>
        <v>1166708.0759033554</v>
      </c>
      <c r="E219" s="30">
        <f ca="1">IF(ValuesEntered,IF(ROW()-ROW(Amortering[[#Headers],[ränta]])=1,-IPMT(Räntesats/12,1,Lånets_löptid-ROWS($C$4:C219)+1,Amortering[[#This Row],[öppnings-
saldo]]),IFERROR(-IPMT(Räntesats/12,1,Amortering[[#This Row],['#
återstående]],D220),0)),0)</f>
        <v>4836.8038628862905</v>
      </c>
      <c r="F219" s="30">
        <f ca="1">IFERROR(IF(AND(ValuesEntered,Amortering[[#This Row],[betalning
datum]]&lt;&gt;""),-PPMT(Räntesats/12,1,Lånets_löptid-ROWS($C$4:C219)+1,Amortering[[#This Row],[öppnings-
saldo]]),""),0)</f>
        <v>5875.1488106454726</v>
      </c>
      <c r="G219" s="30">
        <f ca="1">IF(Amortering[[#This Row],[betalning
datum]]="",0,PropertyTaxAmount)</f>
        <v>3750</v>
      </c>
      <c r="H219" s="30">
        <f ca="1">IF(Amortering[[#This Row],[betalning
datum]]="",0,Amortering[[#This Row],[ränta]]+Amortering[[#This Row],[lånebelopp]]+Amortering[[#This Row],[fastighets-
avgift]])</f>
        <v>14461.952673531763</v>
      </c>
      <c r="I219" s="30">
        <f ca="1">IF(Amortering[[#This Row],[betalning
datum]]="",0,Amortering[[#This Row],[öppnings-
saldo]]-Amortering[[#This Row],[lånebelopp]])</f>
        <v>1160832.9270927098</v>
      </c>
      <c r="J219" s="14">
        <f ca="1">IF(Amortering[[#This Row],[slut-
saldo]]&gt;0,LastRow-ROW(),0)</f>
        <v>144</v>
      </c>
    </row>
    <row r="220" spans="2:10" ht="15" customHeight="1" x14ac:dyDescent="0.25">
      <c r="B220" s="12">
        <f>ROWS($B$4:B220)</f>
        <v>217</v>
      </c>
      <c r="C220" s="13">
        <f ca="1">IF(ValuesEntered,IF(Amortering[[#This Row],['#]]&lt;=Lånets_löptid,IF(ROW()-ROW(Amortering[[#Headers],[betalning
datum]])=1,LoanStart,IF(I219&gt;0,EDATE(C219,1),"")),""),"")</f>
        <v>49818</v>
      </c>
      <c r="D220" s="30">
        <f ca="1">IF(ROW()-ROW(Amortering[[#Headers],[öppnings-
saldo]])=1,Lånebelopp,IF(Amortering[[#This Row],[betalning
datum]]="",0,INDEX(Amortering[], ROW()-4,8)))</f>
        <v>1160832.9270927098</v>
      </c>
      <c r="E220" s="30">
        <f ca="1">IF(ValuesEntered,IF(ROW()-ROW(Amortering[[#Headers],[ränta]])=1,-IPMT(Räntesats/12,1,Lånets_löptid-ROWS($C$4:C220)+1,Amortering[[#This Row],[öppnings-
saldo]]),IFERROR(-IPMT(Räntesats/12,1,Amortering[[#This Row],['#
återstående]],D221),0)),0)</f>
        <v>4812.2220770639724</v>
      </c>
      <c r="F220" s="30">
        <f ca="1">IFERROR(IF(AND(ValuesEntered,Amortering[[#This Row],[betalning
datum]]&lt;&gt;""),-PPMT(Räntesats/12,1,Lånets_löptid-ROWS($C$4:C220)+1,Amortering[[#This Row],[öppnings-
saldo]]),""),0)</f>
        <v>5899.6285973564945</v>
      </c>
      <c r="G220" s="30">
        <f ca="1">IF(Amortering[[#This Row],[betalning
datum]]="",0,PropertyTaxAmount)</f>
        <v>3750</v>
      </c>
      <c r="H220" s="30">
        <f ca="1">IF(Amortering[[#This Row],[betalning
datum]]="",0,Amortering[[#This Row],[ränta]]+Amortering[[#This Row],[lånebelopp]]+Amortering[[#This Row],[fastighets-
avgift]])</f>
        <v>14461.850674420468</v>
      </c>
      <c r="I220" s="30">
        <f ca="1">IF(Amortering[[#This Row],[betalning
datum]]="",0,Amortering[[#This Row],[öppnings-
saldo]]-Amortering[[#This Row],[lånebelopp]])</f>
        <v>1154933.2984953534</v>
      </c>
      <c r="J220" s="14">
        <f ca="1">IF(Amortering[[#This Row],[slut-
saldo]]&gt;0,LastRow-ROW(),0)</f>
        <v>143</v>
      </c>
    </row>
    <row r="221" spans="2:10" ht="15" customHeight="1" x14ac:dyDescent="0.25">
      <c r="B221" s="12">
        <f>ROWS($B$4:B221)</f>
        <v>218</v>
      </c>
      <c r="C221" s="13">
        <f ca="1">IF(ValuesEntered,IF(Amortering[[#This Row],['#]]&lt;=Lånets_löptid,IF(ROW()-ROW(Amortering[[#Headers],[betalning
datum]])=1,LoanStart,IF(I220&gt;0,EDATE(C220,1),"")),""),"")</f>
        <v>49849</v>
      </c>
      <c r="D221" s="30">
        <f ca="1">IF(ROW()-ROW(Amortering[[#Headers],[öppnings-
saldo]])=1,Lånebelopp,IF(Amortering[[#This Row],[betalning
datum]]="",0,INDEX(Amortering[], ROW()-4,8)))</f>
        <v>1154933.2984953534</v>
      </c>
      <c r="E221" s="30">
        <f ca="1">IF(ValuesEntered,IF(ROW()-ROW(Amortering[[#Headers],[ränta]])=1,-IPMT(Räntesats/12,1,Lånets_löptid-ROWS($C$4:C221)+1,Amortering[[#This Row],[öppnings-
saldo]]),IFERROR(-IPMT(Räntesats/12,1,Amortering[[#This Row],['#
återstående]],D222),0)),0)</f>
        <v>4787.5378671340604</v>
      </c>
      <c r="F221" s="30">
        <f ca="1">IFERROR(IF(AND(ValuesEntered,Amortering[[#This Row],[betalning
datum]]&lt;&gt;""),-PPMT(Räntesats/12,1,Lånets_löptid-ROWS($C$4:C221)+1,Amortering[[#This Row],[öppnings-
saldo]]),""),0)</f>
        <v>5924.2103831788136</v>
      </c>
      <c r="G221" s="30">
        <f ca="1">IF(Amortering[[#This Row],[betalning
datum]]="",0,PropertyTaxAmount)</f>
        <v>3750</v>
      </c>
      <c r="H221" s="30">
        <f ca="1">IF(Amortering[[#This Row],[betalning
datum]]="",0,Amortering[[#This Row],[ränta]]+Amortering[[#This Row],[lånebelopp]]+Amortering[[#This Row],[fastighets-
avgift]])</f>
        <v>14461.748250312874</v>
      </c>
      <c r="I221" s="30">
        <f ca="1">IF(Amortering[[#This Row],[betalning
datum]]="",0,Amortering[[#This Row],[öppnings-
saldo]]-Amortering[[#This Row],[lånebelopp]])</f>
        <v>1149009.0881121745</v>
      </c>
      <c r="J221" s="14">
        <f ca="1">IF(Amortering[[#This Row],[slut-
saldo]]&gt;0,LastRow-ROW(),0)</f>
        <v>142</v>
      </c>
    </row>
    <row r="222" spans="2:10" ht="15" customHeight="1" x14ac:dyDescent="0.25">
      <c r="B222" s="12">
        <f>ROWS($B$4:B222)</f>
        <v>219</v>
      </c>
      <c r="C222" s="13">
        <f ca="1">IF(ValuesEntered,IF(Amortering[[#This Row],['#]]&lt;=Lånets_löptid,IF(ROW()-ROW(Amortering[[#Headers],[betalning
datum]])=1,LoanStart,IF(I221&gt;0,EDATE(C221,1),"")),""),"")</f>
        <v>49879</v>
      </c>
      <c r="D222" s="30">
        <f ca="1">IF(ROW()-ROW(Amortering[[#Headers],[öppnings-
saldo]])=1,Lånebelopp,IF(Amortering[[#This Row],[betalning
datum]]="",0,INDEX(Amortering[], ROW()-4,8)))</f>
        <v>1149009.0881121745</v>
      </c>
      <c r="E222" s="30">
        <f ca="1">IF(ValuesEntered,IF(ROW()-ROW(Amortering[[#Headers],[ränta]])=1,-IPMT(Räntesats/12,1,Lånets_löptid-ROWS($C$4:C222)+1,Amortering[[#This Row],[öppnings-
saldo]]),IFERROR(-IPMT(Räntesats/12,1,Amortering[[#This Row],['#
återstående]],D223),0)),0)</f>
        <v>4762.7508063294408</v>
      </c>
      <c r="F222" s="30">
        <f ca="1">IFERROR(IF(AND(ValuesEntered,Amortering[[#This Row],[betalning
datum]]&lt;&gt;""),-PPMT(Räntesats/12,1,Lånets_löptid-ROWS($C$4:C222)+1,Amortering[[#This Row],[öppnings-
saldo]]),""),0)</f>
        <v>5948.8945931087255</v>
      </c>
      <c r="G222" s="30">
        <f ca="1">IF(Amortering[[#This Row],[betalning
datum]]="",0,PropertyTaxAmount)</f>
        <v>3750</v>
      </c>
      <c r="H222" s="30">
        <f ca="1">IF(Amortering[[#This Row],[betalning
datum]]="",0,Amortering[[#This Row],[ränta]]+Amortering[[#This Row],[lånebelopp]]+Amortering[[#This Row],[fastighets-
avgift]])</f>
        <v>14461.645399438166</v>
      </c>
      <c r="I222" s="30">
        <f ca="1">IF(Amortering[[#This Row],[betalning
datum]]="",0,Amortering[[#This Row],[öppnings-
saldo]]-Amortering[[#This Row],[lånebelopp]])</f>
        <v>1143060.1935190659</v>
      </c>
      <c r="J222" s="14">
        <f ca="1">IF(Amortering[[#This Row],[slut-
saldo]]&gt;0,LastRow-ROW(),0)</f>
        <v>141</v>
      </c>
    </row>
    <row r="223" spans="2:10" ht="15" customHeight="1" x14ac:dyDescent="0.25">
      <c r="B223" s="12">
        <f>ROWS($B$4:B223)</f>
        <v>220</v>
      </c>
      <c r="C223" s="13">
        <f ca="1">IF(ValuesEntered,IF(Amortering[[#This Row],['#]]&lt;=Lånets_löptid,IF(ROW()-ROW(Amortering[[#Headers],[betalning
datum]])=1,LoanStart,IF(I222&gt;0,EDATE(C222,1),"")),""),"")</f>
        <v>49910</v>
      </c>
      <c r="D223" s="30">
        <f ca="1">IF(ROW()-ROW(Amortering[[#Headers],[öppnings-
saldo]])=1,Lånebelopp,IF(Amortering[[#This Row],[betalning
datum]]="",0,INDEX(Amortering[], ROW()-4,8)))</f>
        <v>1143060.1935190659</v>
      </c>
      <c r="E223" s="30">
        <f ca="1">IF(ValuesEntered,IF(ROW()-ROW(Amortering[[#Headers],[ränta]])=1,-IPMT(Räntesats/12,1,Lånets_löptid-ROWS($C$4:C223)+1,Amortering[[#This Row],[öppnings-
saldo]]),IFERROR(-IPMT(Räntesats/12,1,Amortering[[#This Row],['#
återstående]],D224),0)),0)</f>
        <v>4737.8604661048021</v>
      </c>
      <c r="F223" s="30">
        <f ca="1">IFERROR(IF(AND(ValuesEntered,Amortering[[#This Row],[betalning
datum]]&lt;&gt;""),-PPMT(Räntesats/12,1,Lånets_löptid-ROWS($C$4:C223)+1,Amortering[[#This Row],[öppnings-
saldo]]),""),0)</f>
        <v>5973.6816539133461</v>
      </c>
      <c r="G223" s="30">
        <f ca="1">IF(Amortering[[#This Row],[betalning
datum]]="",0,PropertyTaxAmount)</f>
        <v>3750</v>
      </c>
      <c r="H223" s="30">
        <f ca="1">IF(Amortering[[#This Row],[betalning
datum]]="",0,Amortering[[#This Row],[ränta]]+Amortering[[#This Row],[lånebelopp]]+Amortering[[#This Row],[fastighets-
avgift]])</f>
        <v>14461.542120018148</v>
      </c>
      <c r="I223" s="30">
        <f ca="1">IF(Amortering[[#This Row],[betalning
datum]]="",0,Amortering[[#This Row],[öppnings-
saldo]]-Amortering[[#This Row],[lånebelopp]])</f>
        <v>1137086.5118651525</v>
      </c>
      <c r="J223" s="14">
        <f ca="1">IF(Amortering[[#This Row],[slut-
saldo]]&gt;0,LastRow-ROW(),0)</f>
        <v>140</v>
      </c>
    </row>
    <row r="224" spans="2:10" ht="15" customHeight="1" x14ac:dyDescent="0.25">
      <c r="B224" s="12">
        <f>ROWS($B$4:B224)</f>
        <v>221</v>
      </c>
      <c r="C224" s="13">
        <f ca="1">IF(ValuesEntered,IF(Amortering[[#This Row],['#]]&lt;=Lånets_löptid,IF(ROW()-ROW(Amortering[[#Headers],[betalning
datum]])=1,LoanStart,IF(I223&gt;0,EDATE(C223,1),"")),""),"")</f>
        <v>49941</v>
      </c>
      <c r="D224" s="30">
        <f ca="1">IF(ROW()-ROW(Amortering[[#Headers],[öppnings-
saldo]])=1,Lånebelopp,IF(Amortering[[#This Row],[betalning
datum]]="",0,INDEX(Amortering[], ROW()-4,8)))</f>
        <v>1137086.5118651525</v>
      </c>
      <c r="E224" s="30">
        <f ca="1">IF(ValuesEntered,IF(ROW()-ROW(Amortering[[#Headers],[ränta]])=1,-IPMT(Räntesats/12,1,Lånets_löptid-ROWS($C$4:C224)+1,Amortering[[#This Row],[öppnings-
saldo]]),IFERROR(-IPMT(Räntesats/12,1,Amortering[[#This Row],['#
återstående]],D225),0)),0)</f>
        <v>4712.8664161292272</v>
      </c>
      <c r="F224" s="30">
        <f ca="1">IFERROR(IF(AND(ValuesEntered,Amortering[[#This Row],[betalning
datum]]&lt;&gt;""),-PPMT(Räntesats/12,1,Lånets_löptid-ROWS($C$4:C224)+1,Amortering[[#This Row],[öppnings-
saldo]]),""),0)</f>
        <v>5998.5719941379839</v>
      </c>
      <c r="G224" s="30">
        <f ca="1">IF(Amortering[[#This Row],[betalning
datum]]="",0,PropertyTaxAmount)</f>
        <v>3750</v>
      </c>
      <c r="H224" s="30">
        <f ca="1">IF(Amortering[[#This Row],[betalning
datum]]="",0,Amortering[[#This Row],[ränta]]+Amortering[[#This Row],[lånebelopp]]+Amortering[[#This Row],[fastighets-
avgift]])</f>
        <v>14461.438410267212</v>
      </c>
      <c r="I224" s="30">
        <f ca="1">IF(Amortering[[#This Row],[betalning
datum]]="",0,Amortering[[#This Row],[öppnings-
saldo]]-Amortering[[#This Row],[lånebelopp]])</f>
        <v>1131087.9398710146</v>
      </c>
      <c r="J224" s="14">
        <f ca="1">IF(Amortering[[#This Row],[slut-
saldo]]&gt;0,LastRow-ROW(),0)</f>
        <v>139</v>
      </c>
    </row>
    <row r="225" spans="2:10" ht="15" customHeight="1" x14ac:dyDescent="0.25">
      <c r="B225" s="12">
        <f>ROWS($B$4:B225)</f>
        <v>222</v>
      </c>
      <c r="C225" s="13">
        <f ca="1">IF(ValuesEntered,IF(Amortering[[#This Row],['#]]&lt;=Lånets_löptid,IF(ROW()-ROW(Amortering[[#Headers],[betalning
datum]])=1,LoanStart,IF(I224&gt;0,EDATE(C224,1),"")),""),"")</f>
        <v>49971</v>
      </c>
      <c r="D225" s="30">
        <f ca="1">IF(ROW()-ROW(Amortering[[#Headers],[öppnings-
saldo]])=1,Lånebelopp,IF(Amortering[[#This Row],[betalning
datum]]="",0,INDEX(Amortering[], ROW()-4,8)))</f>
        <v>1131087.9398710146</v>
      </c>
      <c r="E225" s="30">
        <f ca="1">IF(ValuesEntered,IF(ROW()-ROW(Amortering[[#Headers],[ränta]])=1,-IPMT(Räntesats/12,1,Lånets_löptid-ROWS($C$4:C225)+1,Amortering[[#This Row],[öppnings-
saldo]]),IFERROR(-IPMT(Räntesats/12,1,Amortering[[#This Row],['#
återstående]],D226),0)),0)</f>
        <v>4687.7682242787541</v>
      </c>
      <c r="F225" s="30">
        <f ca="1">IFERROR(IF(AND(ValuesEntered,Amortering[[#This Row],[betalning
datum]]&lt;&gt;""),-PPMT(Räntesats/12,1,Lånets_löptid-ROWS($C$4:C225)+1,Amortering[[#This Row],[öppnings-
saldo]]),""),0)</f>
        <v>6023.5660441135587</v>
      </c>
      <c r="G225" s="30">
        <f ca="1">IF(Amortering[[#This Row],[betalning
datum]]="",0,PropertyTaxAmount)</f>
        <v>3750</v>
      </c>
      <c r="H225" s="30">
        <f ca="1">IF(Amortering[[#This Row],[betalning
datum]]="",0,Amortering[[#This Row],[ränta]]+Amortering[[#This Row],[lånebelopp]]+Amortering[[#This Row],[fastighets-
avgift]])</f>
        <v>14461.334268392313</v>
      </c>
      <c r="I225" s="30">
        <f ca="1">IF(Amortering[[#This Row],[betalning
datum]]="",0,Amortering[[#This Row],[öppnings-
saldo]]-Amortering[[#This Row],[lånebelopp]])</f>
        <v>1125064.373826901</v>
      </c>
      <c r="J225" s="14">
        <f ca="1">IF(Amortering[[#This Row],[slut-
saldo]]&gt;0,LastRow-ROW(),0)</f>
        <v>138</v>
      </c>
    </row>
    <row r="226" spans="2:10" ht="15" customHeight="1" x14ac:dyDescent="0.25">
      <c r="B226" s="12">
        <f>ROWS($B$4:B226)</f>
        <v>223</v>
      </c>
      <c r="C226" s="13">
        <f ca="1">IF(ValuesEntered,IF(Amortering[[#This Row],['#]]&lt;=Lånets_löptid,IF(ROW()-ROW(Amortering[[#Headers],[betalning
datum]])=1,LoanStart,IF(I225&gt;0,EDATE(C225,1),"")),""),"")</f>
        <v>50002</v>
      </c>
      <c r="D226" s="30">
        <f ca="1">IF(ROW()-ROW(Amortering[[#Headers],[öppnings-
saldo]])=1,Lånebelopp,IF(Amortering[[#This Row],[betalning
datum]]="",0,INDEX(Amortering[], ROW()-4,8)))</f>
        <v>1125064.373826901</v>
      </c>
      <c r="E226" s="30">
        <f ca="1">IF(ValuesEntered,IF(ROW()-ROW(Amortering[[#Headers],[ränta]])=1,-IPMT(Räntesats/12,1,Lånets_löptid-ROWS($C$4:C226)+1,Amortering[[#This Row],[öppnings-
saldo]]),IFERROR(-IPMT(Räntesats/12,1,Amortering[[#This Row],['#
återstående]],D227),0)),0)</f>
        <v>4662.565456628904</v>
      </c>
      <c r="F226" s="30">
        <f ca="1">IFERROR(IF(AND(ValuesEntered,Amortering[[#This Row],[betalning
datum]]&lt;&gt;""),-PPMT(Räntesats/12,1,Lånets_löptid-ROWS($C$4:C226)+1,Amortering[[#This Row],[öppnings-
saldo]]),""),0)</f>
        <v>6048.6642359640318</v>
      </c>
      <c r="G226" s="30">
        <f ca="1">IF(Amortering[[#This Row],[betalning
datum]]="",0,PropertyTaxAmount)</f>
        <v>3750</v>
      </c>
      <c r="H226" s="30">
        <f ca="1">IF(Amortering[[#This Row],[betalning
datum]]="",0,Amortering[[#This Row],[ränta]]+Amortering[[#This Row],[lånebelopp]]+Amortering[[#This Row],[fastighets-
avgift]])</f>
        <v>14461.229692592937</v>
      </c>
      <c r="I226" s="30">
        <f ca="1">IF(Amortering[[#This Row],[betalning
datum]]="",0,Amortering[[#This Row],[öppnings-
saldo]]-Amortering[[#This Row],[lånebelopp]])</f>
        <v>1119015.709590937</v>
      </c>
      <c r="J226" s="14">
        <f ca="1">IF(Amortering[[#This Row],[slut-
saldo]]&gt;0,LastRow-ROW(),0)</f>
        <v>137</v>
      </c>
    </row>
    <row r="227" spans="2:10" ht="15" customHeight="1" x14ac:dyDescent="0.25">
      <c r="B227" s="12">
        <f>ROWS($B$4:B227)</f>
        <v>224</v>
      </c>
      <c r="C227" s="13">
        <f ca="1">IF(ValuesEntered,IF(Amortering[[#This Row],['#]]&lt;=Lånets_löptid,IF(ROW()-ROW(Amortering[[#Headers],[betalning
datum]])=1,LoanStart,IF(I226&gt;0,EDATE(C226,1),"")),""),"")</f>
        <v>50032</v>
      </c>
      <c r="D227" s="30">
        <f ca="1">IF(ROW()-ROW(Amortering[[#Headers],[öppnings-
saldo]])=1,Lånebelopp,IF(Amortering[[#This Row],[betalning
datum]]="",0,INDEX(Amortering[], ROW()-4,8)))</f>
        <v>1119015.709590937</v>
      </c>
      <c r="E227" s="30">
        <f ca="1">IF(ValuesEntered,IF(ROW()-ROW(Amortering[[#Headers],[ränta]])=1,-IPMT(Räntesats/12,1,Lånets_löptid-ROWS($C$4:C227)+1,Amortering[[#This Row],[öppnings-
saldo]]),IFERROR(-IPMT(Räntesats/12,1,Amortering[[#This Row],['#
återstående]],D228),0)),0)</f>
        <v>4637.25767744718</v>
      </c>
      <c r="F227" s="30">
        <f ca="1">IFERROR(IF(AND(ValuesEntered,Amortering[[#This Row],[betalning
datum]]&lt;&gt;""),-PPMT(Räntesats/12,1,Lånets_löptid-ROWS($C$4:C227)+1,Amortering[[#This Row],[öppnings-
saldo]]),""),0)</f>
        <v>6073.8670036138819</v>
      </c>
      <c r="G227" s="30">
        <f ca="1">IF(Amortering[[#This Row],[betalning
datum]]="",0,PropertyTaxAmount)</f>
        <v>3750</v>
      </c>
      <c r="H227" s="30">
        <f ca="1">IF(Amortering[[#This Row],[betalning
datum]]="",0,Amortering[[#This Row],[ränta]]+Amortering[[#This Row],[lånebelopp]]+Amortering[[#This Row],[fastighets-
avgift]])</f>
        <v>14461.124681061061</v>
      </c>
      <c r="I227" s="30">
        <f ca="1">IF(Amortering[[#This Row],[betalning
datum]]="",0,Amortering[[#This Row],[öppnings-
saldo]]-Amortering[[#This Row],[lånebelopp]])</f>
        <v>1112941.8425873232</v>
      </c>
      <c r="J227" s="14">
        <f ca="1">IF(Amortering[[#This Row],[slut-
saldo]]&gt;0,LastRow-ROW(),0)</f>
        <v>136</v>
      </c>
    </row>
    <row r="228" spans="2:10" ht="15" customHeight="1" x14ac:dyDescent="0.25">
      <c r="B228" s="12">
        <f>ROWS($B$4:B228)</f>
        <v>225</v>
      </c>
      <c r="C228" s="13">
        <f ca="1">IF(ValuesEntered,IF(Amortering[[#This Row],['#]]&lt;=Lånets_löptid,IF(ROW()-ROW(Amortering[[#Headers],[betalning
datum]])=1,LoanStart,IF(I227&gt;0,EDATE(C227,1),"")),""),"")</f>
        <v>50063</v>
      </c>
      <c r="D228" s="30">
        <f ca="1">IF(ROW()-ROW(Amortering[[#Headers],[öppnings-
saldo]])=1,Lånebelopp,IF(Amortering[[#This Row],[betalning
datum]]="",0,INDEX(Amortering[], ROW()-4,8)))</f>
        <v>1112941.8425873232</v>
      </c>
      <c r="E228" s="30">
        <f ca="1">IF(ValuesEntered,IF(ROW()-ROW(Amortering[[#Headers],[ränta]])=1,-IPMT(Räntesats/12,1,Lånets_löptid-ROWS($C$4:C228)+1,Amortering[[#This Row],[öppnings-
saldo]]),IFERROR(-IPMT(Räntesats/12,1,Amortering[[#This Row],['#
återstående]],D229),0)),0)</f>
        <v>4611.8444491855316</v>
      </c>
      <c r="F228" s="30">
        <f ca="1">IFERROR(IF(AND(ValuesEntered,Amortering[[#This Row],[betalning
datum]]&lt;&gt;""),-PPMT(Räntesats/12,1,Lånets_löptid-ROWS($C$4:C228)+1,Amortering[[#This Row],[öppnings-
saldo]]),""),0)</f>
        <v>6099.174782795606</v>
      </c>
      <c r="G228" s="30">
        <f ca="1">IF(Amortering[[#This Row],[betalning
datum]]="",0,PropertyTaxAmount)</f>
        <v>3750</v>
      </c>
      <c r="H228" s="30">
        <f ca="1">IF(Amortering[[#This Row],[betalning
datum]]="",0,Amortering[[#This Row],[ränta]]+Amortering[[#This Row],[lånebelopp]]+Amortering[[#This Row],[fastighets-
avgift]])</f>
        <v>14461.019231981138</v>
      </c>
      <c r="I228" s="30">
        <f ca="1">IF(Amortering[[#This Row],[betalning
datum]]="",0,Amortering[[#This Row],[öppnings-
saldo]]-Amortering[[#This Row],[lånebelopp]])</f>
        <v>1106842.6678045276</v>
      </c>
      <c r="J228" s="14">
        <f ca="1">IF(Amortering[[#This Row],[slut-
saldo]]&gt;0,LastRow-ROW(),0)</f>
        <v>135</v>
      </c>
    </row>
    <row r="229" spans="2:10" ht="15" customHeight="1" x14ac:dyDescent="0.25">
      <c r="B229" s="12">
        <f>ROWS($B$4:B229)</f>
        <v>226</v>
      </c>
      <c r="C229" s="13">
        <f ca="1">IF(ValuesEntered,IF(Amortering[[#This Row],['#]]&lt;=Lånets_löptid,IF(ROW()-ROW(Amortering[[#Headers],[betalning
datum]])=1,LoanStart,IF(I228&gt;0,EDATE(C228,1),"")),""),"")</f>
        <v>50094</v>
      </c>
      <c r="D229" s="30">
        <f ca="1">IF(ROW()-ROW(Amortering[[#Headers],[öppnings-
saldo]])=1,Lånebelopp,IF(Amortering[[#This Row],[betalning
datum]]="",0,INDEX(Amortering[], ROW()-4,8)))</f>
        <v>1106842.6678045276</v>
      </c>
      <c r="E229" s="30">
        <f ca="1">IF(ValuesEntered,IF(ROW()-ROW(Amortering[[#Headers],[ränta]])=1,-IPMT(Räntesats/12,1,Lånets_löptid-ROWS($C$4:C229)+1,Amortering[[#This Row],[öppnings-
saldo]]),IFERROR(-IPMT(Räntesats/12,1,Amortering[[#This Row],['#
återstående]],D230),0)),0)</f>
        <v>4586.3253324727921</v>
      </c>
      <c r="F229" s="30">
        <f ca="1">IFERROR(IF(AND(ValuesEntered,Amortering[[#This Row],[betalning
datum]]&lt;&gt;""),-PPMT(Räntesats/12,1,Lånets_löptid-ROWS($C$4:C229)+1,Amortering[[#This Row],[öppnings-
saldo]]),""),0)</f>
        <v>6124.5880110572562</v>
      </c>
      <c r="G229" s="30">
        <f ca="1">IF(Amortering[[#This Row],[betalning
datum]]="",0,PropertyTaxAmount)</f>
        <v>3750</v>
      </c>
      <c r="H229" s="30">
        <f ca="1">IF(Amortering[[#This Row],[betalning
datum]]="",0,Amortering[[#This Row],[ränta]]+Amortering[[#This Row],[lånebelopp]]+Amortering[[#This Row],[fastighets-
avgift]])</f>
        <v>14460.913343530048</v>
      </c>
      <c r="I229" s="30">
        <f ca="1">IF(Amortering[[#This Row],[betalning
datum]]="",0,Amortering[[#This Row],[öppnings-
saldo]]-Amortering[[#This Row],[lånebelopp]])</f>
        <v>1100718.0797934702</v>
      </c>
      <c r="J229" s="14">
        <f ca="1">IF(Amortering[[#This Row],[slut-
saldo]]&gt;0,LastRow-ROW(),0)</f>
        <v>134</v>
      </c>
    </row>
    <row r="230" spans="2:10" ht="15" customHeight="1" x14ac:dyDescent="0.25">
      <c r="B230" s="12">
        <f>ROWS($B$4:B230)</f>
        <v>227</v>
      </c>
      <c r="C230" s="13">
        <f ca="1">IF(ValuesEntered,IF(Amortering[[#This Row],['#]]&lt;=Lånets_löptid,IF(ROW()-ROW(Amortering[[#Headers],[betalning
datum]])=1,LoanStart,IF(I229&gt;0,EDATE(C229,1),"")),""),"")</f>
        <v>50122</v>
      </c>
      <c r="D230" s="30">
        <f ca="1">IF(ROW()-ROW(Amortering[[#Headers],[öppnings-
saldo]])=1,Lånebelopp,IF(Amortering[[#This Row],[betalning
datum]]="",0,INDEX(Amortering[], ROW()-4,8)))</f>
        <v>1100718.0797934702</v>
      </c>
      <c r="E230" s="30">
        <f ca="1">IF(ValuesEntered,IF(ROW()-ROW(Amortering[[#Headers],[ränta]])=1,-IPMT(Räntesats/12,1,Lånets_löptid-ROWS($C$4:C230)+1,Amortering[[#This Row],[öppnings-
saldo]]),IFERROR(-IPMT(Räntesats/12,1,Amortering[[#This Row],['#
återstående]],D231),0)),0)</f>
        <v>4560.6998861070842</v>
      </c>
      <c r="F230" s="30">
        <f ca="1">IFERROR(IF(AND(ValuesEntered,Amortering[[#This Row],[betalning
datum]]&lt;&gt;""),-PPMT(Räntesats/12,1,Lånets_löptid-ROWS($C$4:C230)+1,Amortering[[#This Row],[öppnings-
saldo]]),""),0)</f>
        <v>6150.1071277699948</v>
      </c>
      <c r="G230" s="30">
        <f ca="1">IF(Amortering[[#This Row],[betalning
datum]]="",0,PropertyTaxAmount)</f>
        <v>3750</v>
      </c>
      <c r="H230" s="30">
        <f ca="1">IF(Amortering[[#This Row],[betalning
datum]]="",0,Amortering[[#This Row],[ränta]]+Amortering[[#This Row],[lånebelopp]]+Amortering[[#This Row],[fastighets-
avgift]])</f>
        <v>14460.807013877078</v>
      </c>
      <c r="I230" s="30">
        <f ca="1">IF(Amortering[[#This Row],[betalning
datum]]="",0,Amortering[[#This Row],[öppnings-
saldo]]-Amortering[[#This Row],[lånebelopp]])</f>
        <v>1094567.9726657001</v>
      </c>
      <c r="J230" s="14">
        <f ca="1">IF(Amortering[[#This Row],[slut-
saldo]]&gt;0,LastRow-ROW(),0)</f>
        <v>133</v>
      </c>
    </row>
    <row r="231" spans="2:10" ht="15" customHeight="1" x14ac:dyDescent="0.25">
      <c r="B231" s="12">
        <f>ROWS($B$4:B231)</f>
        <v>228</v>
      </c>
      <c r="C231" s="13">
        <f ca="1">IF(ValuesEntered,IF(Amortering[[#This Row],['#]]&lt;=Lånets_löptid,IF(ROW()-ROW(Amortering[[#Headers],[betalning
datum]])=1,LoanStart,IF(I230&gt;0,EDATE(C230,1),"")),""),"")</f>
        <v>50153</v>
      </c>
      <c r="D231" s="30">
        <f ca="1">IF(ROW()-ROW(Amortering[[#Headers],[öppnings-
saldo]])=1,Lånebelopp,IF(Amortering[[#This Row],[betalning
datum]]="",0,INDEX(Amortering[], ROW()-4,8)))</f>
        <v>1094567.9726657001</v>
      </c>
      <c r="E231" s="30">
        <f ca="1">IF(ValuesEntered,IF(ROW()-ROW(Amortering[[#Headers],[ränta]])=1,-IPMT(Räntesats/12,1,Lånets_löptid-ROWS($C$4:C231)+1,Amortering[[#This Row],[öppnings-
saldo]]),IFERROR(-IPMT(Räntesats/12,1,Amortering[[#This Row],['#
återstående]],D232),0)),0)</f>
        <v>4534.9676670481849</v>
      </c>
      <c r="F231" s="30">
        <f ca="1">IFERROR(IF(AND(ValuesEntered,Amortering[[#This Row],[betalning
datum]]&lt;&gt;""),-PPMT(Räntesats/12,1,Lånets_löptid-ROWS($C$4:C231)+1,Amortering[[#This Row],[öppnings-
saldo]]),""),0)</f>
        <v>6175.7325741357035</v>
      </c>
      <c r="G231" s="30">
        <f ca="1">IF(Amortering[[#This Row],[betalning
datum]]="",0,PropertyTaxAmount)</f>
        <v>3750</v>
      </c>
      <c r="H231" s="30">
        <f ca="1">IF(Amortering[[#This Row],[betalning
datum]]="",0,Amortering[[#This Row],[ränta]]+Amortering[[#This Row],[lånebelopp]]+Amortering[[#This Row],[fastighets-
avgift]])</f>
        <v>14460.700241183888</v>
      </c>
      <c r="I231" s="30">
        <f ca="1">IF(Amortering[[#This Row],[betalning
datum]]="",0,Amortering[[#This Row],[öppnings-
saldo]]-Amortering[[#This Row],[lånebelopp]])</f>
        <v>1088392.2400915644</v>
      </c>
      <c r="J231" s="14">
        <f ca="1">IF(Amortering[[#This Row],[slut-
saldo]]&gt;0,LastRow-ROW(),0)</f>
        <v>132</v>
      </c>
    </row>
    <row r="232" spans="2:10" ht="15" customHeight="1" x14ac:dyDescent="0.25">
      <c r="B232" s="12">
        <f>ROWS($B$4:B232)</f>
        <v>229</v>
      </c>
      <c r="C232" s="13">
        <f ca="1">IF(ValuesEntered,IF(Amortering[[#This Row],['#]]&lt;=Lånets_löptid,IF(ROW()-ROW(Amortering[[#Headers],[betalning
datum]])=1,LoanStart,IF(I231&gt;0,EDATE(C231,1),"")),""),"")</f>
        <v>50183</v>
      </c>
      <c r="D232" s="30">
        <f ca="1">IF(ROW()-ROW(Amortering[[#Headers],[öppnings-
saldo]])=1,Lånebelopp,IF(Amortering[[#This Row],[betalning
datum]]="",0,INDEX(Amortering[], ROW()-4,8)))</f>
        <v>1088392.2400915644</v>
      </c>
      <c r="E232" s="30">
        <f ca="1">IF(ValuesEntered,IF(ROW()-ROW(Amortering[[#Headers],[ränta]])=1,-IPMT(Räntesats/12,1,Lånets_löptid-ROWS($C$4:C232)+1,Amortering[[#This Row],[öppnings-
saldo]]),IFERROR(-IPMT(Räntesats/12,1,Amortering[[#This Row],['#
återstående]],D233),0)),0)</f>
        <v>4509.128230409874</v>
      </c>
      <c r="F232" s="30">
        <f ca="1">IFERROR(IF(AND(ValuesEntered,Amortering[[#This Row],[betalning
datum]]&lt;&gt;""),-PPMT(Räntesats/12,1,Lånets_löptid-ROWS($C$4:C232)+1,Amortering[[#This Row],[öppnings-
saldo]]),""),0)</f>
        <v>6201.4647931946001</v>
      </c>
      <c r="G232" s="30">
        <f ca="1">IF(Amortering[[#This Row],[betalning
datum]]="",0,PropertyTaxAmount)</f>
        <v>3750</v>
      </c>
      <c r="H232" s="30">
        <f ca="1">IF(Amortering[[#This Row],[betalning
datum]]="",0,Amortering[[#This Row],[ränta]]+Amortering[[#This Row],[lånebelopp]]+Amortering[[#This Row],[fastighets-
avgift]])</f>
        <v>14460.593023604473</v>
      </c>
      <c r="I232" s="30">
        <f ca="1">IF(Amortering[[#This Row],[betalning
datum]]="",0,Amortering[[#This Row],[öppnings-
saldo]]-Amortering[[#This Row],[lånebelopp]])</f>
        <v>1082190.7752983698</v>
      </c>
      <c r="J232" s="14">
        <f ca="1">IF(Amortering[[#This Row],[slut-
saldo]]&gt;0,LastRow-ROW(),0)</f>
        <v>131</v>
      </c>
    </row>
    <row r="233" spans="2:10" ht="15" customHeight="1" x14ac:dyDescent="0.25">
      <c r="B233" s="12">
        <f>ROWS($B$4:B233)</f>
        <v>230</v>
      </c>
      <c r="C233" s="13">
        <f ca="1">IF(ValuesEntered,IF(Amortering[[#This Row],['#]]&lt;=Lånets_löptid,IF(ROW()-ROW(Amortering[[#Headers],[betalning
datum]])=1,LoanStart,IF(I232&gt;0,EDATE(C232,1),"")),""),"")</f>
        <v>50214</v>
      </c>
      <c r="D233" s="30">
        <f ca="1">IF(ROW()-ROW(Amortering[[#Headers],[öppnings-
saldo]])=1,Lånebelopp,IF(Amortering[[#This Row],[betalning
datum]]="",0,INDEX(Amortering[], ROW()-4,8)))</f>
        <v>1082190.7752983698</v>
      </c>
      <c r="E233" s="30">
        <f ca="1">IF(ValuesEntered,IF(ROW()-ROW(Amortering[[#Headers],[ränta]])=1,-IPMT(Räntesats/12,1,Lånets_löptid-ROWS($C$4:C233)+1,Amortering[[#This Row],[öppnings-
saldo]]),IFERROR(-IPMT(Räntesats/12,1,Amortering[[#This Row],['#
återstående]],D234),0)),0)</f>
        <v>4483.1811294522367</v>
      </c>
      <c r="F233" s="30">
        <f ca="1">IFERROR(IF(AND(ValuesEntered,Amortering[[#This Row],[betalning
datum]]&lt;&gt;""),-PPMT(Räntesats/12,1,Lånets_löptid-ROWS($C$4:C233)+1,Amortering[[#This Row],[öppnings-
saldo]]),""),0)</f>
        <v>6227.304229832911</v>
      </c>
      <c r="G233" s="30">
        <f ca="1">IF(Amortering[[#This Row],[betalning
datum]]="",0,PropertyTaxAmount)</f>
        <v>3750</v>
      </c>
      <c r="H233" s="30">
        <f ca="1">IF(Amortering[[#This Row],[betalning
datum]]="",0,Amortering[[#This Row],[ränta]]+Amortering[[#This Row],[lånebelopp]]+Amortering[[#This Row],[fastighets-
avgift]])</f>
        <v>14460.485359285147</v>
      </c>
      <c r="I233" s="30">
        <f ca="1">IF(Amortering[[#This Row],[betalning
datum]]="",0,Amortering[[#This Row],[öppnings-
saldo]]-Amortering[[#This Row],[lånebelopp]])</f>
        <v>1075963.4710685369</v>
      </c>
      <c r="J233" s="14">
        <f ca="1">IF(Amortering[[#This Row],[slut-
saldo]]&gt;0,LastRow-ROW(),0)</f>
        <v>130</v>
      </c>
    </row>
    <row r="234" spans="2:10" ht="15" customHeight="1" x14ac:dyDescent="0.25">
      <c r="B234" s="12">
        <f>ROWS($B$4:B234)</f>
        <v>231</v>
      </c>
      <c r="C234" s="13">
        <f ca="1">IF(ValuesEntered,IF(Amortering[[#This Row],['#]]&lt;=Lånets_löptid,IF(ROW()-ROW(Amortering[[#Headers],[betalning
datum]])=1,LoanStart,IF(I233&gt;0,EDATE(C233,1),"")),""),"")</f>
        <v>50244</v>
      </c>
      <c r="D234" s="30">
        <f ca="1">IF(ROW()-ROW(Amortering[[#Headers],[öppnings-
saldo]])=1,Lånebelopp,IF(Amortering[[#This Row],[betalning
datum]]="",0,INDEX(Amortering[], ROW()-4,8)))</f>
        <v>1075963.4710685369</v>
      </c>
      <c r="E234" s="30">
        <f ca="1">IF(ValuesEntered,IF(ROW()-ROW(Amortering[[#Headers],[ränta]])=1,-IPMT(Räntesats/12,1,Lånets_löptid-ROWS($C$4:C234)+1,Amortering[[#This Row],[öppnings-
saldo]]),IFERROR(-IPMT(Räntesats/12,1,Amortering[[#This Row],['#
återstående]],D235),0)),0)</f>
        <v>4457.1259155739426</v>
      </c>
      <c r="F234" s="30">
        <f ca="1">IFERROR(IF(AND(ValuesEntered,Amortering[[#This Row],[betalning
datum]]&lt;&gt;""),-PPMT(Räntesats/12,1,Lånets_löptid-ROWS($C$4:C234)+1,Amortering[[#This Row],[öppnings-
saldo]]),""),0)</f>
        <v>6253.2513307905483</v>
      </c>
      <c r="G234" s="30">
        <f ca="1">IF(Amortering[[#This Row],[betalning
datum]]="",0,PropertyTaxAmount)</f>
        <v>3750</v>
      </c>
      <c r="H234" s="30">
        <f ca="1">IF(Amortering[[#This Row],[betalning
datum]]="",0,Amortering[[#This Row],[ränta]]+Amortering[[#This Row],[lånebelopp]]+Amortering[[#This Row],[fastighets-
avgift]])</f>
        <v>14460.377246364491</v>
      </c>
      <c r="I234" s="30">
        <f ca="1">IF(Amortering[[#This Row],[betalning
datum]]="",0,Amortering[[#This Row],[öppnings-
saldo]]-Amortering[[#This Row],[lånebelopp]])</f>
        <v>1069710.2197377463</v>
      </c>
      <c r="J234" s="14">
        <f ca="1">IF(Amortering[[#This Row],[slut-
saldo]]&gt;0,LastRow-ROW(),0)</f>
        <v>129</v>
      </c>
    </row>
    <row r="235" spans="2:10" ht="15" customHeight="1" x14ac:dyDescent="0.25">
      <c r="B235" s="12">
        <f>ROWS($B$4:B235)</f>
        <v>232</v>
      </c>
      <c r="C235" s="13">
        <f ca="1">IF(ValuesEntered,IF(Amortering[[#This Row],['#]]&lt;=Lånets_löptid,IF(ROW()-ROW(Amortering[[#Headers],[betalning
datum]])=1,LoanStart,IF(I234&gt;0,EDATE(C234,1),"")),""),"")</f>
        <v>50275</v>
      </c>
      <c r="D235" s="30">
        <f ca="1">IF(ROW()-ROW(Amortering[[#Headers],[öppnings-
saldo]])=1,Lånebelopp,IF(Amortering[[#This Row],[betalning
datum]]="",0,INDEX(Amortering[], ROW()-4,8)))</f>
        <v>1069710.2197377463</v>
      </c>
      <c r="E235" s="30">
        <f ca="1">IF(ValuesEntered,IF(ROW()-ROW(Amortering[[#Headers],[ränta]])=1,-IPMT(Räntesats/12,1,Lånets_löptid-ROWS($C$4:C235)+1,Amortering[[#This Row],[öppnings-
saldo]]),IFERROR(-IPMT(Räntesats/12,1,Amortering[[#This Row],['#
återstående]],D236),0)),0)</f>
        <v>4430.9621383044896</v>
      </c>
      <c r="F235" s="30">
        <f ca="1">IFERROR(IF(AND(ValuesEntered,Amortering[[#This Row],[betalning
datum]]&lt;&gt;""),-PPMT(Räntesats/12,1,Lånets_löptid-ROWS($C$4:C235)+1,Amortering[[#This Row],[öppnings-
saldo]]),""),0)</f>
        <v>6279.3065446688424</v>
      </c>
      <c r="G235" s="30">
        <f ca="1">IF(Amortering[[#This Row],[betalning
datum]]="",0,PropertyTaxAmount)</f>
        <v>3750</v>
      </c>
      <c r="H235" s="30">
        <f ca="1">IF(Amortering[[#This Row],[betalning
datum]]="",0,Amortering[[#This Row],[ränta]]+Amortering[[#This Row],[lånebelopp]]+Amortering[[#This Row],[fastighets-
avgift]])</f>
        <v>14460.268682973332</v>
      </c>
      <c r="I235" s="30">
        <f ca="1">IF(Amortering[[#This Row],[betalning
datum]]="",0,Amortering[[#This Row],[öppnings-
saldo]]-Amortering[[#This Row],[lånebelopp]])</f>
        <v>1063430.9131930775</v>
      </c>
      <c r="J235" s="14">
        <f ca="1">IF(Amortering[[#This Row],[slut-
saldo]]&gt;0,LastRow-ROW(),0)</f>
        <v>128</v>
      </c>
    </row>
    <row r="236" spans="2:10" ht="15" customHeight="1" x14ac:dyDescent="0.25">
      <c r="B236" s="12">
        <f>ROWS($B$4:B236)</f>
        <v>233</v>
      </c>
      <c r="C236" s="13">
        <f ca="1">IF(ValuesEntered,IF(Amortering[[#This Row],['#]]&lt;=Lånets_löptid,IF(ROW()-ROW(Amortering[[#Headers],[betalning
datum]])=1,LoanStart,IF(I235&gt;0,EDATE(C235,1),"")),""),"")</f>
        <v>50306</v>
      </c>
      <c r="D236" s="30">
        <f ca="1">IF(ROW()-ROW(Amortering[[#Headers],[öppnings-
saldo]])=1,Lånebelopp,IF(Amortering[[#This Row],[betalning
datum]]="",0,INDEX(Amortering[], ROW()-4,8)))</f>
        <v>1063430.9131930775</v>
      </c>
      <c r="E236" s="30">
        <f ca="1">IF(ValuesEntered,IF(ROW()-ROW(Amortering[[#Headers],[ränta]])=1,-IPMT(Räntesats/12,1,Lånets_löptid-ROWS($C$4:C236)+1,Amortering[[#This Row],[öppnings-
saldo]]),IFERROR(-IPMT(Räntesats/12,1,Amortering[[#This Row],['#
återstående]],D237),0)),0)</f>
        <v>4404.6893452964132</v>
      </c>
      <c r="F236" s="30">
        <f ca="1">IFERROR(IF(AND(ValuesEntered,Amortering[[#This Row],[betalning
datum]]&lt;&gt;""),-PPMT(Räntesats/12,1,Lånets_löptid-ROWS($C$4:C236)+1,Amortering[[#This Row],[öppnings-
saldo]]),""),0)</f>
        <v>6305.4703219382945</v>
      </c>
      <c r="G236" s="30">
        <f ca="1">IF(Amortering[[#This Row],[betalning
datum]]="",0,PropertyTaxAmount)</f>
        <v>3750</v>
      </c>
      <c r="H236" s="30">
        <f ca="1">IF(Amortering[[#This Row],[betalning
datum]]="",0,Amortering[[#This Row],[ränta]]+Amortering[[#This Row],[lånebelopp]]+Amortering[[#This Row],[fastighets-
avgift]])</f>
        <v>14460.159667234708</v>
      </c>
      <c r="I236" s="30">
        <f ca="1">IF(Amortering[[#This Row],[betalning
datum]]="",0,Amortering[[#This Row],[öppnings-
saldo]]-Amortering[[#This Row],[lånebelopp]])</f>
        <v>1057125.4428711392</v>
      </c>
      <c r="J236" s="14">
        <f ca="1">IF(Amortering[[#This Row],[slut-
saldo]]&gt;0,LastRow-ROW(),0)</f>
        <v>127</v>
      </c>
    </row>
    <row r="237" spans="2:10" ht="15" customHeight="1" x14ac:dyDescent="0.25">
      <c r="B237" s="12">
        <f>ROWS($B$4:B237)</f>
        <v>234</v>
      </c>
      <c r="C237" s="13">
        <f ca="1">IF(ValuesEntered,IF(Amortering[[#This Row],['#]]&lt;=Lånets_löptid,IF(ROW()-ROW(Amortering[[#Headers],[betalning
datum]])=1,LoanStart,IF(I236&gt;0,EDATE(C236,1),"")),""),"")</f>
        <v>50336</v>
      </c>
      <c r="D237" s="30">
        <f ca="1">IF(ROW()-ROW(Amortering[[#Headers],[öppnings-
saldo]])=1,Lånebelopp,IF(Amortering[[#This Row],[betalning
datum]]="",0,INDEX(Amortering[], ROW()-4,8)))</f>
        <v>1057125.4428711392</v>
      </c>
      <c r="E237" s="30">
        <f ca="1">IF(ValuesEntered,IF(ROW()-ROW(Amortering[[#Headers],[ränta]])=1,-IPMT(Räntesats/12,1,Lånets_löptid-ROWS($C$4:C237)+1,Amortering[[#This Row],[öppnings-
saldo]]),IFERROR(-IPMT(Räntesats/12,1,Amortering[[#This Row],['#
återstående]],D238),0)),0)</f>
        <v>4378.3070823174694</v>
      </c>
      <c r="F237" s="30">
        <f ca="1">IFERROR(IF(AND(ValuesEntered,Amortering[[#This Row],[betalning
datum]]&lt;&gt;""),-PPMT(Räntesats/12,1,Lånets_löptid-ROWS($C$4:C237)+1,Amortering[[#This Row],[öppnings-
saldo]]),""),0)</f>
        <v>6331.74311494637</v>
      </c>
      <c r="G237" s="30">
        <f ca="1">IF(Amortering[[#This Row],[betalning
datum]]="",0,PropertyTaxAmount)</f>
        <v>3750</v>
      </c>
      <c r="H237" s="30">
        <f ca="1">IF(Amortering[[#This Row],[betalning
datum]]="",0,Amortering[[#This Row],[ränta]]+Amortering[[#This Row],[lånebelopp]]+Amortering[[#This Row],[fastighets-
avgift]])</f>
        <v>14460.050197263839</v>
      </c>
      <c r="I237" s="30">
        <f ca="1">IF(Amortering[[#This Row],[betalning
datum]]="",0,Amortering[[#This Row],[öppnings-
saldo]]-Amortering[[#This Row],[lånebelopp]])</f>
        <v>1050793.6997561927</v>
      </c>
      <c r="J237" s="14">
        <f ca="1">IF(Amortering[[#This Row],[slut-
saldo]]&gt;0,LastRow-ROW(),0)</f>
        <v>126</v>
      </c>
    </row>
    <row r="238" spans="2:10" ht="15" customHeight="1" x14ac:dyDescent="0.25">
      <c r="B238" s="12">
        <f>ROWS($B$4:B238)</f>
        <v>235</v>
      </c>
      <c r="C238" s="13">
        <f ca="1">IF(ValuesEntered,IF(Amortering[[#This Row],['#]]&lt;=Lånets_löptid,IF(ROW()-ROW(Amortering[[#Headers],[betalning
datum]])=1,LoanStart,IF(I237&gt;0,EDATE(C237,1),"")),""),"")</f>
        <v>50367</v>
      </c>
      <c r="D238" s="30">
        <f ca="1">IF(ROW()-ROW(Amortering[[#Headers],[öppnings-
saldo]])=1,Lånebelopp,IF(Amortering[[#This Row],[betalning
datum]]="",0,INDEX(Amortering[], ROW()-4,8)))</f>
        <v>1050793.6997561927</v>
      </c>
      <c r="E238" s="30">
        <f ca="1">IF(ValuesEntered,IF(ROW()-ROW(Amortering[[#Headers],[ränta]])=1,-IPMT(Räntesats/12,1,Lånets_löptid-ROWS($C$4:C238)+1,Amortering[[#This Row],[öppnings-
saldo]]),IFERROR(-IPMT(Räntesats/12,1,Amortering[[#This Row],['#
återstående]],D239),0)),0)</f>
        <v>4351.8148932427812</v>
      </c>
      <c r="F238" s="30">
        <f ca="1">IFERROR(IF(AND(ValuesEntered,Amortering[[#This Row],[betalning
datum]]&lt;&gt;""),-PPMT(Räntesats/12,1,Lånets_löptid-ROWS($C$4:C238)+1,Amortering[[#This Row],[öppnings-
saldo]]),""),0)</f>
        <v>6358.1253779253138</v>
      </c>
      <c r="G238" s="30">
        <f ca="1">IF(Amortering[[#This Row],[betalning
datum]]="",0,PropertyTaxAmount)</f>
        <v>3750</v>
      </c>
      <c r="H238" s="30">
        <f ca="1">IF(Amortering[[#This Row],[betalning
datum]]="",0,Amortering[[#This Row],[ränta]]+Amortering[[#This Row],[lånebelopp]]+Amortering[[#This Row],[fastighets-
avgift]])</f>
        <v>14459.940271168096</v>
      </c>
      <c r="I238" s="30">
        <f ca="1">IF(Amortering[[#This Row],[betalning
datum]]="",0,Amortering[[#This Row],[öppnings-
saldo]]-Amortering[[#This Row],[lånebelopp]])</f>
        <v>1044435.5743782674</v>
      </c>
      <c r="J238" s="14">
        <f ca="1">IF(Amortering[[#This Row],[slut-
saldo]]&gt;0,LastRow-ROW(),0)</f>
        <v>125</v>
      </c>
    </row>
    <row r="239" spans="2:10" ht="15" customHeight="1" x14ac:dyDescent="0.25">
      <c r="B239" s="12">
        <f>ROWS($B$4:B239)</f>
        <v>236</v>
      </c>
      <c r="C239" s="13">
        <f ca="1">IF(ValuesEntered,IF(Amortering[[#This Row],['#]]&lt;=Lånets_löptid,IF(ROW()-ROW(Amortering[[#Headers],[betalning
datum]])=1,LoanStart,IF(I238&gt;0,EDATE(C238,1),"")),""),"")</f>
        <v>50397</v>
      </c>
      <c r="D239" s="30">
        <f ca="1">IF(ROW()-ROW(Amortering[[#Headers],[öppnings-
saldo]])=1,Lånebelopp,IF(Amortering[[#This Row],[betalning
datum]]="",0,INDEX(Amortering[], ROW()-4,8)))</f>
        <v>1044435.5743782674</v>
      </c>
      <c r="E239" s="30">
        <f ca="1">IF(ValuesEntered,IF(ROW()-ROW(Amortering[[#Headers],[ränta]])=1,-IPMT(Räntesats/12,1,Lånets_löptid-ROWS($C$4:C239)+1,Amortering[[#This Row],[öppnings-
saldo]]),IFERROR(-IPMT(Räntesats/12,1,Amortering[[#This Row],['#
återstående]],D240),0)),0)</f>
        <v>4325.2123200469478</v>
      </c>
      <c r="F239" s="30">
        <f ca="1">IFERROR(IF(AND(ValuesEntered,Amortering[[#This Row],[betalning
datum]]&lt;&gt;""),-PPMT(Räntesats/12,1,Lånets_löptid-ROWS($C$4:C239)+1,Amortering[[#This Row],[öppnings-
saldo]]),""),0)</f>
        <v>6384.6175670000011</v>
      </c>
      <c r="G239" s="30">
        <f ca="1">IF(Amortering[[#This Row],[betalning
datum]]="",0,PropertyTaxAmount)</f>
        <v>3750</v>
      </c>
      <c r="H239" s="30">
        <f ca="1">IF(Amortering[[#This Row],[betalning
datum]]="",0,Amortering[[#This Row],[ränta]]+Amortering[[#This Row],[lånebelopp]]+Amortering[[#This Row],[fastighets-
avgift]])</f>
        <v>14459.829887046948</v>
      </c>
      <c r="I239" s="30">
        <f ca="1">IF(Amortering[[#This Row],[betalning
datum]]="",0,Amortering[[#This Row],[öppnings-
saldo]]-Amortering[[#This Row],[lånebelopp]])</f>
        <v>1038050.9568112674</v>
      </c>
      <c r="J239" s="14">
        <f ca="1">IF(Amortering[[#This Row],[slut-
saldo]]&gt;0,LastRow-ROW(),0)</f>
        <v>124</v>
      </c>
    </row>
    <row r="240" spans="2:10" ht="15" customHeight="1" x14ac:dyDescent="0.25">
      <c r="B240" s="12">
        <f>ROWS($B$4:B240)</f>
        <v>237</v>
      </c>
      <c r="C240" s="13">
        <f ca="1">IF(ValuesEntered,IF(Amortering[[#This Row],['#]]&lt;=Lånets_löptid,IF(ROW()-ROW(Amortering[[#Headers],[betalning
datum]])=1,LoanStart,IF(I239&gt;0,EDATE(C239,1),"")),""),"")</f>
        <v>50428</v>
      </c>
      <c r="D240" s="30">
        <f ca="1">IF(ROW()-ROW(Amortering[[#Headers],[öppnings-
saldo]])=1,Lånebelopp,IF(Amortering[[#This Row],[betalning
datum]]="",0,INDEX(Amortering[], ROW()-4,8)))</f>
        <v>1038050.9568112674</v>
      </c>
      <c r="E240" s="30">
        <f ca="1">IF(ValuesEntered,IF(ROW()-ROW(Amortering[[#Headers],[ränta]])=1,-IPMT(Räntesats/12,1,Lånets_löptid-ROWS($C$4:C240)+1,Amortering[[#This Row],[öppnings-
saldo]]),IFERROR(-IPMT(Räntesats/12,1,Amortering[[#This Row],['#
återstående]],D241),0)),0)</f>
        <v>4298.4989027961319</v>
      </c>
      <c r="F240" s="30">
        <f ca="1">IFERROR(IF(AND(ValuesEntered,Amortering[[#This Row],[betalning
datum]]&lt;&gt;""),-PPMT(Räntesats/12,1,Lånets_löptid-ROWS($C$4:C240)+1,Amortering[[#This Row],[öppnings-
saldo]]),""),0)</f>
        <v>6411.2201401958346</v>
      </c>
      <c r="G240" s="30">
        <f ca="1">IF(Amortering[[#This Row],[betalning
datum]]="",0,PropertyTaxAmount)</f>
        <v>3750</v>
      </c>
      <c r="H240" s="30">
        <f ca="1">IF(Amortering[[#This Row],[betalning
datum]]="",0,Amortering[[#This Row],[ränta]]+Amortering[[#This Row],[lånebelopp]]+Amortering[[#This Row],[fastighets-
avgift]])</f>
        <v>14459.719042991966</v>
      </c>
      <c r="I240" s="30">
        <f ca="1">IF(Amortering[[#This Row],[betalning
datum]]="",0,Amortering[[#This Row],[öppnings-
saldo]]-Amortering[[#This Row],[lånebelopp]])</f>
        <v>1031639.7366710716</v>
      </c>
      <c r="J240" s="14">
        <f ca="1">IF(Amortering[[#This Row],[slut-
saldo]]&gt;0,LastRow-ROW(),0)</f>
        <v>123</v>
      </c>
    </row>
    <row r="241" spans="2:10" ht="15" customHeight="1" x14ac:dyDescent="0.25">
      <c r="B241" s="12">
        <f>ROWS($B$4:B241)</f>
        <v>238</v>
      </c>
      <c r="C241" s="13">
        <f ca="1">IF(ValuesEntered,IF(Amortering[[#This Row],['#]]&lt;=Lånets_löptid,IF(ROW()-ROW(Amortering[[#Headers],[betalning
datum]])=1,LoanStart,IF(I240&gt;0,EDATE(C240,1),"")),""),"")</f>
        <v>50459</v>
      </c>
      <c r="D241" s="30">
        <f ca="1">IF(ROW()-ROW(Amortering[[#Headers],[öppnings-
saldo]])=1,Lånebelopp,IF(Amortering[[#This Row],[betalning
datum]]="",0,INDEX(Amortering[], ROW()-4,8)))</f>
        <v>1031639.7366710716</v>
      </c>
      <c r="E241" s="30">
        <f ca="1">IF(ValuesEntered,IF(ROW()-ROW(Amortering[[#Headers],[ränta]])=1,-IPMT(Räntesats/12,1,Lånets_löptid-ROWS($C$4:C241)+1,Amortering[[#This Row],[öppnings-
saldo]]),IFERROR(-IPMT(Räntesats/12,1,Amortering[[#This Row],['#
återstående]],D242),0)),0)</f>
        <v>4271.6741796401038</v>
      </c>
      <c r="F241" s="30">
        <f ca="1">IFERROR(IF(AND(ValuesEntered,Amortering[[#This Row],[betalning
datum]]&lt;&gt;""),-PPMT(Räntesats/12,1,Lånets_löptid-ROWS($C$4:C241)+1,Amortering[[#This Row],[öppnings-
saldo]]),""),0)</f>
        <v>6437.9335574466522</v>
      </c>
      <c r="G241" s="30">
        <f ca="1">IF(Amortering[[#This Row],[betalning
datum]]="",0,PropertyTaxAmount)</f>
        <v>3750</v>
      </c>
      <c r="H241" s="30">
        <f ca="1">IF(Amortering[[#This Row],[betalning
datum]]="",0,Amortering[[#This Row],[ränta]]+Amortering[[#This Row],[lånebelopp]]+Amortering[[#This Row],[fastighets-
avgift]])</f>
        <v>14459.607737086757</v>
      </c>
      <c r="I241" s="30">
        <f ca="1">IF(Amortering[[#This Row],[betalning
datum]]="",0,Amortering[[#This Row],[öppnings-
saldo]]-Amortering[[#This Row],[lånebelopp]])</f>
        <v>1025201.8031136249</v>
      </c>
      <c r="J241" s="14">
        <f ca="1">IF(Amortering[[#This Row],[slut-
saldo]]&gt;0,LastRow-ROW(),0)</f>
        <v>122</v>
      </c>
    </row>
    <row r="242" spans="2:10" ht="15" customHeight="1" x14ac:dyDescent="0.25">
      <c r="B242" s="12">
        <f>ROWS($B$4:B242)</f>
        <v>239</v>
      </c>
      <c r="C242" s="13">
        <f ca="1">IF(ValuesEntered,IF(Amortering[[#This Row],['#]]&lt;=Lånets_löptid,IF(ROW()-ROW(Amortering[[#Headers],[betalning
datum]])=1,LoanStart,IF(I241&gt;0,EDATE(C241,1),"")),""),"")</f>
        <v>50487</v>
      </c>
      <c r="D242" s="30">
        <f ca="1">IF(ROW()-ROW(Amortering[[#Headers],[öppnings-
saldo]])=1,Lånebelopp,IF(Amortering[[#This Row],[betalning
datum]]="",0,INDEX(Amortering[], ROW()-4,8)))</f>
        <v>1025201.8031136249</v>
      </c>
      <c r="E242" s="30">
        <f ca="1">IF(ValuesEntered,IF(ROW()-ROW(Amortering[[#Headers],[ränta]])=1,-IPMT(Räntesats/12,1,Lånets_löptid-ROWS($C$4:C242)+1,Amortering[[#This Row],[öppnings-
saldo]]),IFERROR(-IPMT(Räntesats/12,1,Amortering[[#This Row],['#
återstående]],D243),0)),0)</f>
        <v>4244.7376868042593</v>
      </c>
      <c r="F242" s="30">
        <f ca="1">IFERROR(IF(AND(ValuesEntered,Amortering[[#This Row],[betalning
datum]]&lt;&gt;""),-PPMT(Räntesats/12,1,Lånets_löptid-ROWS($C$4:C242)+1,Amortering[[#This Row],[öppnings-
saldo]]),""),0)</f>
        <v>6464.7582806026794</v>
      </c>
      <c r="G242" s="30">
        <f ca="1">IF(Amortering[[#This Row],[betalning
datum]]="",0,PropertyTaxAmount)</f>
        <v>3750</v>
      </c>
      <c r="H242" s="30">
        <f ca="1">IF(Amortering[[#This Row],[betalning
datum]]="",0,Amortering[[#This Row],[ränta]]+Amortering[[#This Row],[lånebelopp]]+Amortering[[#This Row],[fastighets-
avgift]])</f>
        <v>14459.49596740694</v>
      </c>
      <c r="I242" s="30">
        <f ca="1">IF(Amortering[[#This Row],[betalning
datum]]="",0,Amortering[[#This Row],[öppnings-
saldo]]-Amortering[[#This Row],[lånebelopp]])</f>
        <v>1018737.0448330223</v>
      </c>
      <c r="J242" s="14">
        <f ca="1">IF(Amortering[[#This Row],[slut-
saldo]]&gt;0,LastRow-ROW(),0)</f>
        <v>121</v>
      </c>
    </row>
    <row r="243" spans="2:10" ht="15" customHeight="1" x14ac:dyDescent="0.25">
      <c r="B243" s="12">
        <f>ROWS($B$4:B243)</f>
        <v>240</v>
      </c>
      <c r="C243" s="13">
        <f ca="1">IF(ValuesEntered,IF(Amortering[[#This Row],['#]]&lt;=Lånets_löptid,IF(ROW()-ROW(Amortering[[#Headers],[betalning
datum]])=1,LoanStart,IF(I242&gt;0,EDATE(C242,1),"")),""),"")</f>
        <v>50518</v>
      </c>
      <c r="D243" s="30">
        <f ca="1">IF(ROW()-ROW(Amortering[[#Headers],[öppnings-
saldo]])=1,Lånebelopp,IF(Amortering[[#This Row],[betalning
datum]]="",0,INDEX(Amortering[], ROW()-4,8)))</f>
        <v>1018737.0448330223</v>
      </c>
      <c r="E243" s="30">
        <f ca="1">IF(ValuesEntered,IF(ROW()-ROW(Amortering[[#Headers],[ränta]])=1,-IPMT(Räntesats/12,1,Lånets_löptid-ROWS($C$4:C243)+1,Amortering[[#This Row],[öppnings-
saldo]]),IFERROR(-IPMT(Räntesats/12,1,Amortering[[#This Row],['#
återstående]],D244),0)),0)</f>
        <v>4217.6889585815989</v>
      </c>
      <c r="F243" s="30">
        <f ca="1">IFERROR(IF(AND(ValuesEntered,Amortering[[#This Row],[betalning
datum]]&lt;&gt;""),-PPMT(Räntesats/12,1,Lånets_löptid-ROWS($C$4:C243)+1,Amortering[[#This Row],[öppnings-
saldo]]),""),0)</f>
        <v>6491.6947734385267</v>
      </c>
      <c r="G243" s="30">
        <f ca="1">IF(Amortering[[#This Row],[betalning
datum]]="",0,PropertyTaxAmount)</f>
        <v>3750</v>
      </c>
      <c r="H243" s="30">
        <f ca="1">IF(Amortering[[#This Row],[betalning
datum]]="",0,Amortering[[#This Row],[ränta]]+Amortering[[#This Row],[lånebelopp]]+Amortering[[#This Row],[fastighets-
avgift]])</f>
        <v>14459.383732020126</v>
      </c>
      <c r="I243" s="30">
        <f ca="1">IF(Amortering[[#This Row],[betalning
datum]]="",0,Amortering[[#This Row],[öppnings-
saldo]]-Amortering[[#This Row],[lånebelopp]])</f>
        <v>1012245.3500595838</v>
      </c>
      <c r="J243" s="14">
        <f ca="1">IF(Amortering[[#This Row],[slut-
saldo]]&gt;0,LastRow-ROW(),0)</f>
        <v>120</v>
      </c>
    </row>
    <row r="244" spans="2:10" ht="15" customHeight="1" x14ac:dyDescent="0.25">
      <c r="B244" s="12">
        <f>ROWS($B$4:B244)</f>
        <v>241</v>
      </c>
      <c r="C244" s="13">
        <f ca="1">IF(ValuesEntered,IF(Amortering[[#This Row],['#]]&lt;=Lånets_löptid,IF(ROW()-ROW(Amortering[[#Headers],[betalning
datum]])=1,LoanStart,IF(I243&gt;0,EDATE(C243,1),"")),""),"")</f>
        <v>50548</v>
      </c>
      <c r="D244" s="30">
        <f ca="1">IF(ROW()-ROW(Amortering[[#Headers],[öppnings-
saldo]])=1,Lånebelopp,IF(Amortering[[#This Row],[betalning
datum]]="",0,INDEX(Amortering[], ROW()-4,8)))</f>
        <v>1012245.3500595838</v>
      </c>
      <c r="E244" s="30">
        <f ca="1">IF(ValuesEntered,IF(ROW()-ROW(Amortering[[#Headers],[ränta]])=1,-IPMT(Räntesats/12,1,Lånets_löptid-ROWS($C$4:C244)+1,Amortering[[#This Row],[öppnings-
saldo]]),IFERROR(-IPMT(Räntesats/12,1,Amortering[[#This Row],['#
återstående]],D245),0)),0)</f>
        <v>4190.5275273246771</v>
      </c>
      <c r="F244" s="30">
        <f ca="1">IFERROR(IF(AND(ValuesEntered,Amortering[[#This Row],[betalning
datum]]&lt;&gt;""),-PPMT(Räntesats/12,1,Lånets_löptid-ROWS($C$4:C244)+1,Amortering[[#This Row],[öppnings-
saldo]]),""),0)</f>
        <v>6518.7435016611844</v>
      </c>
      <c r="G244" s="30">
        <f ca="1">IF(Amortering[[#This Row],[betalning
datum]]="",0,PropertyTaxAmount)</f>
        <v>3750</v>
      </c>
      <c r="H244" s="30">
        <f ca="1">IF(Amortering[[#This Row],[betalning
datum]]="",0,Amortering[[#This Row],[ränta]]+Amortering[[#This Row],[lånebelopp]]+Amortering[[#This Row],[fastighets-
avgift]])</f>
        <v>14459.271028985862</v>
      </c>
      <c r="I244" s="30">
        <f ca="1">IF(Amortering[[#This Row],[betalning
datum]]="",0,Amortering[[#This Row],[öppnings-
saldo]]-Amortering[[#This Row],[lånebelopp]])</f>
        <v>1005726.6065579226</v>
      </c>
      <c r="J244" s="14">
        <f ca="1">IF(Amortering[[#This Row],[slut-
saldo]]&gt;0,LastRow-ROW(),0)</f>
        <v>119</v>
      </c>
    </row>
    <row r="245" spans="2:10" ht="15" customHeight="1" x14ac:dyDescent="0.25">
      <c r="B245" s="12">
        <f>ROWS($B$4:B245)</f>
        <v>242</v>
      </c>
      <c r="C245" s="13">
        <f ca="1">IF(ValuesEntered,IF(Amortering[[#This Row],['#]]&lt;=Lånets_löptid,IF(ROW()-ROW(Amortering[[#Headers],[betalning
datum]])=1,LoanStart,IF(I244&gt;0,EDATE(C244,1),"")),""),"")</f>
        <v>50579</v>
      </c>
      <c r="D245" s="30">
        <f ca="1">IF(ROW()-ROW(Amortering[[#Headers],[öppnings-
saldo]])=1,Lånebelopp,IF(Amortering[[#This Row],[betalning
datum]]="",0,INDEX(Amortering[], ROW()-4,8)))</f>
        <v>1005726.6065579226</v>
      </c>
      <c r="E245" s="30">
        <f ca="1">IF(ValuesEntered,IF(ROW()-ROW(Amortering[[#Headers],[ränta]])=1,-IPMT(Räntesats/12,1,Lånets_löptid-ROWS($C$4:C245)+1,Amortering[[#This Row],[öppnings-
saldo]]),IFERROR(-IPMT(Räntesats/12,1,Amortering[[#This Row],['#
återstående]],D246),0)),0)</f>
        <v>4163.2529234375179</v>
      </c>
      <c r="F245" s="30">
        <f ca="1">IFERROR(IF(AND(ValuesEntered,Amortering[[#This Row],[betalning
datum]]&lt;&gt;""),-PPMT(Räntesats/12,1,Lånets_löptid-ROWS($C$4:C245)+1,Amortering[[#This Row],[öppnings-
saldo]]),""),0)</f>
        <v>6545.9049329181053</v>
      </c>
      <c r="G245" s="30">
        <f ca="1">IF(Amortering[[#This Row],[betalning
datum]]="",0,PropertyTaxAmount)</f>
        <v>3750</v>
      </c>
      <c r="H245" s="30">
        <f ca="1">IF(Amortering[[#This Row],[betalning
datum]]="",0,Amortering[[#This Row],[ränta]]+Amortering[[#This Row],[lånebelopp]]+Amortering[[#This Row],[fastighets-
avgift]])</f>
        <v>14459.157856355623</v>
      </c>
      <c r="I245" s="30">
        <f ca="1">IF(Amortering[[#This Row],[betalning
datum]]="",0,Amortering[[#This Row],[öppnings-
saldo]]-Amortering[[#This Row],[lånebelopp]])</f>
        <v>999180.70162500441</v>
      </c>
      <c r="J245" s="14">
        <f ca="1">IF(Amortering[[#This Row],[slut-
saldo]]&gt;0,LastRow-ROW(),0)</f>
        <v>118</v>
      </c>
    </row>
    <row r="246" spans="2:10" ht="15" customHeight="1" x14ac:dyDescent="0.25">
      <c r="B246" s="12">
        <f>ROWS($B$4:B246)</f>
        <v>243</v>
      </c>
      <c r="C246" s="13">
        <f ca="1">IF(ValuesEntered,IF(Amortering[[#This Row],['#]]&lt;=Lånets_löptid,IF(ROW()-ROW(Amortering[[#Headers],[betalning
datum]])=1,LoanStart,IF(I245&gt;0,EDATE(C245,1),"")),""),"")</f>
        <v>50609</v>
      </c>
      <c r="D246" s="30">
        <f ca="1">IF(ROW()-ROW(Amortering[[#Headers],[öppnings-
saldo]])=1,Lånebelopp,IF(Amortering[[#This Row],[betalning
datum]]="",0,INDEX(Amortering[], ROW()-4,8)))</f>
        <v>999180.70162500441</v>
      </c>
      <c r="E246" s="30">
        <f ca="1">IF(ValuesEntered,IF(ROW()-ROW(Amortering[[#Headers],[ränta]])=1,-IPMT(Räntesats/12,1,Lånets_löptid-ROWS($C$4:C246)+1,Amortering[[#This Row],[öppnings-
saldo]]),IFERROR(-IPMT(Räntesats/12,1,Amortering[[#This Row],['#
återstående]],D247),0)),0)</f>
        <v>4135.8646753674957</v>
      </c>
      <c r="F246" s="30">
        <f ca="1">IFERROR(IF(AND(ValuesEntered,Amortering[[#This Row],[betalning
datum]]&lt;&gt;""),-PPMT(Räntesats/12,1,Lånets_löptid-ROWS($C$4:C246)+1,Amortering[[#This Row],[öppnings-
saldo]]),""),0)</f>
        <v>6573.1795368052663</v>
      </c>
      <c r="G246" s="30">
        <f ca="1">IF(Amortering[[#This Row],[betalning
datum]]="",0,PropertyTaxAmount)</f>
        <v>3750</v>
      </c>
      <c r="H246" s="30">
        <f ca="1">IF(Amortering[[#This Row],[betalning
datum]]="",0,Amortering[[#This Row],[ränta]]+Amortering[[#This Row],[lånebelopp]]+Amortering[[#This Row],[fastighets-
avgift]])</f>
        <v>14459.044212172761</v>
      </c>
      <c r="I246" s="30">
        <f ca="1">IF(Amortering[[#This Row],[betalning
datum]]="",0,Amortering[[#This Row],[öppnings-
saldo]]-Amortering[[#This Row],[lånebelopp]])</f>
        <v>992607.52208819916</v>
      </c>
      <c r="J246" s="14">
        <f ca="1">IF(Amortering[[#This Row],[slut-
saldo]]&gt;0,LastRow-ROW(),0)</f>
        <v>117</v>
      </c>
    </row>
    <row r="247" spans="2:10" ht="15" customHeight="1" x14ac:dyDescent="0.25">
      <c r="B247" s="12">
        <f>ROWS($B$4:B247)</f>
        <v>244</v>
      </c>
      <c r="C247" s="13">
        <f ca="1">IF(ValuesEntered,IF(Amortering[[#This Row],['#]]&lt;=Lånets_löptid,IF(ROW()-ROW(Amortering[[#Headers],[betalning
datum]])=1,LoanStart,IF(I246&gt;0,EDATE(C246,1),"")),""),"")</f>
        <v>50640</v>
      </c>
      <c r="D247" s="30">
        <f ca="1">IF(ROW()-ROW(Amortering[[#Headers],[öppnings-
saldo]])=1,Lånebelopp,IF(Amortering[[#This Row],[betalning
datum]]="",0,INDEX(Amortering[], ROW()-4,8)))</f>
        <v>992607.52208819916</v>
      </c>
      <c r="E247" s="30">
        <f ca="1">IF(ValuesEntered,IF(ROW()-ROW(Amortering[[#Headers],[ränta]])=1,-IPMT(Räntesats/12,1,Lånets_löptid-ROWS($C$4:C247)+1,Amortering[[#This Row],[öppnings-
saldo]]),IFERROR(-IPMT(Räntesats/12,1,Amortering[[#This Row],['#
återstående]],D248),0)),0)</f>
        <v>4108.3623095971825</v>
      </c>
      <c r="F247" s="30">
        <f ca="1">IFERROR(IF(AND(ValuesEntered,Amortering[[#This Row],[betalning
datum]]&lt;&gt;""),-PPMT(Räntesats/12,1,Lånets_löptid-ROWS($C$4:C247)+1,Amortering[[#This Row],[öppnings-
saldo]]),""),0)</f>
        <v>6600.5677848752866</v>
      </c>
      <c r="G247" s="30">
        <f ca="1">IF(Amortering[[#This Row],[betalning
datum]]="",0,PropertyTaxAmount)</f>
        <v>3750</v>
      </c>
      <c r="H247" s="30">
        <f ca="1">IF(Amortering[[#This Row],[betalning
datum]]="",0,Amortering[[#This Row],[ränta]]+Amortering[[#This Row],[lånebelopp]]+Amortering[[#This Row],[fastighets-
avgift]])</f>
        <v>14458.930094472469</v>
      </c>
      <c r="I247" s="30">
        <f ca="1">IF(Amortering[[#This Row],[betalning
datum]]="",0,Amortering[[#This Row],[öppnings-
saldo]]-Amortering[[#This Row],[lånebelopp]])</f>
        <v>986006.95430332387</v>
      </c>
      <c r="J247" s="14">
        <f ca="1">IF(Amortering[[#This Row],[slut-
saldo]]&gt;0,LastRow-ROW(),0)</f>
        <v>116</v>
      </c>
    </row>
    <row r="248" spans="2:10" ht="15" customHeight="1" x14ac:dyDescent="0.25">
      <c r="B248" s="12">
        <f>ROWS($B$4:B248)</f>
        <v>245</v>
      </c>
      <c r="C248" s="13">
        <f ca="1">IF(ValuesEntered,IF(Amortering[[#This Row],['#]]&lt;=Lånets_löptid,IF(ROW()-ROW(Amortering[[#Headers],[betalning
datum]])=1,LoanStart,IF(I247&gt;0,EDATE(C247,1),"")),""),"")</f>
        <v>50671</v>
      </c>
      <c r="D248" s="30">
        <f ca="1">IF(ROW()-ROW(Amortering[[#Headers],[öppnings-
saldo]])=1,Lånebelopp,IF(Amortering[[#This Row],[betalning
datum]]="",0,INDEX(Amortering[], ROW()-4,8)))</f>
        <v>986006.95430332387</v>
      </c>
      <c r="E248" s="30">
        <f ca="1">IF(ValuesEntered,IF(ROW()-ROW(Amortering[[#Headers],[ränta]])=1,-IPMT(Räntesats/12,1,Lånets_löptid-ROWS($C$4:C248)+1,Amortering[[#This Row],[öppnings-
saldo]]),IFERROR(-IPMT(Räntesats/12,1,Amortering[[#This Row],['#
återstående]],D249),0)),0)</f>
        <v>4080.7453506361594</v>
      </c>
      <c r="F248" s="30">
        <f ca="1">IFERROR(IF(AND(ValuesEntered,Amortering[[#This Row],[betalning
datum]]&lt;&gt;""),-PPMT(Räntesats/12,1,Lånets_löptid-ROWS($C$4:C248)+1,Amortering[[#This Row],[öppnings-
saldo]]),""),0)</f>
        <v>6628.0701506456007</v>
      </c>
      <c r="G248" s="30">
        <f ca="1">IF(Amortering[[#This Row],[betalning
datum]]="",0,PropertyTaxAmount)</f>
        <v>3750</v>
      </c>
      <c r="H248" s="30">
        <f ca="1">IF(Amortering[[#This Row],[betalning
datum]]="",0,Amortering[[#This Row],[ränta]]+Amortering[[#This Row],[lånebelopp]]+Amortering[[#This Row],[fastighets-
avgift]])</f>
        <v>14458.815501281761</v>
      </c>
      <c r="I248" s="30">
        <f ca="1">IF(Amortering[[#This Row],[betalning
datum]]="",0,Amortering[[#This Row],[öppnings-
saldo]]-Amortering[[#This Row],[lånebelopp]])</f>
        <v>979378.88415267831</v>
      </c>
      <c r="J248" s="14">
        <f ca="1">IF(Amortering[[#This Row],[slut-
saldo]]&gt;0,LastRow-ROW(),0)</f>
        <v>115</v>
      </c>
    </row>
    <row r="249" spans="2:10" ht="15" customHeight="1" x14ac:dyDescent="0.25">
      <c r="B249" s="12">
        <f>ROWS($B$4:B249)</f>
        <v>246</v>
      </c>
      <c r="C249" s="13">
        <f ca="1">IF(ValuesEntered,IF(Amortering[[#This Row],['#]]&lt;=Lånets_löptid,IF(ROW()-ROW(Amortering[[#Headers],[betalning
datum]])=1,LoanStart,IF(I248&gt;0,EDATE(C248,1),"")),""),"")</f>
        <v>50701</v>
      </c>
      <c r="D249" s="30">
        <f ca="1">IF(ROW()-ROW(Amortering[[#Headers],[öppnings-
saldo]])=1,Lånebelopp,IF(Amortering[[#This Row],[betalning
datum]]="",0,INDEX(Amortering[], ROW()-4,8)))</f>
        <v>979378.88415267831</v>
      </c>
      <c r="E249" s="30">
        <f ca="1">IF(ValuesEntered,IF(ROW()-ROW(Amortering[[#Headers],[ränta]])=1,-IPMT(Räntesats/12,1,Lånets_löptid-ROWS($C$4:C249)+1,Amortering[[#This Row],[öppnings-
saldo]]),IFERROR(-IPMT(Räntesats/12,1,Amortering[[#This Row],['#
återstående]],D250),0)),0)</f>
        <v>4053.0133210127988</v>
      </c>
      <c r="F249" s="30">
        <f ca="1">IFERROR(IF(AND(ValuesEntered,Amortering[[#This Row],[betalning
datum]]&lt;&gt;""),-PPMT(Räntesats/12,1,Lånets_löptid-ROWS($C$4:C249)+1,Amortering[[#This Row],[öppnings-
saldo]]),""),0)</f>
        <v>6655.6871096066234</v>
      </c>
      <c r="G249" s="30">
        <f ca="1">IF(Amortering[[#This Row],[betalning
datum]]="",0,PropertyTaxAmount)</f>
        <v>3750</v>
      </c>
      <c r="H249" s="30">
        <f ca="1">IF(Amortering[[#This Row],[betalning
datum]]="",0,Amortering[[#This Row],[ränta]]+Amortering[[#This Row],[lånebelopp]]+Amortering[[#This Row],[fastighets-
avgift]])</f>
        <v>14458.700430619421</v>
      </c>
      <c r="I249" s="30">
        <f ca="1">IF(Amortering[[#This Row],[betalning
datum]]="",0,Amortering[[#This Row],[öppnings-
saldo]]-Amortering[[#This Row],[lånebelopp]])</f>
        <v>972723.19704307173</v>
      </c>
      <c r="J249" s="14">
        <f ca="1">IF(Amortering[[#This Row],[slut-
saldo]]&gt;0,LastRow-ROW(),0)</f>
        <v>114</v>
      </c>
    </row>
    <row r="250" spans="2:10" ht="15" customHeight="1" x14ac:dyDescent="0.25">
      <c r="B250" s="12">
        <f>ROWS($B$4:B250)</f>
        <v>247</v>
      </c>
      <c r="C250" s="13">
        <f ca="1">IF(ValuesEntered,IF(Amortering[[#This Row],['#]]&lt;=Lånets_löptid,IF(ROW()-ROW(Amortering[[#Headers],[betalning
datum]])=1,LoanStart,IF(I249&gt;0,EDATE(C249,1),"")),""),"")</f>
        <v>50732</v>
      </c>
      <c r="D250" s="30">
        <f ca="1">IF(ROW()-ROW(Amortering[[#Headers],[öppnings-
saldo]])=1,Lånebelopp,IF(Amortering[[#This Row],[betalning
datum]]="",0,INDEX(Amortering[], ROW()-4,8)))</f>
        <v>972723.19704307173</v>
      </c>
      <c r="E250" s="30">
        <f ca="1">IF(ValuesEntered,IF(ROW()-ROW(Amortering[[#Headers],[ränta]])=1,-IPMT(Räntesats/12,1,Lånets_löptid-ROWS($C$4:C250)+1,Amortering[[#This Row],[öppnings-
saldo]]),IFERROR(-IPMT(Räntesats/12,1,Amortering[[#This Row],['#
återstående]],D251),0)),0)</f>
        <v>4025.1657412660065</v>
      </c>
      <c r="F250" s="30">
        <f ca="1">IFERROR(IF(AND(ValuesEntered,Amortering[[#This Row],[betalning
datum]]&lt;&gt;""),-PPMT(Räntesats/12,1,Lånets_löptid-ROWS($C$4:C250)+1,Amortering[[#This Row],[öppnings-
saldo]]),""),0)</f>
        <v>6683.4191392299854</v>
      </c>
      <c r="G250" s="30">
        <f ca="1">IF(Amortering[[#This Row],[betalning
datum]]="",0,PropertyTaxAmount)</f>
        <v>3750</v>
      </c>
      <c r="H250" s="30">
        <f ca="1">IF(Amortering[[#This Row],[betalning
datum]]="",0,Amortering[[#This Row],[ränta]]+Amortering[[#This Row],[lånebelopp]]+Amortering[[#This Row],[fastighets-
avgift]])</f>
        <v>14458.584880495991</v>
      </c>
      <c r="I250" s="30">
        <f ca="1">IF(Amortering[[#This Row],[betalning
datum]]="",0,Amortering[[#This Row],[öppnings-
saldo]]-Amortering[[#This Row],[lånebelopp]])</f>
        <v>966039.77790384169</v>
      </c>
      <c r="J250" s="14">
        <f ca="1">IF(Amortering[[#This Row],[slut-
saldo]]&gt;0,LastRow-ROW(),0)</f>
        <v>113</v>
      </c>
    </row>
    <row r="251" spans="2:10" ht="15" customHeight="1" x14ac:dyDescent="0.25">
      <c r="B251" s="12">
        <f>ROWS($B$4:B251)</f>
        <v>248</v>
      </c>
      <c r="C251" s="13">
        <f ca="1">IF(ValuesEntered,IF(Amortering[[#This Row],['#]]&lt;=Lånets_löptid,IF(ROW()-ROW(Amortering[[#Headers],[betalning
datum]])=1,LoanStart,IF(I250&gt;0,EDATE(C250,1),"")),""),"")</f>
        <v>50762</v>
      </c>
      <c r="D251" s="30">
        <f ca="1">IF(ROW()-ROW(Amortering[[#Headers],[öppnings-
saldo]])=1,Lånebelopp,IF(Amortering[[#This Row],[betalning
datum]]="",0,INDEX(Amortering[], ROW()-4,8)))</f>
        <v>966039.77790384169</v>
      </c>
      <c r="E251" s="30">
        <f ca="1">IF(ValuesEntered,IF(ROW()-ROW(Amortering[[#Headers],[ränta]])=1,-IPMT(Räntesats/12,1,Lånets_löptid-ROWS($C$4:C251)+1,Amortering[[#This Row],[öppnings-
saldo]]),IFERROR(-IPMT(Räntesats/12,1,Amortering[[#This Row],['#
återstående]],D252),0)),0)</f>
        <v>3997.2021299369371</v>
      </c>
      <c r="F251" s="30">
        <f ca="1">IFERROR(IF(AND(ValuesEntered,Amortering[[#This Row],[betalning
datum]]&lt;&gt;""),-PPMT(Räntesats/12,1,Lånets_löptid-ROWS($C$4:C251)+1,Amortering[[#This Row],[öppnings-
saldo]]),""),0)</f>
        <v>6711.2667189767772</v>
      </c>
      <c r="G251" s="30">
        <f ca="1">IF(Amortering[[#This Row],[betalning
datum]]="",0,PropertyTaxAmount)</f>
        <v>3750</v>
      </c>
      <c r="H251" s="30">
        <f ca="1">IF(Amortering[[#This Row],[betalning
datum]]="",0,Amortering[[#This Row],[ränta]]+Amortering[[#This Row],[lånebelopp]]+Amortering[[#This Row],[fastighets-
avgift]])</f>
        <v>14458.468848913715</v>
      </c>
      <c r="I251" s="30">
        <f ca="1">IF(Amortering[[#This Row],[betalning
datum]]="",0,Amortering[[#This Row],[öppnings-
saldo]]-Amortering[[#This Row],[lånebelopp]])</f>
        <v>959328.51118486491</v>
      </c>
      <c r="J251" s="14">
        <f ca="1">IF(Amortering[[#This Row],[slut-
saldo]]&gt;0,LastRow-ROW(),0)</f>
        <v>112</v>
      </c>
    </row>
    <row r="252" spans="2:10" ht="15" customHeight="1" x14ac:dyDescent="0.25">
      <c r="B252" s="12">
        <f>ROWS($B$4:B252)</f>
        <v>249</v>
      </c>
      <c r="C252" s="13">
        <f ca="1">IF(ValuesEntered,IF(Amortering[[#This Row],['#]]&lt;=Lånets_löptid,IF(ROW()-ROW(Amortering[[#Headers],[betalning
datum]])=1,LoanStart,IF(I251&gt;0,EDATE(C251,1),"")),""),"")</f>
        <v>50793</v>
      </c>
      <c r="D252" s="30">
        <f ca="1">IF(ROW()-ROW(Amortering[[#Headers],[öppnings-
saldo]])=1,Lånebelopp,IF(Amortering[[#This Row],[betalning
datum]]="",0,INDEX(Amortering[], ROW()-4,8)))</f>
        <v>959328.51118486491</v>
      </c>
      <c r="E252" s="30">
        <f ca="1">IF(ValuesEntered,IF(ROW()-ROW(Amortering[[#Headers],[ränta]])=1,-IPMT(Räntesats/12,1,Lånets_löptid-ROWS($C$4:C252)+1,Amortering[[#This Row],[öppnings-
saldo]]),IFERROR(-IPMT(Räntesats/12,1,Amortering[[#This Row],['#
återstående]],D253),0)),0)</f>
        <v>3969.1220035606625</v>
      </c>
      <c r="F252" s="30">
        <f ca="1">IFERROR(IF(AND(ValuesEntered,Amortering[[#This Row],[betalning
datum]]&lt;&gt;""),-PPMT(Räntesats/12,1,Lånets_löptid-ROWS($C$4:C252)+1,Amortering[[#This Row],[öppnings-
saldo]]),""),0)</f>
        <v>6739.2303303058461</v>
      </c>
      <c r="G252" s="30">
        <f ca="1">IF(Amortering[[#This Row],[betalning
datum]]="",0,PropertyTaxAmount)</f>
        <v>3750</v>
      </c>
      <c r="H252" s="30">
        <f ca="1">IF(Amortering[[#This Row],[betalning
datum]]="",0,Amortering[[#This Row],[ränta]]+Amortering[[#This Row],[lånebelopp]]+Amortering[[#This Row],[fastighets-
avgift]])</f>
        <v>14458.352333866509</v>
      </c>
      <c r="I252" s="30">
        <f ca="1">IF(Amortering[[#This Row],[betalning
datum]]="",0,Amortering[[#This Row],[öppnings-
saldo]]-Amortering[[#This Row],[lånebelopp]])</f>
        <v>952589.28085455904</v>
      </c>
      <c r="J252" s="14">
        <f ca="1">IF(Amortering[[#This Row],[slut-
saldo]]&gt;0,LastRow-ROW(),0)</f>
        <v>111</v>
      </c>
    </row>
    <row r="253" spans="2:10" ht="15" customHeight="1" x14ac:dyDescent="0.25">
      <c r="B253" s="12">
        <f>ROWS($B$4:B253)</f>
        <v>250</v>
      </c>
      <c r="C253" s="13">
        <f ca="1">IF(ValuesEntered,IF(Amortering[[#This Row],['#]]&lt;=Lånets_löptid,IF(ROW()-ROW(Amortering[[#Headers],[betalning
datum]])=1,LoanStart,IF(I252&gt;0,EDATE(C252,1),"")),""),"")</f>
        <v>50824</v>
      </c>
      <c r="D253" s="30">
        <f ca="1">IF(ROW()-ROW(Amortering[[#Headers],[öppnings-
saldo]])=1,Lånebelopp,IF(Amortering[[#This Row],[betalning
datum]]="",0,INDEX(Amortering[], ROW()-4,8)))</f>
        <v>952589.28085455904</v>
      </c>
      <c r="E253" s="30">
        <f ca="1">IF(ValuesEntered,IF(ROW()-ROW(Amortering[[#Headers],[ränta]])=1,-IPMT(Räntesats/12,1,Lånets_löptid-ROWS($C$4:C253)+1,Amortering[[#This Row],[öppnings-
saldo]]),IFERROR(-IPMT(Räntesats/12,1,Amortering[[#This Row],['#
återstående]],D254),0)),0)</f>
        <v>3940.9248766578203</v>
      </c>
      <c r="F253" s="30">
        <f ca="1">IFERROR(IF(AND(ValuesEntered,Amortering[[#This Row],[betalning
datum]]&lt;&gt;""),-PPMT(Räntesats/12,1,Lånets_löptid-ROWS($C$4:C253)+1,Amortering[[#This Row],[öppnings-
saldo]]),""),0)</f>
        <v>6767.3104566821203</v>
      </c>
      <c r="G253" s="30">
        <f ca="1">IF(Amortering[[#This Row],[betalning
datum]]="",0,PropertyTaxAmount)</f>
        <v>3750</v>
      </c>
      <c r="H253" s="30">
        <f ca="1">IF(Amortering[[#This Row],[betalning
datum]]="",0,Amortering[[#This Row],[ränta]]+Amortering[[#This Row],[lånebelopp]]+Amortering[[#This Row],[fastighets-
avgift]])</f>
        <v>14458.235333339941</v>
      </c>
      <c r="I253" s="30">
        <f ca="1">IF(Amortering[[#This Row],[betalning
datum]]="",0,Amortering[[#This Row],[öppnings-
saldo]]-Amortering[[#This Row],[lånebelopp]])</f>
        <v>945821.97039787692</v>
      </c>
      <c r="J253" s="14">
        <f ca="1">IF(Amortering[[#This Row],[slut-
saldo]]&gt;0,LastRow-ROW(),0)</f>
        <v>110</v>
      </c>
    </row>
    <row r="254" spans="2:10" ht="15" customHeight="1" x14ac:dyDescent="0.25">
      <c r="B254" s="12">
        <f>ROWS($B$4:B254)</f>
        <v>251</v>
      </c>
      <c r="C254" s="13">
        <f ca="1">IF(ValuesEntered,IF(Amortering[[#This Row],['#]]&lt;=Lånets_löptid,IF(ROW()-ROW(Amortering[[#Headers],[betalning
datum]])=1,LoanStart,IF(I253&gt;0,EDATE(C253,1),"")),""),"")</f>
        <v>50852</v>
      </c>
      <c r="D254" s="30">
        <f ca="1">IF(ROW()-ROW(Amortering[[#Headers],[öppnings-
saldo]])=1,Lånebelopp,IF(Amortering[[#This Row],[betalning
datum]]="",0,INDEX(Amortering[], ROW()-4,8)))</f>
        <v>945821.97039787692</v>
      </c>
      <c r="E254" s="30">
        <f ca="1">IF(ValuesEntered,IF(ROW()-ROW(Amortering[[#Headers],[ränta]])=1,-IPMT(Räntesats/12,1,Lånets_löptid-ROWS($C$4:C254)+1,Amortering[[#This Row],[öppnings-
saldo]]),IFERROR(-IPMT(Räntesats/12,1,Amortering[[#This Row],['#
återstående]],D255),0)),0)</f>
        <v>3912.6102617262163</v>
      </c>
      <c r="F254" s="30">
        <f ca="1">IFERROR(IF(AND(ValuesEntered,Amortering[[#This Row],[betalning
datum]]&lt;&gt;""),-PPMT(Räntesats/12,1,Lånets_löptid-ROWS($C$4:C254)+1,Amortering[[#This Row],[öppnings-
saldo]]),""),0)</f>
        <v>6795.507583584963</v>
      </c>
      <c r="G254" s="30">
        <f ca="1">IF(Amortering[[#This Row],[betalning
datum]]="",0,PropertyTaxAmount)</f>
        <v>3750</v>
      </c>
      <c r="H254" s="30">
        <f ca="1">IF(Amortering[[#This Row],[betalning
datum]]="",0,Amortering[[#This Row],[ränta]]+Amortering[[#This Row],[lånebelopp]]+Amortering[[#This Row],[fastighets-
avgift]])</f>
        <v>14458.117845311179</v>
      </c>
      <c r="I254" s="30">
        <f ca="1">IF(Amortering[[#This Row],[betalning
datum]]="",0,Amortering[[#This Row],[öppnings-
saldo]]-Amortering[[#This Row],[lånebelopp]])</f>
        <v>939026.46281429194</v>
      </c>
      <c r="J254" s="14">
        <f ca="1">IF(Amortering[[#This Row],[slut-
saldo]]&gt;0,LastRow-ROW(),0)</f>
        <v>109</v>
      </c>
    </row>
    <row r="255" spans="2:10" ht="15" customHeight="1" x14ac:dyDescent="0.25">
      <c r="B255" s="12">
        <f>ROWS($B$4:B255)</f>
        <v>252</v>
      </c>
      <c r="C255" s="13">
        <f ca="1">IF(ValuesEntered,IF(Amortering[[#This Row],['#]]&lt;=Lånets_löptid,IF(ROW()-ROW(Amortering[[#Headers],[betalning
datum]])=1,LoanStart,IF(I254&gt;0,EDATE(C254,1),"")),""),"")</f>
        <v>50883</v>
      </c>
      <c r="D255" s="30">
        <f ca="1">IF(ROW()-ROW(Amortering[[#Headers],[öppnings-
saldo]])=1,Lånebelopp,IF(Amortering[[#This Row],[betalning
datum]]="",0,INDEX(Amortering[], ROW()-4,8)))</f>
        <v>939026.46281429194</v>
      </c>
      <c r="E255" s="30">
        <f ca="1">IF(ValuesEntered,IF(ROW()-ROW(Amortering[[#Headers],[ränta]])=1,-IPMT(Räntesats/12,1,Lånets_löptid-ROWS($C$4:C255)+1,Amortering[[#This Row],[öppnings-
saldo]]),IFERROR(-IPMT(Räntesats/12,1,Amortering[[#This Row],['#
återstående]],D256),0)),0)</f>
        <v>3884.1776692323979</v>
      </c>
      <c r="F255" s="30">
        <f ca="1">IFERROR(IF(AND(ValuesEntered,Amortering[[#This Row],[betalning
datum]]&lt;&gt;""),-PPMT(Räntesats/12,1,Lånets_löptid-ROWS($C$4:C255)+1,Amortering[[#This Row],[öppnings-
saldo]]),""),0)</f>
        <v>6823.8221985165683</v>
      </c>
      <c r="G255" s="30">
        <f ca="1">IF(Amortering[[#This Row],[betalning
datum]]="",0,PropertyTaxAmount)</f>
        <v>3750</v>
      </c>
      <c r="H255" s="30">
        <f ca="1">IF(Amortering[[#This Row],[betalning
datum]]="",0,Amortering[[#This Row],[ränta]]+Amortering[[#This Row],[lånebelopp]]+Amortering[[#This Row],[fastighets-
avgift]])</f>
        <v>14457.999867748966</v>
      </c>
      <c r="I255" s="30">
        <f ca="1">IF(Amortering[[#This Row],[betalning
datum]]="",0,Amortering[[#This Row],[öppnings-
saldo]]-Amortering[[#This Row],[lånebelopp]])</f>
        <v>932202.64061577537</v>
      </c>
      <c r="J255" s="14">
        <f ca="1">IF(Amortering[[#This Row],[slut-
saldo]]&gt;0,LastRow-ROW(),0)</f>
        <v>108</v>
      </c>
    </row>
    <row r="256" spans="2:10" ht="15" customHeight="1" x14ac:dyDescent="0.25">
      <c r="B256" s="12">
        <f>ROWS($B$4:B256)</f>
        <v>253</v>
      </c>
      <c r="C256" s="13">
        <f ca="1">IF(ValuesEntered,IF(Amortering[[#This Row],['#]]&lt;=Lånets_löptid,IF(ROW()-ROW(Amortering[[#Headers],[betalning
datum]])=1,LoanStart,IF(I255&gt;0,EDATE(C255,1),"")),""),"")</f>
        <v>50913</v>
      </c>
      <c r="D256" s="30">
        <f ca="1">IF(ROW()-ROW(Amortering[[#Headers],[öppnings-
saldo]])=1,Lånebelopp,IF(Amortering[[#This Row],[betalning
datum]]="",0,INDEX(Amortering[], ROW()-4,8)))</f>
        <v>932202.64061577537</v>
      </c>
      <c r="E256" s="30">
        <f ca="1">IF(ValuesEntered,IF(ROW()-ROW(Amortering[[#Headers],[ränta]])=1,-IPMT(Räntesats/12,1,Lånets_löptid-ROWS($C$4:C256)+1,Amortering[[#This Row],[öppnings-
saldo]]),IFERROR(-IPMT(Räntesats/12,1,Amortering[[#This Row],['#
återstående]],D257),0)),0)</f>
        <v>3855.6266076031875</v>
      </c>
      <c r="F256" s="30">
        <f ca="1">IFERROR(IF(AND(ValuesEntered,Amortering[[#This Row],[betalning
datum]]&lt;&gt;""),-PPMT(Räntesats/12,1,Lånets_löptid-ROWS($C$4:C256)+1,Amortering[[#This Row],[öppnings-
saldo]]),""),0)</f>
        <v>6852.2547910103876</v>
      </c>
      <c r="G256" s="30">
        <f ca="1">IF(Amortering[[#This Row],[betalning
datum]]="",0,PropertyTaxAmount)</f>
        <v>3750</v>
      </c>
      <c r="H256" s="30">
        <f ca="1">IF(Amortering[[#This Row],[betalning
datum]]="",0,Amortering[[#This Row],[ränta]]+Amortering[[#This Row],[lånebelopp]]+Amortering[[#This Row],[fastighets-
avgift]])</f>
        <v>14457.881398613576</v>
      </c>
      <c r="I256" s="30">
        <f ca="1">IF(Amortering[[#This Row],[betalning
datum]]="",0,Amortering[[#This Row],[öppnings-
saldo]]-Amortering[[#This Row],[lånebelopp]])</f>
        <v>925350.38582476496</v>
      </c>
      <c r="J256" s="14">
        <f ca="1">IF(Amortering[[#This Row],[slut-
saldo]]&gt;0,LastRow-ROW(),0)</f>
        <v>107</v>
      </c>
    </row>
    <row r="257" spans="2:10" ht="15" customHeight="1" x14ac:dyDescent="0.25">
      <c r="B257" s="12">
        <f>ROWS($B$4:B257)</f>
        <v>254</v>
      </c>
      <c r="C257" s="13">
        <f ca="1">IF(ValuesEntered,IF(Amortering[[#This Row],['#]]&lt;=Lånets_löptid,IF(ROW()-ROW(Amortering[[#Headers],[betalning
datum]])=1,LoanStart,IF(I256&gt;0,EDATE(C256,1),"")),""),"")</f>
        <v>50944</v>
      </c>
      <c r="D257" s="30">
        <f ca="1">IF(ROW()-ROW(Amortering[[#Headers],[öppnings-
saldo]])=1,Lånebelopp,IF(Amortering[[#This Row],[betalning
datum]]="",0,INDEX(Amortering[], ROW()-4,8)))</f>
        <v>925350.38582476496</v>
      </c>
      <c r="E257" s="30">
        <f ca="1">IF(ValuesEntered,IF(ROW()-ROW(Amortering[[#Headers],[ränta]])=1,-IPMT(Räntesats/12,1,Lånets_löptid-ROWS($C$4:C257)+1,Amortering[[#This Row],[öppnings-
saldo]]),IFERROR(-IPMT(Räntesats/12,1,Amortering[[#This Row],['#
återstående]],D258),0)),0)</f>
        <v>3826.9565832171888</v>
      </c>
      <c r="F257" s="30">
        <f ca="1">IFERROR(IF(AND(ValuesEntered,Amortering[[#This Row],[betalning
datum]]&lt;&gt;""),-PPMT(Räntesats/12,1,Lånets_löptid-ROWS($C$4:C257)+1,Amortering[[#This Row],[öppnings-
saldo]]),""),0)</f>
        <v>6880.8058526395944</v>
      </c>
      <c r="G257" s="30">
        <f ca="1">IF(Amortering[[#This Row],[betalning
datum]]="",0,PropertyTaxAmount)</f>
        <v>3750</v>
      </c>
      <c r="H257" s="30">
        <f ca="1">IF(Amortering[[#This Row],[betalning
datum]]="",0,Amortering[[#This Row],[ränta]]+Amortering[[#This Row],[lånebelopp]]+Amortering[[#This Row],[fastighets-
avgift]])</f>
        <v>14457.762435856783</v>
      </c>
      <c r="I257" s="30">
        <f ca="1">IF(Amortering[[#This Row],[betalning
datum]]="",0,Amortering[[#This Row],[öppnings-
saldo]]-Amortering[[#This Row],[lånebelopp]])</f>
        <v>918469.57997212536</v>
      </c>
      <c r="J257" s="14">
        <f ca="1">IF(Amortering[[#This Row],[slut-
saldo]]&gt;0,LastRow-ROW(),0)</f>
        <v>106</v>
      </c>
    </row>
    <row r="258" spans="2:10" ht="15" customHeight="1" x14ac:dyDescent="0.25">
      <c r="B258" s="12">
        <f>ROWS($B$4:B258)</f>
        <v>255</v>
      </c>
      <c r="C258" s="13">
        <f ca="1">IF(ValuesEntered,IF(Amortering[[#This Row],['#]]&lt;=Lånets_löptid,IF(ROW()-ROW(Amortering[[#Headers],[betalning
datum]])=1,LoanStart,IF(I257&gt;0,EDATE(C257,1),"")),""),"")</f>
        <v>50974</v>
      </c>
      <c r="D258" s="30">
        <f ca="1">IF(ROW()-ROW(Amortering[[#Headers],[öppnings-
saldo]])=1,Lånebelopp,IF(Amortering[[#This Row],[betalning
datum]]="",0,INDEX(Amortering[], ROW()-4,8)))</f>
        <v>918469.57997212536</v>
      </c>
      <c r="E258" s="30">
        <f ca="1">IF(ValuesEntered,IF(ROW()-ROW(Amortering[[#Headers],[ränta]])=1,-IPMT(Räntesats/12,1,Lånets_löptid-ROWS($C$4:C258)+1,Amortering[[#This Row],[öppnings-
saldo]]),IFERROR(-IPMT(Räntesats/12,1,Amortering[[#This Row],['#
återstående]],D259),0)),0)</f>
        <v>3798.1671003962488</v>
      </c>
      <c r="F258" s="30">
        <f ca="1">IFERROR(IF(AND(ValuesEntered,Amortering[[#This Row],[betalning
datum]]&lt;&gt;""),-PPMT(Räntesats/12,1,Lånets_löptid-ROWS($C$4:C258)+1,Amortering[[#This Row],[öppnings-
saldo]]),""),0)</f>
        <v>6909.4758770255939</v>
      </c>
      <c r="G258" s="30">
        <f ca="1">IF(Amortering[[#This Row],[betalning
datum]]="",0,PropertyTaxAmount)</f>
        <v>3750</v>
      </c>
      <c r="H258" s="30">
        <f ca="1">IF(Amortering[[#This Row],[betalning
datum]]="",0,Amortering[[#This Row],[ränta]]+Amortering[[#This Row],[lånebelopp]]+Amortering[[#This Row],[fastighets-
avgift]])</f>
        <v>14457.642977421843</v>
      </c>
      <c r="I258" s="30">
        <f ca="1">IF(Amortering[[#This Row],[betalning
datum]]="",0,Amortering[[#This Row],[öppnings-
saldo]]-Amortering[[#This Row],[lånebelopp]])</f>
        <v>911560.10409509973</v>
      </c>
      <c r="J258" s="14">
        <f ca="1">IF(Amortering[[#This Row],[slut-
saldo]]&gt;0,LastRow-ROW(),0)</f>
        <v>105</v>
      </c>
    </row>
    <row r="259" spans="2:10" ht="15" customHeight="1" x14ac:dyDescent="0.25">
      <c r="B259" s="12">
        <f>ROWS($B$4:B259)</f>
        <v>256</v>
      </c>
      <c r="C259" s="13">
        <f ca="1">IF(ValuesEntered,IF(Amortering[[#This Row],['#]]&lt;=Lånets_löptid,IF(ROW()-ROW(Amortering[[#Headers],[betalning
datum]])=1,LoanStart,IF(I258&gt;0,EDATE(C258,1),"")),""),"")</f>
        <v>51005</v>
      </c>
      <c r="D259" s="30">
        <f ca="1">IF(ROW()-ROW(Amortering[[#Headers],[öppnings-
saldo]])=1,Lånebelopp,IF(Amortering[[#This Row],[betalning
datum]]="",0,INDEX(Amortering[], ROW()-4,8)))</f>
        <v>911560.10409509973</v>
      </c>
      <c r="E259" s="30">
        <f ca="1">IF(ValuesEntered,IF(ROW()-ROW(Amortering[[#Headers],[ränta]])=1,-IPMT(Räntesats/12,1,Lånets_löptid-ROWS($C$4:C259)+1,Amortering[[#This Row],[öppnings-
saldo]]),IFERROR(-IPMT(Räntesats/12,1,Amortering[[#This Row],['#
återstående]],D260),0)),0)</f>
        <v>3769.2576613968881</v>
      </c>
      <c r="F259" s="30">
        <f ca="1">IFERROR(IF(AND(ValuesEntered,Amortering[[#This Row],[betalning
datum]]&lt;&gt;""),-PPMT(Räntesats/12,1,Lånets_löptid-ROWS($C$4:C259)+1,Amortering[[#This Row],[öppnings-
saldo]]),""),0)</f>
        <v>6938.265359846534</v>
      </c>
      <c r="G259" s="30">
        <f ca="1">IF(Amortering[[#This Row],[betalning
datum]]="",0,PropertyTaxAmount)</f>
        <v>3750</v>
      </c>
      <c r="H259" s="30">
        <f ca="1">IF(Amortering[[#This Row],[betalning
datum]]="",0,Amortering[[#This Row],[ränta]]+Amortering[[#This Row],[lånebelopp]]+Amortering[[#This Row],[fastighets-
avgift]])</f>
        <v>14457.523021243422</v>
      </c>
      <c r="I259" s="30">
        <f ca="1">IF(Amortering[[#This Row],[betalning
datum]]="",0,Amortering[[#This Row],[öppnings-
saldo]]-Amortering[[#This Row],[lånebelopp]])</f>
        <v>904621.8387352532</v>
      </c>
      <c r="J259" s="14">
        <f ca="1">IF(Amortering[[#This Row],[slut-
saldo]]&gt;0,LastRow-ROW(),0)</f>
        <v>104</v>
      </c>
    </row>
    <row r="260" spans="2:10" ht="15" customHeight="1" x14ac:dyDescent="0.25">
      <c r="B260" s="12">
        <f>ROWS($B$4:B260)</f>
        <v>257</v>
      </c>
      <c r="C260" s="13">
        <f ca="1">IF(ValuesEntered,IF(Amortering[[#This Row],['#]]&lt;=Lånets_löptid,IF(ROW()-ROW(Amortering[[#Headers],[betalning
datum]])=1,LoanStart,IF(I259&gt;0,EDATE(C259,1),"")),""),"")</f>
        <v>51036</v>
      </c>
      <c r="D260" s="30">
        <f ca="1">IF(ROW()-ROW(Amortering[[#Headers],[öppnings-
saldo]])=1,Lånebelopp,IF(Amortering[[#This Row],[betalning
datum]]="",0,INDEX(Amortering[], ROW()-4,8)))</f>
        <v>904621.8387352532</v>
      </c>
      <c r="E260" s="30">
        <f ca="1">IF(ValuesEntered,IF(ROW()-ROW(Amortering[[#Headers],[ränta]])=1,-IPMT(Räntesats/12,1,Lånets_löptid-ROWS($C$4:C260)+1,Amortering[[#This Row],[öppnings-
saldo]]),IFERROR(-IPMT(Räntesats/12,1,Amortering[[#This Row],['#
återstående]],D261),0)),0)</f>
        <v>3740.227766401697</v>
      </c>
      <c r="F260" s="30">
        <f ca="1">IFERROR(IF(AND(ValuesEntered,Amortering[[#This Row],[betalning
datum]]&lt;&gt;""),-PPMT(Räntesats/12,1,Lånets_löptid-ROWS($C$4:C260)+1,Amortering[[#This Row],[öppnings-
saldo]]),""),0)</f>
        <v>6967.1747988458947</v>
      </c>
      <c r="G260" s="30">
        <f ca="1">IF(Amortering[[#This Row],[betalning
datum]]="",0,PropertyTaxAmount)</f>
        <v>3750</v>
      </c>
      <c r="H260" s="30">
        <f ca="1">IF(Amortering[[#This Row],[betalning
datum]]="",0,Amortering[[#This Row],[ränta]]+Amortering[[#This Row],[lånebelopp]]+Amortering[[#This Row],[fastighets-
avgift]])</f>
        <v>14457.402565247592</v>
      </c>
      <c r="I260" s="30">
        <f ca="1">IF(Amortering[[#This Row],[betalning
datum]]="",0,Amortering[[#This Row],[öppnings-
saldo]]-Amortering[[#This Row],[lånebelopp]])</f>
        <v>897654.66393640731</v>
      </c>
      <c r="J260" s="14">
        <f ca="1">IF(Amortering[[#This Row],[slut-
saldo]]&gt;0,LastRow-ROW(),0)</f>
        <v>103</v>
      </c>
    </row>
    <row r="261" spans="2:10" ht="15" customHeight="1" x14ac:dyDescent="0.25">
      <c r="B261" s="12">
        <f>ROWS($B$4:B261)</f>
        <v>258</v>
      </c>
      <c r="C261" s="13">
        <f ca="1">IF(ValuesEntered,IF(Amortering[[#This Row],['#]]&lt;=Lånets_löptid,IF(ROW()-ROW(Amortering[[#Headers],[betalning
datum]])=1,LoanStart,IF(I260&gt;0,EDATE(C260,1),"")),""),"")</f>
        <v>51066</v>
      </c>
      <c r="D261" s="30">
        <f ca="1">IF(ROW()-ROW(Amortering[[#Headers],[öppnings-
saldo]])=1,Lånebelopp,IF(Amortering[[#This Row],[betalning
datum]]="",0,INDEX(Amortering[], ROW()-4,8)))</f>
        <v>897654.66393640731</v>
      </c>
      <c r="E261" s="30">
        <f ca="1">IF(ValuesEntered,IF(ROW()-ROW(Amortering[[#Headers],[ränta]])=1,-IPMT(Räntesats/12,1,Lånets_löptid-ROWS($C$4:C261)+1,Amortering[[#This Row],[öppnings-
saldo]]),IFERROR(-IPMT(Räntesats/12,1,Amortering[[#This Row],['#
återstående]],D262),0)),0)</f>
        <v>3711.0769135106921</v>
      </c>
      <c r="F261" s="30">
        <f ca="1">IFERROR(IF(AND(ValuesEntered,Amortering[[#This Row],[betalning
datum]]&lt;&gt;""),-PPMT(Räntesats/12,1,Lånets_löptid-ROWS($C$4:C261)+1,Amortering[[#This Row],[öppnings-
saldo]]),""),0)</f>
        <v>6996.2046938410849</v>
      </c>
      <c r="G261" s="30">
        <f ca="1">IF(Amortering[[#This Row],[betalning
datum]]="",0,PropertyTaxAmount)</f>
        <v>3750</v>
      </c>
      <c r="H261" s="30">
        <f ca="1">IF(Amortering[[#This Row],[betalning
datum]]="",0,Amortering[[#This Row],[ränta]]+Amortering[[#This Row],[lånebelopp]]+Amortering[[#This Row],[fastighets-
avgift]])</f>
        <v>14457.281607351777</v>
      </c>
      <c r="I261" s="30">
        <f ca="1">IF(Amortering[[#This Row],[betalning
datum]]="",0,Amortering[[#This Row],[öppnings-
saldo]]-Amortering[[#This Row],[lånebelopp]])</f>
        <v>890658.45924256626</v>
      </c>
      <c r="J261" s="14">
        <f ca="1">IF(Amortering[[#This Row],[slut-
saldo]]&gt;0,LastRow-ROW(),0)</f>
        <v>102</v>
      </c>
    </row>
    <row r="262" spans="2:10" ht="15" customHeight="1" x14ac:dyDescent="0.25">
      <c r="B262" s="12">
        <f>ROWS($B$4:B262)</f>
        <v>259</v>
      </c>
      <c r="C262" s="13">
        <f ca="1">IF(ValuesEntered,IF(Amortering[[#This Row],['#]]&lt;=Lånets_löptid,IF(ROW()-ROW(Amortering[[#Headers],[betalning
datum]])=1,LoanStart,IF(I261&gt;0,EDATE(C261,1),"")),""),"")</f>
        <v>51097</v>
      </c>
      <c r="D262" s="30">
        <f ca="1">IF(ROW()-ROW(Amortering[[#Headers],[öppnings-
saldo]])=1,Lånebelopp,IF(Amortering[[#This Row],[betalning
datum]]="",0,INDEX(Amortering[], ROW()-4,8)))</f>
        <v>890658.45924256626</v>
      </c>
      <c r="E262" s="30">
        <f ca="1">IF(ValuesEntered,IF(ROW()-ROW(Amortering[[#Headers],[ränta]])=1,-IPMT(Räntesats/12,1,Lånets_löptid-ROWS($C$4:C262)+1,Amortering[[#This Row],[öppnings-
saldo]]),IFERROR(-IPMT(Räntesats/12,1,Amortering[[#This Row],['#
återstående]],D263),0)),0)</f>
        <v>3681.8045987326423</v>
      </c>
      <c r="F262" s="30">
        <f ca="1">IFERROR(IF(AND(ValuesEntered,Amortering[[#This Row],[betalning
datum]]&lt;&gt;""),-PPMT(Räntesats/12,1,Lånets_löptid-ROWS($C$4:C262)+1,Amortering[[#This Row],[öppnings-
saldo]]),""),0)</f>
        <v>7025.3555467320894</v>
      </c>
      <c r="G262" s="30">
        <f ca="1">IF(Amortering[[#This Row],[betalning
datum]]="",0,PropertyTaxAmount)</f>
        <v>3750</v>
      </c>
      <c r="H262" s="30">
        <f ca="1">IF(Amortering[[#This Row],[betalning
datum]]="",0,Amortering[[#This Row],[ränta]]+Amortering[[#This Row],[lånebelopp]]+Amortering[[#This Row],[fastighets-
avgift]])</f>
        <v>14457.160145464732</v>
      </c>
      <c r="I262" s="30">
        <f ca="1">IF(Amortering[[#This Row],[betalning
datum]]="",0,Amortering[[#This Row],[öppnings-
saldo]]-Amortering[[#This Row],[lånebelopp]])</f>
        <v>883633.10369583417</v>
      </c>
      <c r="J262" s="14">
        <f ca="1">IF(Amortering[[#This Row],[slut-
saldo]]&gt;0,LastRow-ROW(),0)</f>
        <v>101</v>
      </c>
    </row>
    <row r="263" spans="2:10" ht="15" customHeight="1" x14ac:dyDescent="0.25">
      <c r="B263" s="12">
        <f>ROWS($B$4:B263)</f>
        <v>260</v>
      </c>
      <c r="C263" s="13">
        <f ca="1">IF(ValuesEntered,IF(Amortering[[#This Row],['#]]&lt;=Lånets_löptid,IF(ROW()-ROW(Amortering[[#Headers],[betalning
datum]])=1,LoanStart,IF(I262&gt;0,EDATE(C262,1),"")),""),"")</f>
        <v>51127</v>
      </c>
      <c r="D263" s="30">
        <f ca="1">IF(ROW()-ROW(Amortering[[#Headers],[öppnings-
saldo]])=1,Lånebelopp,IF(Amortering[[#This Row],[betalning
datum]]="",0,INDEX(Amortering[], ROW()-4,8)))</f>
        <v>883633.10369583417</v>
      </c>
      <c r="E263" s="30">
        <f ca="1">IF(ValuesEntered,IF(ROW()-ROW(Amortering[[#Headers],[ränta]])=1,-IPMT(Räntesats/12,1,Lånets_löptid-ROWS($C$4:C263)+1,Amortering[[#This Row],[öppnings-
saldo]]),IFERROR(-IPMT(Räntesats/12,1,Amortering[[#This Row],['#
återstående]],D264),0)),0)</f>
        <v>3652.4103159763499</v>
      </c>
      <c r="F263" s="30">
        <f ca="1">IFERROR(IF(AND(ValuesEntered,Amortering[[#This Row],[betalning
datum]]&lt;&gt;""),-PPMT(Räntesats/12,1,Lånets_löptid-ROWS($C$4:C263)+1,Amortering[[#This Row],[öppnings-
saldo]]),""),0)</f>
        <v>7054.6278615101401</v>
      </c>
      <c r="G263" s="30">
        <f ca="1">IF(Amortering[[#This Row],[betalning
datum]]="",0,PropertyTaxAmount)</f>
        <v>3750</v>
      </c>
      <c r="H263" s="30">
        <f ca="1">IF(Amortering[[#This Row],[betalning
datum]]="",0,Amortering[[#This Row],[ränta]]+Amortering[[#This Row],[lånebelopp]]+Amortering[[#This Row],[fastighets-
avgift]])</f>
        <v>14457.038177486491</v>
      </c>
      <c r="I263" s="30">
        <f ca="1">IF(Amortering[[#This Row],[betalning
datum]]="",0,Amortering[[#This Row],[öppnings-
saldo]]-Amortering[[#This Row],[lånebelopp]])</f>
        <v>876578.47583432402</v>
      </c>
      <c r="J263" s="14">
        <f ca="1">IF(Amortering[[#This Row],[slut-
saldo]]&gt;0,LastRow-ROW(),0)</f>
        <v>100</v>
      </c>
    </row>
    <row r="264" spans="2:10" ht="15" customHeight="1" x14ac:dyDescent="0.25">
      <c r="B264" s="12">
        <f>ROWS($B$4:B264)</f>
        <v>261</v>
      </c>
      <c r="C264" s="13">
        <f ca="1">IF(ValuesEntered,IF(Amortering[[#This Row],['#]]&lt;=Lånets_löptid,IF(ROW()-ROW(Amortering[[#Headers],[betalning
datum]])=1,LoanStart,IF(I263&gt;0,EDATE(C263,1),"")),""),"")</f>
        <v>51158</v>
      </c>
      <c r="D264" s="30">
        <f ca="1">IF(ROW()-ROW(Amortering[[#Headers],[öppnings-
saldo]])=1,Lånebelopp,IF(Amortering[[#This Row],[betalning
datum]]="",0,INDEX(Amortering[], ROW()-4,8)))</f>
        <v>876578.47583432402</v>
      </c>
      <c r="E264" s="30">
        <f ca="1">IF(ValuesEntered,IF(ROW()-ROW(Amortering[[#Headers],[ränta]])=1,-IPMT(Räntesats/12,1,Lånets_löptid-ROWS($C$4:C264)+1,Amortering[[#This Row],[öppnings-
saldo]]),IFERROR(-IPMT(Räntesats/12,1,Amortering[[#This Row],['#
återstående]],D265),0)),0)</f>
        <v>3622.8935570419067</v>
      </c>
      <c r="F264" s="30">
        <f ca="1">IFERROR(IF(AND(ValuesEntered,Amortering[[#This Row],[betalning
datum]]&lt;&gt;""),-PPMT(Räntesats/12,1,Lånets_löptid-ROWS($C$4:C264)+1,Amortering[[#This Row],[öppnings-
saldo]]),""),0)</f>
        <v>7084.0221442664333</v>
      </c>
      <c r="G264" s="30">
        <f ca="1">IF(Amortering[[#This Row],[betalning
datum]]="",0,PropertyTaxAmount)</f>
        <v>3750</v>
      </c>
      <c r="H264" s="30">
        <f ca="1">IF(Amortering[[#This Row],[betalning
datum]]="",0,Amortering[[#This Row],[ränta]]+Amortering[[#This Row],[lånebelopp]]+Amortering[[#This Row],[fastighets-
avgift]])</f>
        <v>14456.91570130834</v>
      </c>
      <c r="I264" s="30">
        <f ca="1">IF(Amortering[[#This Row],[betalning
datum]]="",0,Amortering[[#This Row],[öppnings-
saldo]]-Amortering[[#This Row],[lånebelopp]])</f>
        <v>869494.45369005762</v>
      </c>
      <c r="J264" s="14">
        <f ca="1">IF(Amortering[[#This Row],[slut-
saldo]]&gt;0,LastRow-ROW(),0)</f>
        <v>99</v>
      </c>
    </row>
    <row r="265" spans="2:10" ht="15" customHeight="1" x14ac:dyDescent="0.25">
      <c r="B265" s="12">
        <f>ROWS($B$4:B265)</f>
        <v>262</v>
      </c>
      <c r="C265" s="13">
        <f ca="1">IF(ValuesEntered,IF(Amortering[[#This Row],['#]]&lt;=Lånets_löptid,IF(ROW()-ROW(Amortering[[#Headers],[betalning
datum]])=1,LoanStart,IF(I264&gt;0,EDATE(C264,1),"")),""),"")</f>
        <v>51189</v>
      </c>
      <c r="D265" s="30">
        <f ca="1">IF(ROW()-ROW(Amortering[[#Headers],[öppnings-
saldo]])=1,Lånebelopp,IF(Amortering[[#This Row],[betalning
datum]]="",0,INDEX(Amortering[], ROW()-4,8)))</f>
        <v>869494.45369005762</v>
      </c>
      <c r="E265" s="30">
        <f ca="1">IF(ValuesEntered,IF(ROW()-ROW(Amortering[[#Headers],[ränta]])=1,-IPMT(Räntesats/12,1,Lånets_löptid-ROWS($C$4:C265)+1,Amortering[[#This Row],[öppnings-
saldo]]),IFERROR(-IPMT(Räntesats/12,1,Amortering[[#This Row],['#
återstående]],D266),0)),0)</f>
        <v>3593.2538116119035</v>
      </c>
      <c r="F265" s="30">
        <f ca="1">IFERROR(IF(AND(ValuesEntered,Amortering[[#This Row],[betalning
datum]]&lt;&gt;""),-PPMT(Räntesats/12,1,Lånets_löptid-ROWS($C$4:C265)+1,Amortering[[#This Row],[öppnings-
saldo]]),""),0)</f>
        <v>7113.5389032008779</v>
      </c>
      <c r="G265" s="30">
        <f ca="1">IF(Amortering[[#This Row],[betalning
datum]]="",0,PropertyTaxAmount)</f>
        <v>3750</v>
      </c>
      <c r="H265" s="30">
        <f ca="1">IF(Amortering[[#This Row],[betalning
datum]]="",0,Amortering[[#This Row],[ränta]]+Amortering[[#This Row],[lånebelopp]]+Amortering[[#This Row],[fastighets-
avgift]])</f>
        <v>14456.792714812782</v>
      </c>
      <c r="I265" s="30">
        <f ca="1">IF(Amortering[[#This Row],[betalning
datum]]="",0,Amortering[[#This Row],[öppnings-
saldo]]-Amortering[[#This Row],[lånebelopp]])</f>
        <v>862380.91478685674</v>
      </c>
      <c r="J265" s="14">
        <f ca="1">IF(Amortering[[#This Row],[slut-
saldo]]&gt;0,LastRow-ROW(),0)</f>
        <v>98</v>
      </c>
    </row>
    <row r="266" spans="2:10" ht="15" customHeight="1" x14ac:dyDescent="0.25">
      <c r="B266" s="12">
        <f>ROWS($B$4:B266)</f>
        <v>263</v>
      </c>
      <c r="C266" s="13">
        <f ca="1">IF(ValuesEntered,IF(Amortering[[#This Row],['#]]&lt;=Lånets_löptid,IF(ROW()-ROW(Amortering[[#Headers],[betalning
datum]])=1,LoanStart,IF(I265&gt;0,EDATE(C265,1),"")),""),"")</f>
        <v>51218</v>
      </c>
      <c r="D266" s="30">
        <f ca="1">IF(ROW()-ROW(Amortering[[#Headers],[öppnings-
saldo]])=1,Lånebelopp,IF(Amortering[[#This Row],[betalning
datum]]="",0,INDEX(Amortering[], ROW()-4,8)))</f>
        <v>862380.91478685674</v>
      </c>
      <c r="E266" s="30">
        <f ca="1">IF(ValuesEntered,IF(ROW()-ROW(Amortering[[#Headers],[ränta]])=1,-IPMT(Räntesats/12,1,Lånets_löptid-ROWS($C$4:C266)+1,Amortering[[#This Row],[öppnings-
saldo]]),IFERROR(-IPMT(Räntesats/12,1,Amortering[[#This Row],['#
återstående]],D267),0)),0)</f>
        <v>3563.490567242608</v>
      </c>
      <c r="F266" s="30">
        <f ca="1">IFERROR(IF(AND(ValuesEntered,Amortering[[#This Row],[betalning
datum]]&lt;&gt;""),-PPMT(Räntesats/12,1,Lånets_löptid-ROWS($C$4:C266)+1,Amortering[[#This Row],[öppnings-
saldo]]),""),0)</f>
        <v>7143.178648630882</v>
      </c>
      <c r="G266" s="30">
        <f ca="1">IF(Amortering[[#This Row],[betalning
datum]]="",0,PropertyTaxAmount)</f>
        <v>3750</v>
      </c>
      <c r="H266" s="30">
        <f ca="1">IF(Amortering[[#This Row],[betalning
datum]]="",0,Amortering[[#This Row],[ränta]]+Amortering[[#This Row],[lånebelopp]]+Amortering[[#This Row],[fastighets-
avgift]])</f>
        <v>14456.66921587349</v>
      </c>
      <c r="I266" s="30">
        <f ca="1">IF(Amortering[[#This Row],[betalning
datum]]="",0,Amortering[[#This Row],[öppnings-
saldo]]-Amortering[[#This Row],[lånebelopp]])</f>
        <v>855237.73613822588</v>
      </c>
      <c r="J266" s="14">
        <f ca="1">IF(Amortering[[#This Row],[slut-
saldo]]&gt;0,LastRow-ROW(),0)</f>
        <v>97</v>
      </c>
    </row>
    <row r="267" spans="2:10" ht="15" customHeight="1" x14ac:dyDescent="0.25">
      <c r="B267" s="12">
        <f>ROWS($B$4:B267)</f>
        <v>264</v>
      </c>
      <c r="C267" s="13">
        <f ca="1">IF(ValuesEntered,IF(Amortering[[#This Row],['#]]&lt;=Lånets_löptid,IF(ROW()-ROW(Amortering[[#Headers],[betalning
datum]])=1,LoanStart,IF(I266&gt;0,EDATE(C266,1),"")),""),"")</f>
        <v>51249</v>
      </c>
      <c r="D267" s="30">
        <f ca="1">IF(ROW()-ROW(Amortering[[#Headers],[öppnings-
saldo]])=1,Lånebelopp,IF(Amortering[[#This Row],[betalning
datum]]="",0,INDEX(Amortering[], ROW()-4,8)))</f>
        <v>855237.73613822588</v>
      </c>
      <c r="E267" s="30">
        <f ca="1">IF(ValuesEntered,IF(ROW()-ROW(Amortering[[#Headers],[ränta]])=1,-IPMT(Räntesats/12,1,Lånets_löptid-ROWS($C$4:C267)+1,Amortering[[#This Row],[öppnings-
saldo]]),IFERROR(-IPMT(Räntesats/12,1,Amortering[[#This Row],['#
återstående]],D268),0)),0)</f>
        <v>3533.6033093551077</v>
      </c>
      <c r="F267" s="30">
        <f ca="1">IFERROR(IF(AND(ValuesEntered,Amortering[[#This Row],[betalning
datum]]&lt;&gt;""),-PPMT(Räntesats/12,1,Lånets_löptid-ROWS($C$4:C267)+1,Amortering[[#This Row],[öppnings-
saldo]]),""),0)</f>
        <v>7172.9418930001757</v>
      </c>
      <c r="G267" s="30">
        <f ca="1">IF(Amortering[[#This Row],[betalning
datum]]="",0,PropertyTaxAmount)</f>
        <v>3750</v>
      </c>
      <c r="H267" s="30">
        <f ca="1">IF(Amortering[[#This Row],[betalning
datum]]="",0,Amortering[[#This Row],[ränta]]+Amortering[[#This Row],[lånebelopp]]+Amortering[[#This Row],[fastighets-
avgift]])</f>
        <v>14456.545202355283</v>
      </c>
      <c r="I267" s="30">
        <f ca="1">IF(Amortering[[#This Row],[betalning
datum]]="",0,Amortering[[#This Row],[öppnings-
saldo]]-Amortering[[#This Row],[lånebelopp]])</f>
        <v>848064.79424522573</v>
      </c>
      <c r="J267" s="14">
        <f ca="1">IF(Amortering[[#This Row],[slut-
saldo]]&gt;0,LastRow-ROW(),0)</f>
        <v>96</v>
      </c>
    </row>
    <row r="268" spans="2:10" ht="15" customHeight="1" x14ac:dyDescent="0.25">
      <c r="B268" s="12">
        <f>ROWS($B$4:B268)</f>
        <v>265</v>
      </c>
      <c r="C268" s="13">
        <f ca="1">IF(ValuesEntered,IF(Amortering[[#This Row],['#]]&lt;=Lånets_löptid,IF(ROW()-ROW(Amortering[[#Headers],[betalning
datum]])=1,LoanStart,IF(I267&gt;0,EDATE(C267,1),"")),""),"")</f>
        <v>51279</v>
      </c>
      <c r="D268" s="30">
        <f ca="1">IF(ROW()-ROW(Amortering[[#Headers],[öppnings-
saldo]])=1,Lånebelopp,IF(Amortering[[#This Row],[betalning
datum]]="",0,INDEX(Amortering[], ROW()-4,8)))</f>
        <v>848064.79424522573</v>
      </c>
      <c r="E268" s="30">
        <f ca="1">IF(ValuesEntered,IF(ROW()-ROW(Amortering[[#Headers],[ränta]])=1,-IPMT(Räntesats/12,1,Lånets_löptid-ROWS($C$4:C268)+1,Amortering[[#This Row],[öppnings-
saldo]]),IFERROR(-IPMT(Räntesats/12,1,Amortering[[#This Row],['#
återstående]],D269),0)),0)</f>
        <v>3503.5915212264085</v>
      </c>
      <c r="F268" s="30">
        <f ca="1">IFERROR(IF(AND(ValuesEntered,Amortering[[#This Row],[betalning
datum]]&lt;&gt;""),-PPMT(Räntesats/12,1,Lånets_löptid-ROWS($C$4:C268)+1,Amortering[[#This Row],[öppnings-
saldo]]),""),0)</f>
        <v>7202.8291508876764</v>
      </c>
      <c r="G268" s="30">
        <f ca="1">IF(Amortering[[#This Row],[betalning
datum]]="",0,PropertyTaxAmount)</f>
        <v>3750</v>
      </c>
      <c r="H268" s="30">
        <f ca="1">IF(Amortering[[#This Row],[betalning
datum]]="",0,Amortering[[#This Row],[ränta]]+Amortering[[#This Row],[lånebelopp]]+Amortering[[#This Row],[fastighets-
avgift]])</f>
        <v>14456.420672114085</v>
      </c>
      <c r="I268" s="30">
        <f ca="1">IF(Amortering[[#This Row],[betalning
datum]]="",0,Amortering[[#This Row],[öppnings-
saldo]]-Amortering[[#This Row],[lånebelopp]])</f>
        <v>840861.96509433805</v>
      </c>
      <c r="J268" s="14">
        <f ca="1">IF(Amortering[[#This Row],[slut-
saldo]]&gt;0,LastRow-ROW(),0)</f>
        <v>95</v>
      </c>
    </row>
    <row r="269" spans="2:10" ht="15" customHeight="1" x14ac:dyDescent="0.25">
      <c r="B269" s="12">
        <f>ROWS($B$4:B269)</f>
        <v>266</v>
      </c>
      <c r="C269" s="13">
        <f ca="1">IF(ValuesEntered,IF(Amortering[[#This Row],['#]]&lt;=Lånets_löptid,IF(ROW()-ROW(Amortering[[#Headers],[betalning
datum]])=1,LoanStart,IF(I268&gt;0,EDATE(C268,1),"")),""),"")</f>
        <v>51310</v>
      </c>
      <c r="D269" s="30">
        <f ca="1">IF(ROW()-ROW(Amortering[[#Headers],[öppnings-
saldo]])=1,Lånebelopp,IF(Amortering[[#This Row],[betalning
datum]]="",0,INDEX(Amortering[], ROW()-4,8)))</f>
        <v>840861.96509433805</v>
      </c>
      <c r="E269" s="30">
        <f ca="1">IF(ValuesEntered,IF(ROW()-ROW(Amortering[[#Headers],[ränta]])=1,-IPMT(Räntesats/12,1,Lånets_löptid-ROWS($C$4:C269)+1,Amortering[[#This Row],[öppnings-
saldo]]),IFERROR(-IPMT(Räntesats/12,1,Amortering[[#This Row],['#
återstående]],D270),0)),0)</f>
        <v>3473.4546839805066</v>
      </c>
      <c r="F269" s="30">
        <f ca="1">IFERROR(IF(AND(ValuesEntered,Amortering[[#This Row],[betalning
datum]]&lt;&gt;""),-PPMT(Räntesats/12,1,Lånets_löptid-ROWS($C$4:C269)+1,Amortering[[#This Row],[öppnings-
saldo]]),""),0)</f>
        <v>7232.8409390163752</v>
      </c>
      <c r="G269" s="30">
        <f ca="1">IF(Amortering[[#This Row],[betalning
datum]]="",0,PropertyTaxAmount)</f>
        <v>3750</v>
      </c>
      <c r="H269" s="30">
        <f ca="1">IF(Amortering[[#This Row],[betalning
datum]]="",0,Amortering[[#This Row],[ränta]]+Amortering[[#This Row],[lånebelopp]]+Amortering[[#This Row],[fastighets-
avgift]])</f>
        <v>14456.295622996882</v>
      </c>
      <c r="I269" s="30">
        <f ca="1">IF(Amortering[[#This Row],[betalning
datum]]="",0,Amortering[[#This Row],[öppnings-
saldo]]-Amortering[[#This Row],[lånebelopp]])</f>
        <v>833629.12415532162</v>
      </c>
      <c r="J269" s="14">
        <f ca="1">IF(Amortering[[#This Row],[slut-
saldo]]&gt;0,LastRow-ROW(),0)</f>
        <v>94</v>
      </c>
    </row>
    <row r="270" spans="2:10" ht="15" customHeight="1" x14ac:dyDescent="0.25">
      <c r="B270" s="12">
        <f>ROWS($B$4:B270)</f>
        <v>267</v>
      </c>
      <c r="C270" s="13">
        <f ca="1">IF(ValuesEntered,IF(Amortering[[#This Row],['#]]&lt;=Lånets_löptid,IF(ROW()-ROW(Amortering[[#Headers],[betalning
datum]])=1,LoanStart,IF(I269&gt;0,EDATE(C269,1),"")),""),"")</f>
        <v>51340</v>
      </c>
      <c r="D270" s="30">
        <f ca="1">IF(ROW()-ROW(Amortering[[#Headers],[öppnings-
saldo]])=1,Lånebelopp,IF(Amortering[[#This Row],[betalning
datum]]="",0,INDEX(Amortering[], ROW()-4,8)))</f>
        <v>833629.12415532162</v>
      </c>
      <c r="E270" s="30">
        <f ca="1">IF(ValuesEntered,IF(ROW()-ROW(Amortering[[#Headers],[ränta]])=1,-IPMT(Räntesats/12,1,Lånets_löptid-ROWS($C$4:C270)+1,Amortering[[#This Row],[öppnings-
saldo]]),IFERROR(-IPMT(Räntesats/12,1,Amortering[[#This Row],['#
återstående]],D271),0)),0)</f>
        <v>3443.1922765794138</v>
      </c>
      <c r="F270" s="30">
        <f ca="1">IFERROR(IF(AND(ValuesEntered,Amortering[[#This Row],[betalning
datum]]&lt;&gt;""),-PPMT(Räntesats/12,1,Lånets_löptid-ROWS($C$4:C270)+1,Amortering[[#This Row],[öppnings-
saldo]]),""),0)</f>
        <v>7262.9777762622762</v>
      </c>
      <c r="G270" s="30">
        <f ca="1">IF(Amortering[[#This Row],[betalning
datum]]="",0,PropertyTaxAmount)</f>
        <v>3750</v>
      </c>
      <c r="H270" s="30">
        <f ca="1">IF(Amortering[[#This Row],[betalning
datum]]="",0,Amortering[[#This Row],[ränta]]+Amortering[[#This Row],[lånebelopp]]+Amortering[[#This Row],[fastighets-
avgift]])</f>
        <v>14456.17005284169</v>
      </c>
      <c r="I270" s="30">
        <f ca="1">IF(Amortering[[#This Row],[betalning
datum]]="",0,Amortering[[#This Row],[öppnings-
saldo]]-Amortering[[#This Row],[lånebelopp]])</f>
        <v>826366.1463790593</v>
      </c>
      <c r="J270" s="14">
        <f ca="1">IF(Amortering[[#This Row],[slut-
saldo]]&gt;0,LastRow-ROW(),0)</f>
        <v>93</v>
      </c>
    </row>
    <row r="271" spans="2:10" ht="15" customHeight="1" x14ac:dyDescent="0.25">
      <c r="B271" s="12">
        <f>ROWS($B$4:B271)</f>
        <v>268</v>
      </c>
      <c r="C271" s="13">
        <f ca="1">IF(ValuesEntered,IF(Amortering[[#This Row],['#]]&lt;=Lånets_löptid,IF(ROW()-ROW(Amortering[[#Headers],[betalning
datum]])=1,LoanStart,IF(I270&gt;0,EDATE(C270,1),"")),""),"")</f>
        <v>51371</v>
      </c>
      <c r="D271" s="30">
        <f ca="1">IF(ROW()-ROW(Amortering[[#Headers],[öppnings-
saldo]])=1,Lånebelopp,IF(Amortering[[#This Row],[betalning
datum]]="",0,INDEX(Amortering[], ROW()-4,8)))</f>
        <v>826366.1463790593</v>
      </c>
      <c r="E271" s="30">
        <f ca="1">IF(ValuesEntered,IF(ROW()-ROW(Amortering[[#Headers],[ränta]])=1,-IPMT(Räntesats/12,1,Lånets_löptid-ROWS($C$4:C271)+1,Amortering[[#This Row],[öppnings-
saldo]]),IFERROR(-IPMT(Räntesats/12,1,Amortering[[#This Row],['#
återstående]],D272),0)),0)</f>
        <v>3412.80377581415</v>
      </c>
      <c r="F271" s="30">
        <f ca="1">IFERROR(IF(AND(ValuesEntered,Amortering[[#This Row],[betalning
datum]]&lt;&gt;""),-PPMT(Räntesats/12,1,Lånets_löptid-ROWS($C$4:C271)+1,Amortering[[#This Row],[öppnings-
saldo]]),""),0)</f>
        <v>7293.2401836633671</v>
      </c>
      <c r="G271" s="30">
        <f ca="1">IF(Amortering[[#This Row],[betalning
datum]]="",0,PropertyTaxAmount)</f>
        <v>3750</v>
      </c>
      <c r="H271" s="30">
        <f ca="1">IF(Amortering[[#This Row],[betalning
datum]]="",0,Amortering[[#This Row],[ränta]]+Amortering[[#This Row],[lånebelopp]]+Amortering[[#This Row],[fastighets-
avgift]])</f>
        <v>14456.043959477516</v>
      </c>
      <c r="I271" s="30">
        <f ca="1">IF(Amortering[[#This Row],[betalning
datum]]="",0,Amortering[[#This Row],[öppnings-
saldo]]-Amortering[[#This Row],[lånebelopp]])</f>
        <v>819072.90619539598</v>
      </c>
      <c r="J271" s="14">
        <f ca="1">IF(Amortering[[#This Row],[slut-
saldo]]&gt;0,LastRow-ROW(),0)</f>
        <v>92</v>
      </c>
    </row>
    <row r="272" spans="2:10" ht="15" customHeight="1" x14ac:dyDescent="0.25">
      <c r="B272" s="12">
        <f>ROWS($B$4:B272)</f>
        <v>269</v>
      </c>
      <c r="C272" s="13">
        <f ca="1">IF(ValuesEntered,IF(Amortering[[#This Row],['#]]&lt;=Lånets_löptid,IF(ROW()-ROW(Amortering[[#Headers],[betalning
datum]])=1,LoanStart,IF(I271&gt;0,EDATE(C271,1),"")),""),"")</f>
        <v>51402</v>
      </c>
      <c r="D272" s="30">
        <f ca="1">IF(ROW()-ROW(Amortering[[#Headers],[öppnings-
saldo]])=1,Lånebelopp,IF(Amortering[[#This Row],[betalning
datum]]="",0,INDEX(Amortering[], ROW()-4,8)))</f>
        <v>819072.90619539598</v>
      </c>
      <c r="E272" s="30">
        <f ca="1">IF(ValuesEntered,IF(ROW()-ROW(Amortering[[#Headers],[ränta]])=1,-IPMT(Räntesats/12,1,Lånets_löptid-ROWS($C$4:C272)+1,Amortering[[#This Row],[öppnings-
saldo]]),IFERROR(-IPMT(Räntesats/12,1,Amortering[[#This Row],['#
återstående]],D273),0)),0)</f>
        <v>3382.2886562956978</v>
      </c>
      <c r="F272" s="30">
        <f ca="1">IFERROR(IF(AND(ValuesEntered,Amortering[[#This Row],[betalning
datum]]&lt;&gt;""),-PPMT(Räntesats/12,1,Lånets_löptid-ROWS($C$4:C272)+1,Amortering[[#This Row],[öppnings-
saldo]]),""),0)</f>
        <v>7323.6286844286333</v>
      </c>
      <c r="G272" s="30">
        <f ca="1">IF(Amortering[[#This Row],[betalning
datum]]="",0,PropertyTaxAmount)</f>
        <v>3750</v>
      </c>
      <c r="H272" s="30">
        <f ca="1">IF(Amortering[[#This Row],[betalning
datum]]="",0,Amortering[[#This Row],[ränta]]+Amortering[[#This Row],[lånebelopp]]+Amortering[[#This Row],[fastighets-
avgift]])</f>
        <v>14455.917340724331</v>
      </c>
      <c r="I272" s="30">
        <f ca="1">IF(Amortering[[#This Row],[betalning
datum]]="",0,Amortering[[#This Row],[öppnings-
saldo]]-Amortering[[#This Row],[lånebelopp]])</f>
        <v>811749.27751096734</v>
      </c>
      <c r="J272" s="14">
        <f ca="1">IF(Amortering[[#This Row],[slut-
saldo]]&gt;0,LastRow-ROW(),0)</f>
        <v>91</v>
      </c>
    </row>
    <row r="273" spans="2:10" ht="15" customHeight="1" x14ac:dyDescent="0.25">
      <c r="B273" s="12">
        <f>ROWS($B$4:B273)</f>
        <v>270</v>
      </c>
      <c r="C273" s="13">
        <f ca="1">IF(ValuesEntered,IF(Amortering[[#This Row],['#]]&lt;=Lånets_löptid,IF(ROW()-ROW(Amortering[[#Headers],[betalning
datum]])=1,LoanStart,IF(I272&gt;0,EDATE(C272,1),"")),""),"")</f>
        <v>51432</v>
      </c>
      <c r="D273" s="30">
        <f ca="1">IF(ROW()-ROW(Amortering[[#Headers],[öppnings-
saldo]])=1,Lånebelopp,IF(Amortering[[#This Row],[betalning
datum]]="",0,INDEX(Amortering[], ROW()-4,8)))</f>
        <v>811749.27751096734</v>
      </c>
      <c r="E273" s="30">
        <f ca="1">IF(ValuesEntered,IF(ROW()-ROW(Amortering[[#Headers],[ränta]])=1,-IPMT(Räntesats/12,1,Lånets_löptid-ROWS($C$4:C273)+1,Amortering[[#This Row],[öppnings-
saldo]]),IFERROR(-IPMT(Räntesats/12,1,Amortering[[#This Row],['#
återstående]],D274),0)),0)</f>
        <v>3351.6463904459174</v>
      </c>
      <c r="F273" s="30">
        <f ca="1">IFERROR(IF(AND(ValuesEntered,Amortering[[#This Row],[betalning
datum]]&lt;&gt;""),-PPMT(Räntesats/12,1,Lånets_löptid-ROWS($C$4:C273)+1,Amortering[[#This Row],[öppnings-
saldo]]),""),0)</f>
        <v>7354.1438039470859</v>
      </c>
      <c r="G273" s="30">
        <f ca="1">IF(Amortering[[#This Row],[betalning
datum]]="",0,PropertyTaxAmount)</f>
        <v>3750</v>
      </c>
      <c r="H273" s="30">
        <f ca="1">IF(Amortering[[#This Row],[betalning
datum]]="",0,Amortering[[#This Row],[ränta]]+Amortering[[#This Row],[lånebelopp]]+Amortering[[#This Row],[fastighets-
avgift]])</f>
        <v>14455.790194393003</v>
      </c>
      <c r="I273" s="30">
        <f ca="1">IF(Amortering[[#This Row],[betalning
datum]]="",0,Amortering[[#This Row],[öppnings-
saldo]]-Amortering[[#This Row],[lånebelopp]])</f>
        <v>804395.1337070202</v>
      </c>
      <c r="J273" s="14">
        <f ca="1">IF(Amortering[[#This Row],[slut-
saldo]]&gt;0,LastRow-ROW(),0)</f>
        <v>90</v>
      </c>
    </row>
    <row r="274" spans="2:10" ht="15" customHeight="1" x14ac:dyDescent="0.25">
      <c r="B274" s="12">
        <f>ROWS($B$4:B274)</f>
        <v>271</v>
      </c>
      <c r="C274" s="13">
        <f ca="1">IF(ValuesEntered,IF(Amortering[[#This Row],['#]]&lt;=Lånets_löptid,IF(ROW()-ROW(Amortering[[#Headers],[betalning
datum]])=1,LoanStart,IF(I273&gt;0,EDATE(C273,1),"")),""),"")</f>
        <v>51463</v>
      </c>
      <c r="D274" s="30">
        <f ca="1">IF(ROW()-ROW(Amortering[[#Headers],[öppnings-
saldo]])=1,Lånebelopp,IF(Amortering[[#This Row],[betalning
datum]]="",0,INDEX(Amortering[], ROW()-4,8)))</f>
        <v>804395.1337070202</v>
      </c>
      <c r="E274" s="30">
        <f ca="1">IF(ValuesEntered,IF(ROW()-ROW(Amortering[[#Headers],[ränta]])=1,-IPMT(Räntesats/12,1,Lånets_löptid-ROWS($C$4:C274)+1,Amortering[[#This Row],[öppnings-
saldo]]),IFERROR(-IPMT(Räntesats/12,1,Amortering[[#This Row],['#
återstående]],D275),0)),0)</f>
        <v>3320.8764484884305</v>
      </c>
      <c r="F274" s="30">
        <f ca="1">IFERROR(IF(AND(ValuesEntered,Amortering[[#This Row],[betalning
datum]]&lt;&gt;""),-PPMT(Räntesats/12,1,Lånets_löptid-ROWS($C$4:C274)+1,Amortering[[#This Row],[öppnings-
saldo]]),""),0)</f>
        <v>7384.7860697968645</v>
      </c>
      <c r="G274" s="30">
        <f ca="1">IF(Amortering[[#This Row],[betalning
datum]]="",0,PropertyTaxAmount)</f>
        <v>3750</v>
      </c>
      <c r="H274" s="30">
        <f ca="1">IF(Amortering[[#This Row],[betalning
datum]]="",0,Amortering[[#This Row],[ränta]]+Amortering[[#This Row],[lånebelopp]]+Amortering[[#This Row],[fastighets-
avgift]])</f>
        <v>14455.662518285295</v>
      </c>
      <c r="I274" s="30">
        <f ca="1">IF(Amortering[[#This Row],[betalning
datum]]="",0,Amortering[[#This Row],[öppnings-
saldo]]-Amortering[[#This Row],[lånebelopp]])</f>
        <v>797010.34763722331</v>
      </c>
      <c r="J274" s="14">
        <f ca="1">IF(Amortering[[#This Row],[slut-
saldo]]&gt;0,LastRow-ROW(),0)</f>
        <v>89</v>
      </c>
    </row>
    <row r="275" spans="2:10" ht="15" customHeight="1" x14ac:dyDescent="0.25">
      <c r="B275" s="12">
        <f>ROWS($B$4:B275)</f>
        <v>272</v>
      </c>
      <c r="C275" s="13">
        <f ca="1">IF(ValuesEntered,IF(Amortering[[#This Row],['#]]&lt;=Lånets_löptid,IF(ROW()-ROW(Amortering[[#Headers],[betalning
datum]])=1,LoanStart,IF(I274&gt;0,EDATE(C274,1),"")),""),"")</f>
        <v>51493</v>
      </c>
      <c r="D275" s="30">
        <f ca="1">IF(ROW()-ROW(Amortering[[#Headers],[öppnings-
saldo]])=1,Lånebelopp,IF(Amortering[[#This Row],[betalning
datum]]="",0,INDEX(Amortering[], ROW()-4,8)))</f>
        <v>797010.34763722331</v>
      </c>
      <c r="E275" s="30">
        <f ca="1">IF(ValuesEntered,IF(ROW()-ROW(Amortering[[#Headers],[ränta]])=1,-IPMT(Räntesats/12,1,Lånets_löptid-ROWS($C$4:C275)+1,Amortering[[#This Row],[öppnings-
saldo]]),IFERROR(-IPMT(Räntesats/12,1,Amortering[[#This Row],['#
återstående]],D276),0)),0)</f>
        <v>3289.9782984394542</v>
      </c>
      <c r="F275" s="30">
        <f ca="1">IFERROR(IF(AND(ValuesEntered,Amortering[[#This Row],[betalning
datum]]&lt;&gt;""),-PPMT(Räntesats/12,1,Lånets_löptid-ROWS($C$4:C275)+1,Amortering[[#This Row],[öppnings-
saldo]]),""),0)</f>
        <v>7415.5560117543519</v>
      </c>
      <c r="G275" s="30">
        <f ca="1">IF(Amortering[[#This Row],[betalning
datum]]="",0,PropertyTaxAmount)</f>
        <v>3750</v>
      </c>
      <c r="H275" s="30">
        <f ca="1">IF(Amortering[[#This Row],[betalning
datum]]="",0,Amortering[[#This Row],[ränta]]+Amortering[[#This Row],[lånebelopp]]+Amortering[[#This Row],[fastighets-
avgift]])</f>
        <v>14455.534310193805</v>
      </c>
      <c r="I275" s="30">
        <f ca="1">IF(Amortering[[#This Row],[betalning
datum]]="",0,Amortering[[#This Row],[öppnings-
saldo]]-Amortering[[#This Row],[lånebelopp]])</f>
        <v>789594.79162546899</v>
      </c>
      <c r="J275" s="14">
        <f ca="1">IF(Amortering[[#This Row],[slut-
saldo]]&gt;0,LastRow-ROW(),0)</f>
        <v>88</v>
      </c>
    </row>
    <row r="276" spans="2:10" ht="15" customHeight="1" x14ac:dyDescent="0.25">
      <c r="B276" s="12">
        <f>ROWS($B$4:B276)</f>
        <v>273</v>
      </c>
      <c r="C276" s="13">
        <f ca="1">IF(ValuesEntered,IF(Amortering[[#This Row],['#]]&lt;=Lånets_löptid,IF(ROW()-ROW(Amortering[[#Headers],[betalning
datum]])=1,LoanStart,IF(I275&gt;0,EDATE(C275,1),"")),""),"")</f>
        <v>51524</v>
      </c>
      <c r="D276" s="30">
        <f ca="1">IF(ROW()-ROW(Amortering[[#Headers],[öppnings-
saldo]])=1,Lånebelopp,IF(Amortering[[#This Row],[betalning
datum]]="",0,INDEX(Amortering[], ROW()-4,8)))</f>
        <v>789594.79162546899</v>
      </c>
      <c r="E276" s="30">
        <f ca="1">IF(ValuesEntered,IF(ROW()-ROW(Amortering[[#Headers],[ränta]])=1,-IPMT(Räntesats/12,1,Lånets_löptid-ROWS($C$4:C276)+1,Amortering[[#This Row],[öppnings-
saldo]]),IFERROR(-IPMT(Räntesats/12,1,Amortering[[#This Row],['#
återstående]],D277),0)),0)</f>
        <v>3258.9514060986062</v>
      </c>
      <c r="F276" s="30">
        <f ca="1">IFERROR(IF(AND(ValuesEntered,Amortering[[#This Row],[betalning
datum]]&lt;&gt;""),-PPMT(Räntesats/12,1,Lånets_löptid-ROWS($C$4:C276)+1,Amortering[[#This Row],[öppnings-
saldo]]),""),0)</f>
        <v>7446.4541618033281</v>
      </c>
      <c r="G276" s="30">
        <f ca="1">IF(Amortering[[#This Row],[betalning
datum]]="",0,PropertyTaxAmount)</f>
        <v>3750</v>
      </c>
      <c r="H276" s="30">
        <f ca="1">IF(Amortering[[#This Row],[betalning
datum]]="",0,Amortering[[#This Row],[ränta]]+Amortering[[#This Row],[lånebelopp]]+Amortering[[#This Row],[fastighets-
avgift]])</f>
        <v>14455.405567901935</v>
      </c>
      <c r="I276" s="30">
        <f ca="1">IF(Amortering[[#This Row],[betalning
datum]]="",0,Amortering[[#This Row],[öppnings-
saldo]]-Amortering[[#This Row],[lånebelopp]])</f>
        <v>782148.33746366564</v>
      </c>
      <c r="J276" s="14">
        <f ca="1">IF(Amortering[[#This Row],[slut-
saldo]]&gt;0,LastRow-ROW(),0)</f>
        <v>87</v>
      </c>
    </row>
    <row r="277" spans="2:10" ht="15" customHeight="1" x14ac:dyDescent="0.25">
      <c r="B277" s="12">
        <f>ROWS($B$4:B277)</f>
        <v>274</v>
      </c>
      <c r="C277" s="13">
        <f ca="1">IF(ValuesEntered,IF(Amortering[[#This Row],['#]]&lt;=Lånets_löptid,IF(ROW()-ROW(Amortering[[#Headers],[betalning
datum]])=1,LoanStart,IF(I276&gt;0,EDATE(C276,1),"")),""),"")</f>
        <v>51555</v>
      </c>
      <c r="D277" s="30">
        <f ca="1">IF(ROW()-ROW(Amortering[[#Headers],[öppnings-
saldo]])=1,Lånebelopp,IF(Amortering[[#This Row],[betalning
datum]]="",0,INDEX(Amortering[], ROW()-4,8)))</f>
        <v>782148.33746366564</v>
      </c>
      <c r="E277" s="30">
        <f ca="1">IF(ValuesEntered,IF(ROW()-ROW(Amortering[[#Headers],[ränta]])=1,-IPMT(Räntesats/12,1,Lånets_löptid-ROWS($C$4:C277)+1,Amortering[[#This Row],[öppnings-
saldo]]),IFERROR(-IPMT(Räntesats/12,1,Amortering[[#This Row],['#
återstående]],D278),0)),0)</f>
        <v>3227.7952350396722</v>
      </c>
      <c r="F277" s="30">
        <f ca="1">IFERROR(IF(AND(ValuesEntered,Amortering[[#This Row],[betalning
datum]]&lt;&gt;""),-PPMT(Räntesats/12,1,Lånets_löptid-ROWS($C$4:C277)+1,Amortering[[#This Row],[öppnings-
saldo]]),""),0)</f>
        <v>7477.4810541441739</v>
      </c>
      <c r="G277" s="30">
        <f ca="1">IF(Amortering[[#This Row],[betalning
datum]]="",0,PropertyTaxAmount)</f>
        <v>3750</v>
      </c>
      <c r="H277" s="30">
        <f ca="1">IF(Amortering[[#This Row],[betalning
datum]]="",0,Amortering[[#This Row],[ränta]]+Amortering[[#This Row],[lånebelopp]]+Amortering[[#This Row],[fastighets-
avgift]])</f>
        <v>14455.276289183847</v>
      </c>
      <c r="I277" s="30">
        <f ca="1">IF(Amortering[[#This Row],[betalning
datum]]="",0,Amortering[[#This Row],[öppnings-
saldo]]-Amortering[[#This Row],[lånebelopp]])</f>
        <v>774670.85640952142</v>
      </c>
      <c r="J277" s="14">
        <f ca="1">IF(Amortering[[#This Row],[slut-
saldo]]&gt;0,LastRow-ROW(),0)</f>
        <v>86</v>
      </c>
    </row>
    <row r="278" spans="2:10" ht="15" customHeight="1" x14ac:dyDescent="0.25">
      <c r="B278" s="12">
        <f>ROWS($B$4:B278)</f>
        <v>275</v>
      </c>
      <c r="C278" s="13">
        <f ca="1">IF(ValuesEntered,IF(Amortering[[#This Row],['#]]&lt;=Lånets_löptid,IF(ROW()-ROW(Amortering[[#Headers],[betalning
datum]])=1,LoanStart,IF(I277&gt;0,EDATE(C277,1),"")),""),"")</f>
        <v>51583</v>
      </c>
      <c r="D278" s="30">
        <f ca="1">IF(ROW()-ROW(Amortering[[#Headers],[öppnings-
saldo]])=1,Lånebelopp,IF(Amortering[[#This Row],[betalning
datum]]="",0,INDEX(Amortering[], ROW()-4,8)))</f>
        <v>774670.85640952142</v>
      </c>
      <c r="E278" s="30">
        <f ca="1">IF(ValuesEntered,IF(ROW()-ROW(Amortering[[#Headers],[ränta]])=1,-IPMT(Räntesats/12,1,Lånets_löptid-ROWS($C$4:C278)+1,Amortering[[#This Row],[öppnings-
saldo]]),IFERROR(-IPMT(Räntesats/12,1,Amortering[[#This Row],['#
återstående]],D279),0)),0)</f>
        <v>3196.5092466013261</v>
      </c>
      <c r="F278" s="30">
        <f ca="1">IFERROR(IF(AND(ValuesEntered,Amortering[[#This Row],[betalning
datum]]&lt;&gt;""),-PPMT(Räntesats/12,1,Lånets_löptid-ROWS($C$4:C278)+1,Amortering[[#This Row],[öppnings-
saldo]]),""),0)</f>
        <v>7508.6372252031097</v>
      </c>
      <c r="G278" s="30">
        <f ca="1">IF(Amortering[[#This Row],[betalning
datum]]="",0,PropertyTaxAmount)</f>
        <v>3750</v>
      </c>
      <c r="H278" s="30">
        <f ca="1">IF(Amortering[[#This Row],[betalning
datum]]="",0,Amortering[[#This Row],[ränta]]+Amortering[[#This Row],[lånebelopp]]+Amortering[[#This Row],[fastighets-
avgift]])</f>
        <v>14455.146471804435</v>
      </c>
      <c r="I278" s="30">
        <f ca="1">IF(Amortering[[#This Row],[betalning
datum]]="",0,Amortering[[#This Row],[öppnings-
saldo]]-Amortering[[#This Row],[lånebelopp]])</f>
        <v>767162.21918431832</v>
      </c>
      <c r="J278" s="14">
        <f ca="1">IF(Amortering[[#This Row],[slut-
saldo]]&gt;0,LastRow-ROW(),0)</f>
        <v>85</v>
      </c>
    </row>
    <row r="279" spans="2:10" ht="15" customHeight="1" x14ac:dyDescent="0.25">
      <c r="B279" s="12">
        <f>ROWS($B$4:B279)</f>
        <v>276</v>
      </c>
      <c r="C279" s="13">
        <f ca="1">IF(ValuesEntered,IF(Amortering[[#This Row],['#]]&lt;=Lånets_löptid,IF(ROW()-ROW(Amortering[[#Headers],[betalning
datum]])=1,LoanStart,IF(I278&gt;0,EDATE(C278,1),"")),""),"")</f>
        <v>51614</v>
      </c>
      <c r="D279" s="30">
        <f ca="1">IF(ROW()-ROW(Amortering[[#Headers],[öppnings-
saldo]])=1,Lånebelopp,IF(Amortering[[#This Row],[betalning
datum]]="",0,INDEX(Amortering[], ROW()-4,8)))</f>
        <v>767162.21918431832</v>
      </c>
      <c r="E279" s="30">
        <f ca="1">IF(ValuesEntered,IF(ROW()-ROW(Amortering[[#Headers],[ränta]])=1,-IPMT(Räntesats/12,1,Lånets_löptid-ROWS($C$4:C279)+1,Amortering[[#This Row],[öppnings-
saldo]]),IFERROR(-IPMT(Räntesats/12,1,Amortering[[#This Row],['#
återstående]],D280),0)),0)</f>
        <v>3165.0928998778199</v>
      </c>
      <c r="F279" s="30">
        <f ca="1">IFERROR(IF(AND(ValuesEntered,Amortering[[#This Row],[betalning
datum]]&lt;&gt;""),-PPMT(Räntesats/12,1,Lånets_löptid-ROWS($C$4:C279)+1,Amortering[[#This Row],[öppnings-
saldo]]),""),0)</f>
        <v>7539.9232136414548</v>
      </c>
      <c r="G279" s="30">
        <f ca="1">IF(Amortering[[#This Row],[betalning
datum]]="",0,PropertyTaxAmount)</f>
        <v>3750</v>
      </c>
      <c r="H279" s="30">
        <f ca="1">IF(Amortering[[#This Row],[betalning
datum]]="",0,Amortering[[#This Row],[ränta]]+Amortering[[#This Row],[lånebelopp]]+Amortering[[#This Row],[fastighets-
avgift]])</f>
        <v>14455.016113519276</v>
      </c>
      <c r="I279" s="30">
        <f ca="1">IF(Amortering[[#This Row],[betalning
datum]]="",0,Amortering[[#This Row],[öppnings-
saldo]]-Amortering[[#This Row],[lånebelopp]])</f>
        <v>759622.29597067682</v>
      </c>
      <c r="J279" s="14">
        <f ca="1">IF(Amortering[[#This Row],[slut-
saldo]]&gt;0,LastRow-ROW(),0)</f>
        <v>84</v>
      </c>
    </row>
    <row r="280" spans="2:10" ht="15" customHeight="1" x14ac:dyDescent="0.25">
      <c r="B280" s="12">
        <f>ROWS($B$4:B280)</f>
        <v>277</v>
      </c>
      <c r="C280" s="13">
        <f ca="1">IF(ValuesEntered,IF(Amortering[[#This Row],['#]]&lt;=Lånets_löptid,IF(ROW()-ROW(Amortering[[#Headers],[betalning
datum]])=1,LoanStart,IF(I279&gt;0,EDATE(C279,1),"")),""),"")</f>
        <v>51644</v>
      </c>
      <c r="D280" s="30">
        <f ca="1">IF(ROW()-ROW(Amortering[[#Headers],[öppnings-
saldo]])=1,Lånebelopp,IF(Amortering[[#This Row],[betalning
datum]]="",0,INDEX(Amortering[], ROW()-4,8)))</f>
        <v>759622.29597067682</v>
      </c>
      <c r="E280" s="30">
        <f ca="1">IF(ValuesEntered,IF(ROW()-ROW(Amortering[[#Headers],[ränta]])=1,-IPMT(Räntesats/12,1,Lånets_löptid-ROWS($C$4:C280)+1,Amortering[[#This Row],[öppnings-
saldo]]),IFERROR(-IPMT(Räntesats/12,1,Amortering[[#This Row],['#
återstående]],D281),0)),0)</f>
        <v>3133.5456517096322</v>
      </c>
      <c r="F280" s="30">
        <f ca="1">IFERROR(IF(AND(ValuesEntered,Amortering[[#This Row],[betalning
datum]]&lt;&gt;""),-PPMT(Räntesats/12,1,Lånets_löptid-ROWS($C$4:C280)+1,Amortering[[#This Row],[öppnings-
saldo]]),""),0)</f>
        <v>7571.3395603649606</v>
      </c>
      <c r="G280" s="30">
        <f ca="1">IF(Amortering[[#This Row],[betalning
datum]]="",0,PropertyTaxAmount)</f>
        <v>3750</v>
      </c>
      <c r="H280" s="30">
        <f ca="1">IF(Amortering[[#This Row],[betalning
datum]]="",0,Amortering[[#This Row],[ränta]]+Amortering[[#This Row],[lånebelopp]]+Amortering[[#This Row],[fastighets-
avgift]])</f>
        <v>14454.885212074592</v>
      </c>
      <c r="I280" s="30">
        <f ca="1">IF(Amortering[[#This Row],[betalning
datum]]="",0,Amortering[[#This Row],[öppnings-
saldo]]-Amortering[[#This Row],[lånebelopp]])</f>
        <v>752050.95641031186</v>
      </c>
      <c r="J280" s="14">
        <f ca="1">IF(Amortering[[#This Row],[slut-
saldo]]&gt;0,LastRow-ROW(),0)</f>
        <v>83</v>
      </c>
    </row>
    <row r="281" spans="2:10" ht="15" customHeight="1" x14ac:dyDescent="0.25">
      <c r="B281" s="12">
        <f>ROWS($B$4:B281)</f>
        <v>278</v>
      </c>
      <c r="C281" s="13">
        <f ca="1">IF(ValuesEntered,IF(Amortering[[#This Row],['#]]&lt;=Lånets_löptid,IF(ROW()-ROW(Amortering[[#Headers],[betalning
datum]])=1,LoanStart,IF(I280&gt;0,EDATE(C280,1),"")),""),"")</f>
        <v>51675</v>
      </c>
      <c r="D281" s="30">
        <f ca="1">IF(ROW()-ROW(Amortering[[#Headers],[öppnings-
saldo]])=1,Lånebelopp,IF(Amortering[[#This Row],[betalning
datum]]="",0,INDEX(Amortering[], ROW()-4,8)))</f>
        <v>752050.95641031186</v>
      </c>
      <c r="E281" s="30">
        <f ca="1">IF(ValuesEntered,IF(ROW()-ROW(Amortering[[#Headers],[ränta]])=1,-IPMT(Räntesats/12,1,Lånets_löptid-ROWS($C$4:C281)+1,Amortering[[#This Row],[öppnings-
saldo]]),IFERROR(-IPMT(Räntesats/12,1,Amortering[[#This Row],['#
återstående]],D282),0)),0)</f>
        <v>3101.8669566740782</v>
      </c>
      <c r="F281" s="30">
        <f ca="1">IFERROR(IF(AND(ValuesEntered,Amortering[[#This Row],[betalning
datum]]&lt;&gt;""),-PPMT(Räntesats/12,1,Lånets_löptid-ROWS($C$4:C281)+1,Amortering[[#This Row],[öppnings-
saldo]]),""),0)</f>
        <v>7602.8868085331478</v>
      </c>
      <c r="G281" s="30">
        <f ca="1">IF(Amortering[[#This Row],[betalning
datum]]="",0,PropertyTaxAmount)</f>
        <v>3750</v>
      </c>
      <c r="H281" s="30">
        <f ca="1">IF(Amortering[[#This Row],[betalning
datum]]="",0,Amortering[[#This Row],[ränta]]+Amortering[[#This Row],[lånebelopp]]+Amortering[[#This Row],[fastighets-
avgift]])</f>
        <v>14454.753765207226</v>
      </c>
      <c r="I281" s="30">
        <f ca="1">IF(Amortering[[#This Row],[betalning
datum]]="",0,Amortering[[#This Row],[öppnings-
saldo]]-Amortering[[#This Row],[lånebelopp]])</f>
        <v>744448.06960177876</v>
      </c>
      <c r="J281" s="14">
        <f ca="1">IF(Amortering[[#This Row],[slut-
saldo]]&gt;0,LastRow-ROW(),0)</f>
        <v>82</v>
      </c>
    </row>
    <row r="282" spans="2:10" ht="15" customHeight="1" x14ac:dyDescent="0.25">
      <c r="B282" s="12">
        <f>ROWS($B$4:B282)</f>
        <v>279</v>
      </c>
      <c r="C282" s="13">
        <f ca="1">IF(ValuesEntered,IF(Amortering[[#This Row],['#]]&lt;=Lånets_löptid,IF(ROW()-ROW(Amortering[[#Headers],[betalning
datum]])=1,LoanStart,IF(I281&gt;0,EDATE(C281,1),"")),""),"")</f>
        <v>51705</v>
      </c>
      <c r="D282" s="30">
        <f ca="1">IF(ROW()-ROW(Amortering[[#Headers],[öppnings-
saldo]])=1,Lånebelopp,IF(Amortering[[#This Row],[betalning
datum]]="",0,INDEX(Amortering[], ROW()-4,8)))</f>
        <v>744448.06960177876</v>
      </c>
      <c r="E282" s="30">
        <f ca="1">IF(ValuesEntered,IF(ROW()-ROW(Amortering[[#Headers],[ränta]])=1,-IPMT(Räntesats/12,1,Lånets_löptid-ROWS($C$4:C282)+1,Amortering[[#This Row],[öppnings-
saldo]]),IFERROR(-IPMT(Räntesats/12,1,Amortering[[#This Row],['#
återstående]],D283),0)),0)</f>
        <v>3070.0562670758754</v>
      </c>
      <c r="F282" s="30">
        <f ca="1">IFERROR(IF(AND(ValuesEntered,Amortering[[#This Row],[betalning
datum]]&lt;&gt;""),-PPMT(Räntesats/12,1,Lånets_löptid-ROWS($C$4:C282)+1,Amortering[[#This Row],[öppnings-
saldo]]),""),0)</f>
        <v>7634.5655035687023</v>
      </c>
      <c r="G282" s="30">
        <f ca="1">IF(Amortering[[#This Row],[betalning
datum]]="",0,PropertyTaxAmount)</f>
        <v>3750</v>
      </c>
      <c r="H282" s="30">
        <f ca="1">IF(Amortering[[#This Row],[betalning
datum]]="",0,Amortering[[#This Row],[ränta]]+Amortering[[#This Row],[lånebelopp]]+Amortering[[#This Row],[fastighets-
avgift]])</f>
        <v>14454.621770644579</v>
      </c>
      <c r="I282" s="30">
        <f ca="1">IF(Amortering[[#This Row],[betalning
datum]]="",0,Amortering[[#This Row],[öppnings-
saldo]]-Amortering[[#This Row],[lånebelopp]])</f>
        <v>736813.50409821002</v>
      </c>
      <c r="J282" s="14">
        <f ca="1">IF(Amortering[[#This Row],[slut-
saldo]]&gt;0,LastRow-ROW(),0)</f>
        <v>81</v>
      </c>
    </row>
    <row r="283" spans="2:10" ht="15" customHeight="1" x14ac:dyDescent="0.25">
      <c r="B283" s="12">
        <f>ROWS($B$4:B283)</f>
        <v>280</v>
      </c>
      <c r="C283" s="13">
        <f ca="1">IF(ValuesEntered,IF(Amortering[[#This Row],['#]]&lt;=Lånets_löptid,IF(ROW()-ROW(Amortering[[#Headers],[betalning
datum]])=1,LoanStart,IF(I282&gt;0,EDATE(C282,1),"")),""),"")</f>
        <v>51736</v>
      </c>
      <c r="D283" s="30">
        <f ca="1">IF(ROW()-ROW(Amortering[[#Headers],[öppnings-
saldo]])=1,Lånebelopp,IF(Amortering[[#This Row],[betalning
datum]]="",0,INDEX(Amortering[], ROW()-4,8)))</f>
        <v>736813.50409821002</v>
      </c>
      <c r="E283" s="30">
        <f ca="1">IF(ValuesEntered,IF(ROW()-ROW(Amortering[[#Headers],[ränta]])=1,-IPMT(Räntesats/12,1,Lånets_löptid-ROWS($C$4:C283)+1,Amortering[[#This Row],[öppnings-
saldo]]),IFERROR(-IPMT(Räntesats/12,1,Amortering[[#This Row],['#
återstående]],D284),0)),0)</f>
        <v>3038.1130329376792</v>
      </c>
      <c r="F283" s="30">
        <f ca="1">IFERROR(IF(AND(ValuesEntered,Amortering[[#This Row],[betalning
datum]]&lt;&gt;""),-PPMT(Räntesats/12,1,Lånets_löptid-ROWS($C$4:C283)+1,Amortering[[#This Row],[öppnings-
saldo]]),""),0)</f>
        <v>7666.376193166906</v>
      </c>
      <c r="G283" s="30">
        <f ca="1">IF(Amortering[[#This Row],[betalning
datum]]="",0,PropertyTaxAmount)</f>
        <v>3750</v>
      </c>
      <c r="H283" s="30">
        <f ca="1">IF(Amortering[[#This Row],[betalning
datum]]="",0,Amortering[[#This Row],[ränta]]+Amortering[[#This Row],[lånebelopp]]+Amortering[[#This Row],[fastighets-
avgift]])</f>
        <v>14454.489226104586</v>
      </c>
      <c r="I283" s="30">
        <f ca="1">IF(Amortering[[#This Row],[betalning
datum]]="",0,Amortering[[#This Row],[öppnings-
saldo]]-Amortering[[#This Row],[lånebelopp]])</f>
        <v>729147.12790504307</v>
      </c>
      <c r="J283" s="14">
        <f ca="1">IF(Amortering[[#This Row],[slut-
saldo]]&gt;0,LastRow-ROW(),0)</f>
        <v>80</v>
      </c>
    </row>
    <row r="284" spans="2:10" ht="15" customHeight="1" x14ac:dyDescent="0.25">
      <c r="B284" s="12">
        <f>ROWS($B$4:B284)</f>
        <v>281</v>
      </c>
      <c r="C284" s="13">
        <f ca="1">IF(ValuesEntered,IF(Amortering[[#This Row],['#]]&lt;=Lånets_löptid,IF(ROW()-ROW(Amortering[[#Headers],[betalning
datum]])=1,LoanStart,IF(I283&gt;0,EDATE(C283,1),"")),""),"")</f>
        <v>51767</v>
      </c>
      <c r="D284" s="30">
        <f ca="1">IF(ROW()-ROW(Amortering[[#Headers],[öppnings-
saldo]])=1,Lånebelopp,IF(Amortering[[#This Row],[betalning
datum]]="",0,INDEX(Amortering[], ROW()-4,8)))</f>
        <v>729147.12790504307</v>
      </c>
      <c r="E284" s="30">
        <f ca="1">IF(ValuesEntered,IF(ROW()-ROW(Amortering[[#Headers],[ränta]])=1,-IPMT(Räntesats/12,1,Lånets_löptid-ROWS($C$4:C284)+1,Amortering[[#This Row],[öppnings-
saldo]]),IFERROR(-IPMT(Räntesats/12,1,Amortering[[#This Row],['#
återstående]],D285),0)),0)</f>
        <v>3006.0367019905748</v>
      </c>
      <c r="F284" s="30">
        <f ca="1">IFERROR(IF(AND(ValuesEntered,Amortering[[#This Row],[betalning
datum]]&lt;&gt;""),-PPMT(Räntesats/12,1,Lånets_löptid-ROWS($C$4:C284)+1,Amortering[[#This Row],[öppnings-
saldo]]),""),0)</f>
        <v>7698.3194273051022</v>
      </c>
      <c r="G284" s="30">
        <f ca="1">IF(Amortering[[#This Row],[betalning
datum]]="",0,PropertyTaxAmount)</f>
        <v>3750</v>
      </c>
      <c r="H284" s="30">
        <f ca="1">IF(Amortering[[#This Row],[betalning
datum]]="",0,Amortering[[#This Row],[ränta]]+Amortering[[#This Row],[lånebelopp]]+Amortering[[#This Row],[fastighets-
avgift]])</f>
        <v>14454.356129295677</v>
      </c>
      <c r="I284" s="30">
        <f ca="1">IF(Amortering[[#This Row],[betalning
datum]]="",0,Amortering[[#This Row],[öppnings-
saldo]]-Amortering[[#This Row],[lånebelopp]])</f>
        <v>721448.80847773794</v>
      </c>
      <c r="J284" s="14">
        <f ca="1">IF(Amortering[[#This Row],[slut-
saldo]]&gt;0,LastRow-ROW(),0)</f>
        <v>79</v>
      </c>
    </row>
    <row r="285" spans="2:10" ht="15" customHeight="1" x14ac:dyDescent="0.25">
      <c r="B285" s="12">
        <f>ROWS($B$4:B285)</f>
        <v>282</v>
      </c>
      <c r="C285" s="13">
        <f ca="1">IF(ValuesEntered,IF(Amortering[[#This Row],['#]]&lt;=Lånets_löptid,IF(ROW()-ROW(Amortering[[#Headers],[betalning
datum]])=1,LoanStart,IF(I284&gt;0,EDATE(C284,1),"")),""),"")</f>
        <v>51797</v>
      </c>
      <c r="D285" s="30">
        <f ca="1">IF(ROW()-ROW(Amortering[[#Headers],[öppnings-
saldo]])=1,Lånebelopp,IF(Amortering[[#This Row],[betalning
datum]]="",0,INDEX(Amortering[], ROW()-4,8)))</f>
        <v>721448.80847773794</v>
      </c>
      <c r="E285" s="30">
        <f ca="1">IF(ValuesEntered,IF(ROW()-ROW(Amortering[[#Headers],[ränta]])=1,-IPMT(Räntesats/12,1,Lånets_löptid-ROWS($C$4:C285)+1,Amortering[[#This Row],[öppnings-
saldo]]),IFERROR(-IPMT(Räntesats/12,1,Amortering[[#This Row],['#
återstående]],D286),0)),0)</f>
        <v>2973.8267196645238</v>
      </c>
      <c r="F285" s="30">
        <f ca="1">IFERROR(IF(AND(ValuesEntered,Amortering[[#This Row],[betalning
datum]]&lt;&gt;""),-PPMT(Räntesats/12,1,Lånets_löptid-ROWS($C$4:C285)+1,Amortering[[#This Row],[öppnings-
saldo]]),""),0)</f>
        <v>7730.3957582522044</v>
      </c>
      <c r="G285" s="30">
        <f ca="1">IF(Amortering[[#This Row],[betalning
datum]]="",0,PropertyTaxAmount)</f>
        <v>3750</v>
      </c>
      <c r="H285" s="30">
        <f ca="1">IF(Amortering[[#This Row],[betalning
datum]]="",0,Amortering[[#This Row],[ränta]]+Amortering[[#This Row],[lånebelopp]]+Amortering[[#This Row],[fastighets-
avgift]])</f>
        <v>14454.222477916728</v>
      </c>
      <c r="I285" s="30">
        <f ca="1">IF(Amortering[[#This Row],[betalning
datum]]="",0,Amortering[[#This Row],[öppnings-
saldo]]-Amortering[[#This Row],[lånebelopp]])</f>
        <v>713718.4127194857</v>
      </c>
      <c r="J285" s="14">
        <f ca="1">IF(Amortering[[#This Row],[slut-
saldo]]&gt;0,LastRow-ROW(),0)</f>
        <v>78</v>
      </c>
    </row>
    <row r="286" spans="2:10" ht="15" customHeight="1" x14ac:dyDescent="0.25">
      <c r="B286" s="12">
        <f>ROWS($B$4:B286)</f>
        <v>283</v>
      </c>
      <c r="C286" s="13">
        <f ca="1">IF(ValuesEntered,IF(Amortering[[#This Row],['#]]&lt;=Lånets_löptid,IF(ROW()-ROW(Amortering[[#Headers],[betalning
datum]])=1,LoanStart,IF(I285&gt;0,EDATE(C285,1),"")),""),"")</f>
        <v>51828</v>
      </c>
      <c r="D286" s="30">
        <f ca="1">IF(ROW()-ROW(Amortering[[#Headers],[öppnings-
saldo]])=1,Lånebelopp,IF(Amortering[[#This Row],[betalning
datum]]="",0,INDEX(Amortering[], ROW()-4,8)))</f>
        <v>713718.4127194857</v>
      </c>
      <c r="E286" s="30">
        <f ca="1">IF(ValuesEntered,IF(ROW()-ROW(Amortering[[#Headers],[ränta]])=1,-IPMT(Räntesats/12,1,Lånets_löptid-ROWS($C$4:C286)+1,Amortering[[#This Row],[öppnings-
saldo]]),IFERROR(-IPMT(Räntesats/12,1,Amortering[[#This Row],['#
återstående]],D287),0)),0)</f>
        <v>2941.4825290787808</v>
      </c>
      <c r="F286" s="30">
        <f ca="1">IFERROR(IF(AND(ValuesEntered,Amortering[[#This Row],[betalning
datum]]&lt;&gt;""),-PPMT(Räntesats/12,1,Lånets_löptid-ROWS($C$4:C286)+1,Amortering[[#This Row],[öppnings-
saldo]]),""),0)</f>
        <v>7762.6057405782549</v>
      </c>
      <c r="G286" s="30">
        <f ca="1">IF(Amortering[[#This Row],[betalning
datum]]="",0,PropertyTaxAmount)</f>
        <v>3750</v>
      </c>
      <c r="H286" s="30">
        <f ca="1">IF(Amortering[[#This Row],[betalning
datum]]="",0,Amortering[[#This Row],[ränta]]+Amortering[[#This Row],[lånebelopp]]+Amortering[[#This Row],[fastighets-
avgift]])</f>
        <v>14454.088269657035</v>
      </c>
      <c r="I286" s="30">
        <f ca="1">IF(Amortering[[#This Row],[betalning
datum]]="",0,Amortering[[#This Row],[öppnings-
saldo]]-Amortering[[#This Row],[lånebelopp]])</f>
        <v>705955.80697890744</v>
      </c>
      <c r="J286" s="14">
        <f ca="1">IF(Amortering[[#This Row],[slut-
saldo]]&gt;0,LastRow-ROW(),0)</f>
        <v>77</v>
      </c>
    </row>
    <row r="287" spans="2:10" ht="15" customHeight="1" x14ac:dyDescent="0.25">
      <c r="B287" s="12">
        <f>ROWS($B$4:B287)</f>
        <v>284</v>
      </c>
      <c r="C287" s="13">
        <f ca="1">IF(ValuesEntered,IF(Amortering[[#This Row],['#]]&lt;=Lånets_löptid,IF(ROW()-ROW(Amortering[[#Headers],[betalning
datum]])=1,LoanStart,IF(I286&gt;0,EDATE(C286,1),"")),""),"")</f>
        <v>51858</v>
      </c>
      <c r="D287" s="30">
        <f ca="1">IF(ROW()-ROW(Amortering[[#Headers],[öppnings-
saldo]])=1,Lånebelopp,IF(Amortering[[#This Row],[betalning
datum]]="",0,INDEX(Amortering[], ROW()-4,8)))</f>
        <v>705955.80697890744</v>
      </c>
      <c r="E287" s="30">
        <f ca="1">IF(ValuesEntered,IF(ROW()-ROW(Amortering[[#Headers],[ränta]])=1,-IPMT(Räntesats/12,1,Lånets_löptid-ROWS($C$4:C287)+1,Amortering[[#This Row],[öppnings-
saldo]]),IFERROR(-IPMT(Räntesats/12,1,Amortering[[#This Row],['#
återstående]],D288),0)),0)</f>
        <v>2909.0035710322641</v>
      </c>
      <c r="F287" s="30">
        <f ca="1">IFERROR(IF(AND(ValuesEntered,Amortering[[#This Row],[betalning
datum]]&lt;&gt;""),-PPMT(Räntesats/12,1,Lånets_löptid-ROWS($C$4:C287)+1,Amortering[[#This Row],[öppnings-
saldo]]),""),0)</f>
        <v>7794.9499311639966</v>
      </c>
      <c r="G287" s="30">
        <f ca="1">IF(Amortering[[#This Row],[betalning
datum]]="",0,PropertyTaxAmount)</f>
        <v>3750</v>
      </c>
      <c r="H287" s="30">
        <f ca="1">IF(Amortering[[#This Row],[betalning
datum]]="",0,Amortering[[#This Row],[ränta]]+Amortering[[#This Row],[lånebelopp]]+Amortering[[#This Row],[fastighets-
avgift]])</f>
        <v>14453.95350219626</v>
      </c>
      <c r="I287" s="30">
        <f ca="1">IF(Amortering[[#This Row],[betalning
datum]]="",0,Amortering[[#This Row],[öppnings-
saldo]]-Amortering[[#This Row],[lånebelopp]])</f>
        <v>698160.8570477434</v>
      </c>
      <c r="J287" s="14">
        <f ca="1">IF(Amortering[[#This Row],[slut-
saldo]]&gt;0,LastRow-ROW(),0)</f>
        <v>76</v>
      </c>
    </row>
    <row r="288" spans="2:10" ht="15" customHeight="1" x14ac:dyDescent="0.25">
      <c r="B288" s="12">
        <f>ROWS($B$4:B288)</f>
        <v>285</v>
      </c>
      <c r="C288" s="13">
        <f ca="1">IF(ValuesEntered,IF(Amortering[[#This Row],['#]]&lt;=Lånets_löptid,IF(ROW()-ROW(Amortering[[#Headers],[betalning
datum]])=1,LoanStart,IF(I287&gt;0,EDATE(C287,1),"")),""),"")</f>
        <v>51889</v>
      </c>
      <c r="D288" s="30">
        <f ca="1">IF(ROW()-ROW(Amortering[[#Headers],[öppnings-
saldo]])=1,Lånebelopp,IF(Amortering[[#This Row],[betalning
datum]]="",0,INDEX(Amortering[], ROW()-4,8)))</f>
        <v>698160.8570477434</v>
      </c>
      <c r="E288" s="30">
        <f ca="1">IF(ValuesEntered,IF(ROW()-ROW(Amortering[[#Headers],[ränta]])=1,-IPMT(Räntesats/12,1,Lånets_löptid-ROWS($C$4:C288)+1,Amortering[[#This Row],[öppnings-
saldo]]),IFERROR(-IPMT(Räntesats/12,1,Amortering[[#This Row],['#
återstående]],D289),0)),0)</f>
        <v>2876.3892839938867</v>
      </c>
      <c r="F288" s="30">
        <f ca="1">IFERROR(IF(AND(ValuesEntered,Amortering[[#This Row],[betalning
datum]]&lt;&gt;""),-PPMT(Räntesats/12,1,Lånets_löptid-ROWS($C$4:C288)+1,Amortering[[#This Row],[öppnings-
saldo]]),""),0)</f>
        <v>7827.4288892105133</v>
      </c>
      <c r="G288" s="30">
        <f ca="1">IF(Amortering[[#This Row],[betalning
datum]]="",0,PropertyTaxAmount)</f>
        <v>3750</v>
      </c>
      <c r="H288" s="30">
        <f ca="1">IF(Amortering[[#This Row],[betalning
datum]]="",0,Amortering[[#This Row],[ränta]]+Amortering[[#This Row],[lånebelopp]]+Amortering[[#This Row],[fastighets-
avgift]])</f>
        <v>14453.818173204399</v>
      </c>
      <c r="I288" s="30">
        <f ca="1">IF(Amortering[[#This Row],[betalning
datum]]="",0,Amortering[[#This Row],[öppnings-
saldo]]-Amortering[[#This Row],[lånebelopp]])</f>
        <v>690333.42815853283</v>
      </c>
      <c r="J288" s="14">
        <f ca="1">IF(Amortering[[#This Row],[slut-
saldo]]&gt;0,LastRow-ROW(),0)</f>
        <v>75</v>
      </c>
    </row>
    <row r="289" spans="2:10" ht="15" customHeight="1" x14ac:dyDescent="0.25">
      <c r="B289" s="12">
        <f>ROWS($B$4:B289)</f>
        <v>286</v>
      </c>
      <c r="C289" s="13">
        <f ca="1">IF(ValuesEntered,IF(Amortering[[#This Row],['#]]&lt;=Lånets_löptid,IF(ROW()-ROW(Amortering[[#Headers],[betalning
datum]])=1,LoanStart,IF(I288&gt;0,EDATE(C288,1),"")),""),"")</f>
        <v>51920</v>
      </c>
      <c r="D289" s="30">
        <f ca="1">IF(ROW()-ROW(Amortering[[#Headers],[öppnings-
saldo]])=1,Lånebelopp,IF(Amortering[[#This Row],[betalning
datum]]="",0,INDEX(Amortering[], ROW()-4,8)))</f>
        <v>690333.42815853283</v>
      </c>
      <c r="E289" s="30">
        <f ca="1">IF(ValuesEntered,IF(ROW()-ROW(Amortering[[#Headers],[ränta]])=1,-IPMT(Räntesats/12,1,Lånets_löptid-ROWS($C$4:C289)+1,Amortering[[#This Row],[öppnings-
saldo]]),IFERROR(-IPMT(Räntesats/12,1,Amortering[[#This Row],['#
återstående]],D290),0)),0)</f>
        <v>2843.6391040928497</v>
      </c>
      <c r="F289" s="30">
        <f ca="1">IFERROR(IF(AND(ValuesEntered,Amortering[[#This Row],[betalning
datum]]&lt;&gt;""),-PPMT(Räntesats/12,1,Lånets_löptid-ROWS($C$4:C289)+1,Amortering[[#This Row],[öppnings-
saldo]]),""),0)</f>
        <v>7860.0431762488906</v>
      </c>
      <c r="G289" s="30">
        <f ca="1">IF(Amortering[[#This Row],[betalning
datum]]="",0,PropertyTaxAmount)</f>
        <v>3750</v>
      </c>
      <c r="H289" s="30">
        <f ca="1">IF(Amortering[[#This Row],[betalning
datum]]="",0,Amortering[[#This Row],[ränta]]+Amortering[[#This Row],[lånebelopp]]+Amortering[[#This Row],[fastighets-
avgift]])</f>
        <v>14453.68228034174</v>
      </c>
      <c r="I289" s="30">
        <f ca="1">IF(Amortering[[#This Row],[betalning
datum]]="",0,Amortering[[#This Row],[öppnings-
saldo]]-Amortering[[#This Row],[lånebelopp]])</f>
        <v>682473.38498228393</v>
      </c>
      <c r="J289" s="14">
        <f ca="1">IF(Amortering[[#This Row],[slut-
saldo]]&gt;0,LastRow-ROW(),0)</f>
        <v>74</v>
      </c>
    </row>
    <row r="290" spans="2:10" ht="15" customHeight="1" x14ac:dyDescent="0.25">
      <c r="B290" s="12">
        <f>ROWS($B$4:B290)</f>
        <v>287</v>
      </c>
      <c r="C290" s="13">
        <f ca="1">IF(ValuesEntered,IF(Amortering[[#This Row],['#]]&lt;=Lånets_löptid,IF(ROW()-ROW(Amortering[[#Headers],[betalning
datum]])=1,LoanStart,IF(I289&gt;0,EDATE(C289,1),"")),""),"")</f>
        <v>51948</v>
      </c>
      <c r="D290" s="30">
        <f ca="1">IF(ROW()-ROW(Amortering[[#Headers],[öppnings-
saldo]])=1,Lånebelopp,IF(Amortering[[#This Row],[betalning
datum]]="",0,INDEX(Amortering[], ROW()-4,8)))</f>
        <v>682473.38498228393</v>
      </c>
      <c r="E290" s="30">
        <f ca="1">IF(ValuesEntered,IF(ROW()-ROW(Amortering[[#Headers],[ränta]])=1,-IPMT(Räntesats/12,1,Lånets_löptid-ROWS($C$4:C290)+1,Amortering[[#This Row],[öppnings-
saldo]]),IFERROR(-IPMT(Räntesats/12,1,Amortering[[#This Row],['#
återstående]],D291),0)),0)</f>
        <v>2810.7524651088916</v>
      </c>
      <c r="F290" s="30">
        <f ca="1">IFERROR(IF(AND(ValuesEntered,Amortering[[#This Row],[betalning
datum]]&lt;&gt;""),-PPMT(Räntesats/12,1,Lånets_löptid-ROWS($C$4:C290)+1,Amortering[[#This Row],[öppnings-
saldo]]),""),0)</f>
        <v>7892.7933561499267</v>
      </c>
      <c r="G290" s="30">
        <f ca="1">IF(Amortering[[#This Row],[betalning
datum]]="",0,PropertyTaxAmount)</f>
        <v>3750</v>
      </c>
      <c r="H290" s="30">
        <f ca="1">IF(Amortering[[#This Row],[betalning
datum]]="",0,Amortering[[#This Row],[ränta]]+Amortering[[#This Row],[lånebelopp]]+Amortering[[#This Row],[fastighets-
avgift]])</f>
        <v>14453.545821258818</v>
      </c>
      <c r="I290" s="30">
        <f ca="1">IF(Amortering[[#This Row],[betalning
datum]]="",0,Amortering[[#This Row],[öppnings-
saldo]]-Amortering[[#This Row],[lånebelopp]])</f>
        <v>674580.591626134</v>
      </c>
      <c r="J290" s="14">
        <f ca="1">IF(Amortering[[#This Row],[slut-
saldo]]&gt;0,LastRow-ROW(),0)</f>
        <v>73</v>
      </c>
    </row>
    <row r="291" spans="2:10" ht="15" customHeight="1" x14ac:dyDescent="0.25">
      <c r="B291" s="12">
        <f>ROWS($B$4:B291)</f>
        <v>288</v>
      </c>
      <c r="C291" s="13">
        <f ca="1">IF(ValuesEntered,IF(Amortering[[#This Row],['#]]&lt;=Lånets_löptid,IF(ROW()-ROW(Amortering[[#Headers],[betalning
datum]])=1,LoanStart,IF(I290&gt;0,EDATE(C290,1),"")),""),"")</f>
        <v>51979</v>
      </c>
      <c r="D291" s="30">
        <f ca="1">IF(ROW()-ROW(Amortering[[#Headers],[öppnings-
saldo]])=1,Lånebelopp,IF(Amortering[[#This Row],[betalning
datum]]="",0,INDEX(Amortering[], ROW()-4,8)))</f>
        <v>674580.591626134</v>
      </c>
      <c r="E291" s="30">
        <f ca="1">IF(ValuesEntered,IF(ROW()-ROW(Amortering[[#Headers],[ränta]])=1,-IPMT(Räntesats/12,1,Lånets_löptid-ROWS($C$4:C291)+1,Amortering[[#This Row],[öppnings-
saldo]]),IFERROR(-IPMT(Räntesats/12,1,Amortering[[#This Row],['#
återstående]],D292),0)),0)</f>
        <v>2777.7287984625004</v>
      </c>
      <c r="F291" s="30">
        <f ca="1">IFERROR(IF(AND(ValuesEntered,Amortering[[#This Row],[betalning
datum]]&lt;&gt;""),-PPMT(Räntesats/12,1,Lånets_löptid-ROWS($C$4:C291)+1,Amortering[[#This Row],[öppnings-
saldo]]),""),0)</f>
        <v>7925.6799951338862</v>
      </c>
      <c r="G291" s="30">
        <f ca="1">IF(Amortering[[#This Row],[betalning
datum]]="",0,PropertyTaxAmount)</f>
        <v>3750</v>
      </c>
      <c r="H291" s="30">
        <f ca="1">IF(Amortering[[#This Row],[betalning
datum]]="",0,Amortering[[#This Row],[ränta]]+Amortering[[#This Row],[lånebelopp]]+Amortering[[#This Row],[fastighets-
avgift]])</f>
        <v>14453.408793596387</v>
      </c>
      <c r="I291" s="30">
        <f ca="1">IF(Amortering[[#This Row],[betalning
datum]]="",0,Amortering[[#This Row],[öppnings-
saldo]]-Amortering[[#This Row],[lånebelopp]])</f>
        <v>666654.91163100011</v>
      </c>
      <c r="J291" s="14">
        <f ca="1">IF(Amortering[[#This Row],[slut-
saldo]]&gt;0,LastRow-ROW(),0)</f>
        <v>72</v>
      </c>
    </row>
    <row r="292" spans="2:10" ht="15" customHeight="1" x14ac:dyDescent="0.25">
      <c r="B292" s="12">
        <f>ROWS($B$4:B292)</f>
        <v>289</v>
      </c>
      <c r="C292" s="13">
        <f ca="1">IF(ValuesEntered,IF(Amortering[[#This Row],['#]]&lt;=Lånets_löptid,IF(ROW()-ROW(Amortering[[#Headers],[betalning
datum]])=1,LoanStart,IF(I291&gt;0,EDATE(C291,1),"")),""),"")</f>
        <v>52009</v>
      </c>
      <c r="D292" s="30">
        <f ca="1">IF(ROW()-ROW(Amortering[[#Headers],[öppnings-
saldo]])=1,Lånebelopp,IF(Amortering[[#This Row],[betalning
datum]]="",0,INDEX(Amortering[], ROW()-4,8)))</f>
        <v>666654.91163100011</v>
      </c>
      <c r="E292" s="30">
        <f ca="1">IF(ValuesEntered,IF(ROW()-ROW(Amortering[[#Headers],[ränta]])=1,-IPMT(Räntesats/12,1,Lånets_löptid-ROWS($C$4:C292)+1,Amortering[[#This Row],[öppnings-
saldo]]),IFERROR(-IPMT(Räntesats/12,1,Amortering[[#This Row],['#
återstående]],D293),0)),0)</f>
        <v>2744.5675332050828</v>
      </c>
      <c r="F292" s="30">
        <f ca="1">IFERROR(IF(AND(ValuesEntered,Amortering[[#This Row],[betalning
datum]]&lt;&gt;""),-PPMT(Räntesats/12,1,Lånets_löptid-ROWS($C$4:C292)+1,Amortering[[#This Row],[öppnings-
saldo]]),""),0)</f>
        <v>7958.7036617802778</v>
      </c>
      <c r="G292" s="30">
        <f ca="1">IF(Amortering[[#This Row],[betalning
datum]]="",0,PropertyTaxAmount)</f>
        <v>3750</v>
      </c>
      <c r="H292" s="30">
        <f ca="1">IF(Amortering[[#This Row],[betalning
datum]]="",0,Amortering[[#This Row],[ränta]]+Amortering[[#This Row],[lånebelopp]]+Amortering[[#This Row],[fastighets-
avgift]])</f>
        <v>14453.27119498536</v>
      </c>
      <c r="I292" s="30">
        <f ca="1">IF(Amortering[[#This Row],[betalning
datum]]="",0,Amortering[[#This Row],[öppnings-
saldo]]-Amortering[[#This Row],[lånebelopp]])</f>
        <v>658696.20796921989</v>
      </c>
      <c r="J292" s="14">
        <f ca="1">IF(Amortering[[#This Row],[slut-
saldo]]&gt;0,LastRow-ROW(),0)</f>
        <v>71</v>
      </c>
    </row>
    <row r="293" spans="2:10" ht="15" customHeight="1" x14ac:dyDescent="0.25">
      <c r="B293" s="12">
        <f>ROWS($B$4:B293)</f>
        <v>290</v>
      </c>
      <c r="C293" s="13">
        <f ca="1">IF(ValuesEntered,IF(Amortering[[#This Row],['#]]&lt;=Lånets_löptid,IF(ROW()-ROW(Amortering[[#Headers],[betalning
datum]])=1,LoanStart,IF(I292&gt;0,EDATE(C292,1),"")),""),"")</f>
        <v>52040</v>
      </c>
      <c r="D293" s="30">
        <f ca="1">IF(ROW()-ROW(Amortering[[#Headers],[öppnings-
saldo]])=1,Lånebelopp,IF(Amortering[[#This Row],[betalning
datum]]="",0,INDEX(Amortering[], ROW()-4,8)))</f>
        <v>658696.20796921989</v>
      </c>
      <c r="E293" s="30">
        <f ca="1">IF(ValuesEntered,IF(ROW()-ROW(Amortering[[#Headers],[ränta]])=1,-IPMT(Räntesats/12,1,Lånets_löptid-ROWS($C$4:C293)+1,Amortering[[#This Row],[öppnings-
saldo]]),IFERROR(-IPMT(Räntesats/12,1,Amortering[[#This Row],['#
återstående]],D294),0)),0)</f>
        <v>2711.2680960090925</v>
      </c>
      <c r="F293" s="30">
        <f ca="1">IFERROR(IF(AND(ValuesEntered,Amortering[[#This Row],[betalning
datum]]&lt;&gt;""),-PPMT(Räntesats/12,1,Lånets_löptid-ROWS($C$4:C293)+1,Amortering[[#This Row],[öppnings-
saldo]]),""),0)</f>
        <v>7991.8649270376955</v>
      </c>
      <c r="G293" s="30">
        <f ca="1">IF(Amortering[[#This Row],[betalning
datum]]="",0,PropertyTaxAmount)</f>
        <v>3750</v>
      </c>
      <c r="H293" s="30">
        <f ca="1">IF(Amortering[[#This Row],[betalning
datum]]="",0,Amortering[[#This Row],[ränta]]+Amortering[[#This Row],[lånebelopp]]+Amortering[[#This Row],[fastighets-
avgift]])</f>
        <v>14453.133023046788</v>
      </c>
      <c r="I293" s="30">
        <f ca="1">IF(Amortering[[#This Row],[betalning
datum]]="",0,Amortering[[#This Row],[öppnings-
saldo]]-Amortering[[#This Row],[lånebelopp]])</f>
        <v>650704.34304218215</v>
      </c>
      <c r="J293" s="14">
        <f ca="1">IF(Amortering[[#This Row],[slut-
saldo]]&gt;0,LastRow-ROW(),0)</f>
        <v>70</v>
      </c>
    </row>
    <row r="294" spans="2:10" ht="15" customHeight="1" x14ac:dyDescent="0.25">
      <c r="B294" s="12">
        <f>ROWS($B$4:B294)</f>
        <v>291</v>
      </c>
      <c r="C294" s="13">
        <f ca="1">IF(ValuesEntered,IF(Amortering[[#This Row],['#]]&lt;=Lånets_löptid,IF(ROW()-ROW(Amortering[[#Headers],[betalning
datum]])=1,LoanStart,IF(I293&gt;0,EDATE(C293,1),"")),""),"")</f>
        <v>52070</v>
      </c>
      <c r="D294" s="30">
        <f ca="1">IF(ROW()-ROW(Amortering[[#Headers],[öppnings-
saldo]])=1,Lånebelopp,IF(Amortering[[#This Row],[betalning
datum]]="",0,INDEX(Amortering[], ROW()-4,8)))</f>
        <v>650704.34304218215</v>
      </c>
      <c r="E294" s="30">
        <f ca="1">IF(ValuesEntered,IF(ROW()-ROW(Amortering[[#Headers],[ränta]])=1,-IPMT(Räntesats/12,1,Lånets_löptid-ROWS($C$4:C294)+1,Amortering[[#This Row],[öppnings-
saldo]]),IFERROR(-IPMT(Räntesats/12,1,Amortering[[#This Row],['#
återstående]],D295),0)),0)</f>
        <v>2677.8299111581182</v>
      </c>
      <c r="F294" s="30">
        <f ca="1">IFERROR(IF(AND(ValuesEntered,Amortering[[#This Row],[betalning
datum]]&lt;&gt;""),-PPMT(Räntesats/12,1,Lånets_löptid-ROWS($C$4:C294)+1,Amortering[[#This Row],[öppnings-
saldo]]),""),0)</f>
        <v>8025.164364233684</v>
      </c>
      <c r="G294" s="30">
        <f ca="1">IF(Amortering[[#This Row],[betalning
datum]]="",0,PropertyTaxAmount)</f>
        <v>3750</v>
      </c>
      <c r="H294" s="30">
        <f ca="1">IF(Amortering[[#This Row],[betalning
datum]]="",0,Amortering[[#This Row],[ränta]]+Amortering[[#This Row],[lånebelopp]]+Amortering[[#This Row],[fastighets-
avgift]])</f>
        <v>14452.994275391802</v>
      </c>
      <c r="I294" s="30">
        <f ca="1">IF(Amortering[[#This Row],[betalning
datum]]="",0,Amortering[[#This Row],[öppnings-
saldo]]-Amortering[[#This Row],[lånebelopp]])</f>
        <v>642679.17867794842</v>
      </c>
      <c r="J294" s="14">
        <f ca="1">IF(Amortering[[#This Row],[slut-
saldo]]&gt;0,LastRow-ROW(),0)</f>
        <v>69</v>
      </c>
    </row>
    <row r="295" spans="2:10" ht="15" customHeight="1" x14ac:dyDescent="0.25">
      <c r="B295" s="12">
        <f>ROWS($B$4:B295)</f>
        <v>292</v>
      </c>
      <c r="C295" s="13">
        <f ca="1">IF(ValuesEntered,IF(Amortering[[#This Row],['#]]&lt;=Lånets_löptid,IF(ROW()-ROW(Amortering[[#Headers],[betalning
datum]])=1,LoanStart,IF(I294&gt;0,EDATE(C294,1),"")),""),"")</f>
        <v>52101</v>
      </c>
      <c r="D295" s="30">
        <f ca="1">IF(ROW()-ROW(Amortering[[#Headers],[öppnings-
saldo]])=1,Lånebelopp,IF(Amortering[[#This Row],[betalning
datum]]="",0,INDEX(Amortering[], ROW()-4,8)))</f>
        <v>642679.17867794842</v>
      </c>
      <c r="E295" s="30">
        <f ca="1">IF(ValuesEntered,IF(ROW()-ROW(Amortering[[#Headers],[ränta]])=1,-IPMT(Räntesats/12,1,Lånets_löptid-ROWS($C$4:C295)+1,Amortering[[#This Row],[öppnings-
saldo]]),IFERROR(-IPMT(Räntesats/12,1,Amortering[[#This Row],['#
återstående]],D296),0)),0)</f>
        <v>2644.2524005369323</v>
      </c>
      <c r="F295" s="30">
        <f ca="1">IFERROR(IF(AND(ValuesEntered,Amortering[[#This Row],[betalning
datum]]&lt;&gt;""),-PPMT(Räntesats/12,1,Lånets_löptid-ROWS($C$4:C295)+1,Amortering[[#This Row],[öppnings-
saldo]]),""),0)</f>
        <v>8058.6025490846569</v>
      </c>
      <c r="G295" s="30">
        <f ca="1">IF(Amortering[[#This Row],[betalning
datum]]="",0,PropertyTaxAmount)</f>
        <v>3750</v>
      </c>
      <c r="H295" s="30">
        <f ca="1">IF(Amortering[[#This Row],[betalning
datum]]="",0,Amortering[[#This Row],[ränta]]+Amortering[[#This Row],[lånebelopp]]+Amortering[[#This Row],[fastighets-
avgift]])</f>
        <v>14452.854949621589</v>
      </c>
      <c r="I295" s="30">
        <f ca="1">IF(Amortering[[#This Row],[betalning
datum]]="",0,Amortering[[#This Row],[öppnings-
saldo]]-Amortering[[#This Row],[lånebelopp]])</f>
        <v>634620.57612886373</v>
      </c>
      <c r="J295" s="14">
        <f ca="1">IF(Amortering[[#This Row],[slut-
saldo]]&gt;0,LastRow-ROW(),0)</f>
        <v>68</v>
      </c>
    </row>
    <row r="296" spans="2:10" ht="15" customHeight="1" x14ac:dyDescent="0.25">
      <c r="B296" s="12">
        <f>ROWS($B$4:B296)</f>
        <v>293</v>
      </c>
      <c r="C296" s="13">
        <f ca="1">IF(ValuesEntered,IF(Amortering[[#This Row],['#]]&lt;=Lånets_löptid,IF(ROW()-ROW(Amortering[[#Headers],[betalning
datum]])=1,LoanStart,IF(I295&gt;0,EDATE(C295,1),"")),""),"")</f>
        <v>52132</v>
      </c>
      <c r="D296" s="30">
        <f ca="1">IF(ROW()-ROW(Amortering[[#Headers],[öppnings-
saldo]])=1,Lånebelopp,IF(Amortering[[#This Row],[betalning
datum]]="",0,INDEX(Amortering[], ROW()-4,8)))</f>
        <v>634620.57612886373</v>
      </c>
      <c r="E296" s="30">
        <f ca="1">IF(ValuesEntered,IF(ROW()-ROW(Amortering[[#Headers],[ränta]])=1,-IPMT(Räntesats/12,1,Lånets_löptid-ROWS($C$4:C296)+1,Amortering[[#This Row],[öppnings-
saldo]]),IFERROR(-IPMT(Räntesats/12,1,Amortering[[#This Row],['#
återstående]],D297),0)),0)</f>
        <v>2610.5349836214909</v>
      </c>
      <c r="F296" s="30">
        <f ca="1">IFERROR(IF(AND(ValuesEntered,Amortering[[#This Row],[betalning
datum]]&lt;&gt;""),-PPMT(Räntesats/12,1,Lånets_löptid-ROWS($C$4:C296)+1,Amortering[[#This Row],[öppnings-
saldo]]),""),0)</f>
        <v>8092.1800597058436</v>
      </c>
      <c r="G296" s="30">
        <f ca="1">IF(Amortering[[#This Row],[betalning
datum]]="",0,PropertyTaxAmount)</f>
        <v>3750</v>
      </c>
      <c r="H296" s="30">
        <f ca="1">IF(Amortering[[#This Row],[betalning
datum]]="",0,Amortering[[#This Row],[ränta]]+Amortering[[#This Row],[lånebelopp]]+Amortering[[#This Row],[fastighets-
avgift]])</f>
        <v>14452.715043327335</v>
      </c>
      <c r="I296" s="30">
        <f ca="1">IF(Amortering[[#This Row],[betalning
datum]]="",0,Amortering[[#This Row],[öppnings-
saldo]]-Amortering[[#This Row],[lånebelopp]])</f>
        <v>626528.39606915787</v>
      </c>
      <c r="J296" s="14">
        <f ca="1">IF(Amortering[[#This Row],[slut-
saldo]]&gt;0,LastRow-ROW(),0)</f>
        <v>67</v>
      </c>
    </row>
    <row r="297" spans="2:10" ht="15" customHeight="1" x14ac:dyDescent="0.25">
      <c r="B297" s="12">
        <f>ROWS($B$4:B297)</f>
        <v>294</v>
      </c>
      <c r="C297" s="13">
        <f ca="1">IF(ValuesEntered,IF(Amortering[[#This Row],['#]]&lt;=Lånets_löptid,IF(ROW()-ROW(Amortering[[#Headers],[betalning
datum]])=1,LoanStart,IF(I296&gt;0,EDATE(C296,1),"")),""),"")</f>
        <v>52162</v>
      </c>
      <c r="D297" s="30">
        <f ca="1">IF(ROW()-ROW(Amortering[[#Headers],[öppnings-
saldo]])=1,Lånebelopp,IF(Amortering[[#This Row],[betalning
datum]]="",0,INDEX(Amortering[], ROW()-4,8)))</f>
        <v>626528.39606915787</v>
      </c>
      <c r="E297" s="30">
        <f ca="1">IF(ValuesEntered,IF(ROW()-ROW(Amortering[[#Headers],[ränta]])=1,-IPMT(Räntesats/12,1,Lånets_löptid-ROWS($C$4:C297)+1,Amortering[[#This Row],[öppnings-
saldo]]),IFERROR(-IPMT(Räntesats/12,1,Amortering[[#This Row],['#
återstående]],D298),0)),0)</f>
        <v>2576.6770774689021</v>
      </c>
      <c r="F297" s="30">
        <f ca="1">IFERROR(IF(AND(ValuesEntered,Amortering[[#This Row],[betalning
datum]]&lt;&gt;""),-PPMT(Räntesats/12,1,Lånets_löptid-ROWS($C$4:C297)+1,Amortering[[#This Row],[öppnings-
saldo]]),""),0)</f>
        <v>8125.8974766212859</v>
      </c>
      <c r="G297" s="30">
        <f ca="1">IF(Amortering[[#This Row],[betalning
datum]]="",0,PropertyTaxAmount)</f>
        <v>3750</v>
      </c>
      <c r="H297" s="30">
        <f ca="1">IF(Amortering[[#This Row],[betalning
datum]]="",0,Amortering[[#This Row],[ränta]]+Amortering[[#This Row],[lånebelopp]]+Amortering[[#This Row],[fastighets-
avgift]])</f>
        <v>14452.574554090188</v>
      </c>
      <c r="I297" s="30">
        <f ca="1">IF(Amortering[[#This Row],[betalning
datum]]="",0,Amortering[[#This Row],[öppnings-
saldo]]-Amortering[[#This Row],[lånebelopp]])</f>
        <v>618402.49859253655</v>
      </c>
      <c r="J297" s="14">
        <f ca="1">IF(Amortering[[#This Row],[slut-
saldo]]&gt;0,LastRow-ROW(),0)</f>
        <v>66</v>
      </c>
    </row>
    <row r="298" spans="2:10" ht="15" customHeight="1" x14ac:dyDescent="0.25">
      <c r="B298" s="12">
        <f>ROWS($B$4:B298)</f>
        <v>295</v>
      </c>
      <c r="C298" s="13">
        <f ca="1">IF(ValuesEntered,IF(Amortering[[#This Row],['#]]&lt;=Lånets_löptid,IF(ROW()-ROW(Amortering[[#Headers],[betalning
datum]])=1,LoanStart,IF(I297&gt;0,EDATE(C297,1),"")),""),"")</f>
        <v>52193</v>
      </c>
      <c r="D298" s="30">
        <f ca="1">IF(ROW()-ROW(Amortering[[#Headers],[öppnings-
saldo]])=1,Lånebelopp,IF(Amortering[[#This Row],[betalning
datum]]="",0,INDEX(Amortering[], ROW()-4,8)))</f>
        <v>618402.49859253655</v>
      </c>
      <c r="E298" s="30">
        <f ca="1">IF(ValuesEntered,IF(ROW()-ROW(Amortering[[#Headers],[ränta]])=1,-IPMT(Räntesats/12,1,Lånets_löptid-ROWS($C$4:C298)+1,Amortering[[#This Row],[öppnings-
saldo]]),IFERROR(-IPMT(Räntesats/12,1,Amortering[[#This Row],['#
återstående]],D299),0)),0)</f>
        <v>2542.6780967073441</v>
      </c>
      <c r="F298" s="30">
        <f ca="1">IFERROR(IF(AND(ValuesEntered,Amortering[[#This Row],[betalning
datum]]&lt;&gt;""),-PPMT(Räntesats/12,1,Lånets_löptid-ROWS($C$4:C298)+1,Amortering[[#This Row],[öppnings-
saldo]]),""),0)</f>
        <v>8159.7553827738748</v>
      </c>
      <c r="G298" s="30">
        <f ca="1">IF(Amortering[[#This Row],[betalning
datum]]="",0,PropertyTaxAmount)</f>
        <v>3750</v>
      </c>
      <c r="H298" s="30">
        <f ca="1">IF(Amortering[[#This Row],[betalning
datum]]="",0,Amortering[[#This Row],[ränta]]+Amortering[[#This Row],[lånebelopp]]+Amortering[[#This Row],[fastighets-
avgift]])</f>
        <v>14452.433479481218</v>
      </c>
      <c r="I298" s="30">
        <f ca="1">IF(Amortering[[#This Row],[betalning
datum]]="",0,Amortering[[#This Row],[öppnings-
saldo]]-Amortering[[#This Row],[lånebelopp]])</f>
        <v>610242.74320976262</v>
      </c>
      <c r="J298" s="14">
        <f ca="1">IF(Amortering[[#This Row],[slut-
saldo]]&gt;0,LastRow-ROW(),0)</f>
        <v>65</v>
      </c>
    </row>
    <row r="299" spans="2:10" ht="15" customHeight="1" x14ac:dyDescent="0.25">
      <c r="B299" s="12">
        <f>ROWS($B$4:B299)</f>
        <v>296</v>
      </c>
      <c r="C299" s="13">
        <f ca="1">IF(ValuesEntered,IF(Amortering[[#This Row],['#]]&lt;=Lånets_löptid,IF(ROW()-ROW(Amortering[[#Headers],[betalning
datum]])=1,LoanStart,IF(I298&gt;0,EDATE(C298,1),"")),""),"")</f>
        <v>52223</v>
      </c>
      <c r="D299" s="30">
        <f ca="1">IF(ROW()-ROW(Amortering[[#Headers],[öppnings-
saldo]])=1,Lånebelopp,IF(Amortering[[#This Row],[betalning
datum]]="",0,INDEX(Amortering[], ROW()-4,8)))</f>
        <v>610242.74320976262</v>
      </c>
      <c r="E299" s="30">
        <f ca="1">IF(ValuesEntered,IF(ROW()-ROW(Amortering[[#Headers],[ränta]])=1,-IPMT(Räntesats/12,1,Lånets_löptid-ROWS($C$4:C299)+1,Amortering[[#This Row],[öppnings-
saldo]]),IFERROR(-IPMT(Räntesats/12,1,Amortering[[#This Row],['#
återstående]],D300),0)),0)</f>
        <v>2508.5374535259466</v>
      </c>
      <c r="F299" s="30">
        <f ca="1">IFERROR(IF(AND(ValuesEntered,Amortering[[#This Row],[betalning
datum]]&lt;&gt;""),-PPMT(Räntesats/12,1,Lånets_löptid-ROWS($C$4:C299)+1,Amortering[[#This Row],[öppnings-
saldo]]),""),0)</f>
        <v>8193.7543635354305</v>
      </c>
      <c r="G299" s="30">
        <f ca="1">IF(Amortering[[#This Row],[betalning
datum]]="",0,PropertyTaxAmount)</f>
        <v>3750</v>
      </c>
      <c r="H299" s="30">
        <f ca="1">IF(Amortering[[#This Row],[betalning
datum]]="",0,Amortering[[#This Row],[ränta]]+Amortering[[#This Row],[lånebelopp]]+Amortering[[#This Row],[fastighets-
avgift]])</f>
        <v>14452.291817061378</v>
      </c>
      <c r="I299" s="30">
        <f ca="1">IF(Amortering[[#This Row],[betalning
datum]]="",0,Amortering[[#This Row],[öppnings-
saldo]]-Amortering[[#This Row],[lånebelopp]])</f>
        <v>602048.98884622718</v>
      </c>
      <c r="J299" s="14">
        <f ca="1">IF(Amortering[[#This Row],[slut-
saldo]]&gt;0,LastRow-ROW(),0)</f>
        <v>64</v>
      </c>
    </row>
    <row r="300" spans="2:10" ht="15" customHeight="1" x14ac:dyDescent="0.25">
      <c r="B300" s="12">
        <f>ROWS($B$4:B300)</f>
        <v>297</v>
      </c>
      <c r="C300" s="13">
        <f ca="1">IF(ValuesEntered,IF(Amortering[[#This Row],['#]]&lt;=Lånets_löptid,IF(ROW()-ROW(Amortering[[#Headers],[betalning
datum]])=1,LoanStart,IF(I299&gt;0,EDATE(C299,1),"")),""),"")</f>
        <v>52254</v>
      </c>
      <c r="D300" s="30">
        <f ca="1">IF(ROW()-ROW(Amortering[[#Headers],[öppnings-
saldo]])=1,Lånebelopp,IF(Amortering[[#This Row],[betalning
datum]]="",0,INDEX(Amortering[], ROW()-4,8)))</f>
        <v>602048.98884622718</v>
      </c>
      <c r="E300" s="30">
        <f ca="1">IF(ValuesEntered,IF(ROW()-ROW(Amortering[[#Headers],[ränta]])=1,-IPMT(Räntesats/12,1,Lånets_löptid-ROWS($C$4:C300)+1,Amortering[[#This Row],[öppnings-
saldo]]),IFERROR(-IPMT(Räntesats/12,1,Amortering[[#This Row],['#
återstående]],D301),0)),0)</f>
        <v>2474.2545576646262</v>
      </c>
      <c r="F300" s="30">
        <f ca="1">IFERROR(IF(AND(ValuesEntered,Amortering[[#This Row],[betalning
datum]]&lt;&gt;""),-PPMT(Räntesats/12,1,Lånets_löptid-ROWS($C$4:C300)+1,Amortering[[#This Row],[öppnings-
saldo]]),""),0)</f>
        <v>8227.8950067168262</v>
      </c>
      <c r="G300" s="30">
        <f ca="1">IF(Amortering[[#This Row],[betalning
datum]]="",0,PropertyTaxAmount)</f>
        <v>3750</v>
      </c>
      <c r="H300" s="30">
        <f ca="1">IF(Amortering[[#This Row],[betalning
datum]]="",0,Amortering[[#This Row],[ränta]]+Amortering[[#This Row],[lånebelopp]]+Amortering[[#This Row],[fastighets-
avgift]])</f>
        <v>14452.149564381452</v>
      </c>
      <c r="I300" s="30">
        <f ca="1">IF(Amortering[[#This Row],[betalning
datum]]="",0,Amortering[[#This Row],[öppnings-
saldo]]-Amortering[[#This Row],[lånebelopp]])</f>
        <v>593821.09383951034</v>
      </c>
      <c r="J300" s="14">
        <f ca="1">IF(Amortering[[#This Row],[slut-
saldo]]&gt;0,LastRow-ROW(),0)</f>
        <v>63</v>
      </c>
    </row>
    <row r="301" spans="2:10" ht="15" customHeight="1" x14ac:dyDescent="0.25">
      <c r="B301" s="12">
        <f>ROWS($B$4:B301)</f>
        <v>298</v>
      </c>
      <c r="C301" s="13">
        <f ca="1">IF(ValuesEntered,IF(Amortering[[#This Row],['#]]&lt;=Lånets_löptid,IF(ROW()-ROW(Amortering[[#Headers],[betalning
datum]])=1,LoanStart,IF(I300&gt;0,EDATE(C300,1),"")),""),"")</f>
        <v>52285</v>
      </c>
      <c r="D301" s="30">
        <f ca="1">IF(ROW()-ROW(Amortering[[#Headers],[öppnings-
saldo]])=1,Lånebelopp,IF(Amortering[[#This Row],[betalning
datum]]="",0,INDEX(Amortering[], ROW()-4,8)))</f>
        <v>593821.09383951034</v>
      </c>
      <c r="E301" s="30">
        <f ca="1">IF(ValuesEntered,IF(ROW()-ROW(Amortering[[#Headers],[ränta]])=1,-IPMT(Räntesats/12,1,Lånets_löptid-ROWS($C$4:C301)+1,Amortering[[#This Row],[öppnings-
saldo]]),IFERROR(-IPMT(Räntesats/12,1,Amortering[[#This Row],['#
återstående]],D302),0)),0)</f>
        <v>2439.828816403884</v>
      </c>
      <c r="F301" s="30">
        <f ca="1">IFERROR(IF(AND(ValuesEntered,Amortering[[#This Row],[betalning
datum]]&lt;&gt;""),-PPMT(Räntesats/12,1,Lånets_löptid-ROWS($C$4:C301)+1,Amortering[[#This Row],[öppnings-
saldo]]),""),0)</f>
        <v>8262.177902578147</v>
      </c>
      <c r="G301" s="30">
        <f ca="1">IF(Amortering[[#This Row],[betalning
datum]]="",0,PropertyTaxAmount)</f>
        <v>3750</v>
      </c>
      <c r="H301" s="30">
        <f ca="1">IF(Amortering[[#This Row],[betalning
datum]]="",0,Amortering[[#This Row],[ränta]]+Amortering[[#This Row],[lånebelopp]]+Amortering[[#This Row],[fastighets-
avgift]])</f>
        <v>14452.006718982031</v>
      </c>
      <c r="I301" s="30">
        <f ca="1">IF(Amortering[[#This Row],[betalning
datum]]="",0,Amortering[[#This Row],[öppnings-
saldo]]-Amortering[[#This Row],[lånebelopp]])</f>
        <v>585558.9159369322</v>
      </c>
      <c r="J301" s="14">
        <f ca="1">IF(Amortering[[#This Row],[slut-
saldo]]&gt;0,LastRow-ROW(),0)</f>
        <v>62</v>
      </c>
    </row>
    <row r="302" spans="2:10" ht="15" customHeight="1" x14ac:dyDescent="0.25">
      <c r="B302" s="12">
        <f>ROWS($B$4:B302)</f>
        <v>299</v>
      </c>
      <c r="C302" s="13">
        <f ca="1">IF(ValuesEntered,IF(Amortering[[#This Row],['#]]&lt;=Lånets_löptid,IF(ROW()-ROW(Amortering[[#Headers],[betalning
datum]])=1,LoanStart,IF(I301&gt;0,EDATE(C301,1),"")),""),"")</f>
        <v>52313</v>
      </c>
      <c r="D302" s="30">
        <f ca="1">IF(ROW()-ROW(Amortering[[#Headers],[öppnings-
saldo]])=1,Lånebelopp,IF(Amortering[[#This Row],[betalning
datum]]="",0,INDEX(Amortering[], ROW()-4,8)))</f>
        <v>585558.9159369322</v>
      </c>
      <c r="E302" s="30">
        <f ca="1">IF(ValuesEntered,IF(ROW()-ROW(Amortering[[#Headers],[ränta]])=1,-IPMT(Räntesats/12,1,Lånets_löptid-ROWS($C$4:C302)+1,Amortering[[#This Row],[öppnings-
saldo]]),IFERROR(-IPMT(Räntesats/12,1,Amortering[[#This Row],['#
återstående]],D303),0)),0)</f>
        <v>2405.2596345545553</v>
      </c>
      <c r="F302" s="30">
        <f ca="1">IFERROR(IF(AND(ValuesEntered,Amortering[[#This Row],[betalning
datum]]&lt;&gt;""),-PPMT(Räntesats/12,1,Lånets_löptid-ROWS($C$4:C302)+1,Amortering[[#This Row],[öppnings-
saldo]]),""),0)</f>
        <v>8296.6036438388892</v>
      </c>
      <c r="G302" s="30">
        <f ca="1">IF(Amortering[[#This Row],[betalning
datum]]="",0,PropertyTaxAmount)</f>
        <v>3750</v>
      </c>
      <c r="H302" s="30">
        <f ca="1">IF(Amortering[[#This Row],[betalning
datum]]="",0,Amortering[[#This Row],[ränta]]+Amortering[[#This Row],[lånebelopp]]+Amortering[[#This Row],[fastighets-
avgift]])</f>
        <v>14451.863278393444</v>
      </c>
      <c r="I302" s="30">
        <f ca="1">IF(Amortering[[#This Row],[betalning
datum]]="",0,Amortering[[#This Row],[öppnings-
saldo]]-Amortering[[#This Row],[lånebelopp]])</f>
        <v>577262.3122930933</v>
      </c>
      <c r="J302" s="14">
        <f ca="1">IF(Amortering[[#This Row],[slut-
saldo]]&gt;0,LastRow-ROW(),0)</f>
        <v>61</v>
      </c>
    </row>
    <row r="303" spans="2:10" ht="15" customHeight="1" x14ac:dyDescent="0.25">
      <c r="B303" s="12">
        <f>ROWS($B$4:B303)</f>
        <v>300</v>
      </c>
      <c r="C303" s="13">
        <f ca="1">IF(ValuesEntered,IF(Amortering[[#This Row],['#]]&lt;=Lånets_löptid,IF(ROW()-ROW(Amortering[[#Headers],[betalning
datum]])=1,LoanStart,IF(I302&gt;0,EDATE(C302,1),"")),""),"")</f>
        <v>52344</v>
      </c>
      <c r="D303" s="30">
        <f ca="1">IF(ROW()-ROW(Amortering[[#Headers],[öppnings-
saldo]])=1,Lånebelopp,IF(Amortering[[#This Row],[betalning
datum]]="",0,INDEX(Amortering[], ROW()-4,8)))</f>
        <v>577262.3122930933</v>
      </c>
      <c r="E303" s="30">
        <f ca="1">IF(ValuesEntered,IF(ROW()-ROW(Amortering[[#Headers],[ränta]])=1,-IPMT(Räntesats/12,1,Lånets_löptid-ROWS($C$4:C303)+1,Amortering[[#This Row],[öppnings-
saldo]]),IFERROR(-IPMT(Räntesats/12,1,Amortering[[#This Row],['#
återstående]],D304),0)),0)</f>
        <v>2370.5464144475209</v>
      </c>
      <c r="F303" s="30">
        <f ca="1">IFERROR(IF(AND(ValuesEntered,Amortering[[#This Row],[betalning
datum]]&lt;&gt;""),-PPMT(Räntesats/12,1,Lånets_löptid-ROWS($C$4:C303)+1,Amortering[[#This Row],[öppnings-
saldo]]),""),0)</f>
        <v>8331.1728256882179</v>
      </c>
      <c r="G303" s="30">
        <f ca="1">IF(Amortering[[#This Row],[betalning
datum]]="",0,PropertyTaxAmount)</f>
        <v>3750</v>
      </c>
      <c r="H303" s="30">
        <f ca="1">IF(Amortering[[#This Row],[betalning
datum]]="",0,Amortering[[#This Row],[ränta]]+Amortering[[#This Row],[lånebelopp]]+Amortering[[#This Row],[fastighets-
avgift]])</f>
        <v>14451.719240135739</v>
      </c>
      <c r="I303" s="30">
        <f ca="1">IF(Amortering[[#This Row],[betalning
datum]]="",0,Amortering[[#This Row],[öppnings-
saldo]]-Amortering[[#This Row],[lånebelopp]])</f>
        <v>568931.13946740504</v>
      </c>
      <c r="J303" s="14">
        <f ca="1">IF(Amortering[[#This Row],[slut-
saldo]]&gt;0,LastRow-ROW(),0)</f>
        <v>60</v>
      </c>
    </row>
    <row r="304" spans="2:10" ht="15" customHeight="1" x14ac:dyDescent="0.25">
      <c r="B304" s="12">
        <f>ROWS($B$4:B304)</f>
        <v>301</v>
      </c>
      <c r="C304" s="13">
        <f ca="1">IF(ValuesEntered,IF(Amortering[[#This Row],['#]]&lt;=Lånets_löptid,IF(ROW()-ROW(Amortering[[#Headers],[betalning
datum]])=1,LoanStart,IF(I303&gt;0,EDATE(C303,1),"")),""),"")</f>
        <v>52374</v>
      </c>
      <c r="D304" s="30">
        <f ca="1">IF(ROW()-ROW(Amortering[[#Headers],[öppnings-
saldo]])=1,Lånebelopp,IF(Amortering[[#This Row],[betalning
datum]]="",0,INDEX(Amortering[], ROW()-4,8)))</f>
        <v>568931.13946740504</v>
      </c>
      <c r="E304" s="30">
        <f ca="1">IF(ValuesEntered,IF(ROW()-ROW(Amortering[[#Headers],[ränta]])=1,-IPMT(Räntesats/12,1,Lånets_löptid-ROWS($C$4:C304)+1,Amortering[[#This Row],[öppnings-
saldo]]),IFERROR(-IPMT(Räntesats/12,1,Amortering[[#This Row],['#
återstående]],D305),0)),0)</f>
        <v>2335.6885559233738</v>
      </c>
      <c r="F304" s="30">
        <f ca="1">IFERROR(IF(AND(ValuesEntered,Amortering[[#This Row],[betalning
datum]]&lt;&gt;""),-PPMT(Räntesats/12,1,Lånets_löptid-ROWS($C$4:C304)+1,Amortering[[#This Row],[öppnings-
saldo]]),""),0)</f>
        <v>8365.8860457952505</v>
      </c>
      <c r="G304" s="30">
        <f ca="1">IF(Amortering[[#This Row],[betalning
datum]]="",0,PropertyTaxAmount)</f>
        <v>3750</v>
      </c>
      <c r="H304" s="30">
        <f ca="1">IF(Amortering[[#This Row],[betalning
datum]]="",0,Amortering[[#This Row],[ränta]]+Amortering[[#This Row],[lånebelopp]]+Amortering[[#This Row],[fastighets-
avgift]])</f>
        <v>14451.574601718625</v>
      </c>
      <c r="I304" s="30">
        <f ca="1">IF(Amortering[[#This Row],[betalning
datum]]="",0,Amortering[[#This Row],[öppnings-
saldo]]-Amortering[[#This Row],[lånebelopp]])</f>
        <v>560565.25342160976</v>
      </c>
      <c r="J304" s="14">
        <f ca="1">IF(Amortering[[#This Row],[slut-
saldo]]&gt;0,LastRow-ROW(),0)</f>
        <v>59</v>
      </c>
    </row>
    <row r="305" spans="2:10" ht="15" customHeight="1" x14ac:dyDescent="0.25">
      <c r="B305" s="12">
        <f>ROWS($B$4:B305)</f>
        <v>302</v>
      </c>
      <c r="C305" s="13">
        <f ca="1">IF(ValuesEntered,IF(Amortering[[#This Row],['#]]&lt;=Lånets_löptid,IF(ROW()-ROW(Amortering[[#Headers],[betalning
datum]])=1,LoanStart,IF(I304&gt;0,EDATE(C304,1),"")),""),"")</f>
        <v>52405</v>
      </c>
      <c r="D305" s="30">
        <f ca="1">IF(ROW()-ROW(Amortering[[#Headers],[öppnings-
saldo]])=1,Lånebelopp,IF(Amortering[[#This Row],[betalning
datum]]="",0,INDEX(Amortering[], ROW()-4,8)))</f>
        <v>560565.25342160976</v>
      </c>
      <c r="E305" s="30">
        <f ca="1">IF(ValuesEntered,IF(ROW()-ROW(Amortering[[#Headers],[ränta]])=1,-IPMT(Räntesats/12,1,Lånets_löptid-ROWS($C$4:C305)+1,Amortering[[#This Row],[öppnings-
saldo]]),IFERROR(-IPMT(Räntesats/12,1,Amortering[[#This Row],['#
återstående]],D306),0)),0)</f>
        <v>2300.6854563220431</v>
      </c>
      <c r="F305" s="30">
        <f ca="1">IFERROR(IF(AND(ValuesEntered,Amortering[[#This Row],[betalning
datum]]&lt;&gt;""),-PPMT(Räntesats/12,1,Lånets_löptid-ROWS($C$4:C305)+1,Amortering[[#This Row],[öppnings-
saldo]]),""),0)</f>
        <v>8400.7439043193972</v>
      </c>
      <c r="G305" s="30">
        <f ca="1">IF(Amortering[[#This Row],[betalning
datum]]="",0,PropertyTaxAmount)</f>
        <v>3750</v>
      </c>
      <c r="H305" s="30">
        <f ca="1">IF(Amortering[[#This Row],[betalning
datum]]="",0,Amortering[[#This Row],[ränta]]+Amortering[[#This Row],[lånebelopp]]+Amortering[[#This Row],[fastighets-
avgift]])</f>
        <v>14451.429360641439</v>
      </c>
      <c r="I305" s="30">
        <f ca="1">IF(Amortering[[#This Row],[betalning
datum]]="",0,Amortering[[#This Row],[öppnings-
saldo]]-Amortering[[#This Row],[lånebelopp]])</f>
        <v>552164.5095172904</v>
      </c>
      <c r="J305" s="14">
        <f ca="1">IF(Amortering[[#This Row],[slut-
saldo]]&gt;0,LastRow-ROW(),0)</f>
        <v>58</v>
      </c>
    </row>
    <row r="306" spans="2:10" ht="15" customHeight="1" x14ac:dyDescent="0.25">
      <c r="B306" s="12">
        <f>ROWS($B$4:B306)</f>
        <v>303</v>
      </c>
      <c r="C306" s="13">
        <f ca="1">IF(ValuesEntered,IF(Amortering[[#This Row],['#]]&lt;=Lånets_löptid,IF(ROW()-ROW(Amortering[[#Headers],[betalning
datum]])=1,LoanStart,IF(I305&gt;0,EDATE(C305,1),"")),""),"")</f>
        <v>52435</v>
      </c>
      <c r="D306" s="30">
        <f ca="1">IF(ROW()-ROW(Amortering[[#Headers],[öppnings-
saldo]])=1,Lånebelopp,IF(Amortering[[#This Row],[betalning
datum]]="",0,INDEX(Amortering[], ROW()-4,8)))</f>
        <v>552164.5095172904</v>
      </c>
      <c r="E306" s="30">
        <f ca="1">IF(ValuesEntered,IF(ROW()-ROW(Amortering[[#Headers],[ränta]])=1,-IPMT(Räntesats/12,1,Lånets_löptid-ROWS($C$4:C306)+1,Amortering[[#This Row],[öppnings-
saldo]]),IFERROR(-IPMT(Räntesats/12,1,Amortering[[#This Row],['#
återstående]],D307),0)),0)</f>
        <v>2265.5365104723737</v>
      </c>
      <c r="F306" s="30">
        <f ca="1">IFERROR(IF(AND(ValuesEntered,Amortering[[#This Row],[betalning
datum]]&lt;&gt;""),-PPMT(Räntesats/12,1,Lånets_löptid-ROWS($C$4:C306)+1,Amortering[[#This Row],[öppnings-
saldo]]),""),0)</f>
        <v>8435.7470039207292</v>
      </c>
      <c r="G306" s="30">
        <f ca="1">IF(Amortering[[#This Row],[betalning
datum]]="",0,PropertyTaxAmount)</f>
        <v>3750</v>
      </c>
      <c r="H306" s="30">
        <f ca="1">IF(Amortering[[#This Row],[betalning
datum]]="",0,Amortering[[#This Row],[ränta]]+Amortering[[#This Row],[lånebelopp]]+Amortering[[#This Row],[fastighets-
avgift]])</f>
        <v>14451.283514393102</v>
      </c>
      <c r="I306" s="30">
        <f ca="1">IF(Amortering[[#This Row],[betalning
datum]]="",0,Amortering[[#This Row],[öppnings-
saldo]]-Amortering[[#This Row],[lånebelopp]])</f>
        <v>543728.76251336967</v>
      </c>
      <c r="J306" s="14">
        <f ca="1">IF(Amortering[[#This Row],[slut-
saldo]]&gt;0,LastRow-ROW(),0)</f>
        <v>57</v>
      </c>
    </row>
    <row r="307" spans="2:10" ht="15" customHeight="1" x14ac:dyDescent="0.25">
      <c r="B307" s="12">
        <f>ROWS($B$4:B307)</f>
        <v>304</v>
      </c>
      <c r="C307" s="13">
        <f ca="1">IF(ValuesEntered,IF(Amortering[[#This Row],['#]]&lt;=Lånets_löptid,IF(ROW()-ROW(Amortering[[#Headers],[betalning
datum]])=1,LoanStart,IF(I306&gt;0,EDATE(C306,1),"")),""),"")</f>
        <v>52466</v>
      </c>
      <c r="D307" s="30">
        <f ca="1">IF(ROW()-ROW(Amortering[[#Headers],[öppnings-
saldo]])=1,Lånebelopp,IF(Amortering[[#This Row],[betalning
datum]]="",0,INDEX(Amortering[], ROW()-4,8)))</f>
        <v>543728.76251336967</v>
      </c>
      <c r="E307" s="30">
        <f ca="1">IF(ValuesEntered,IF(ROW()-ROW(Amortering[[#Headers],[ränta]])=1,-IPMT(Räntesats/12,1,Lånets_löptid-ROWS($C$4:C307)+1,Amortering[[#This Row],[öppnings-
saldo]]),IFERROR(-IPMT(Räntesats/12,1,Amortering[[#This Row],['#
återstående]],D308),0)),0)</f>
        <v>2230.2411106816639</v>
      </c>
      <c r="F307" s="30">
        <f ca="1">IFERROR(IF(AND(ValuesEntered,Amortering[[#This Row],[betalning
datum]]&lt;&gt;""),-PPMT(Räntesats/12,1,Lånets_löptid-ROWS($C$4:C307)+1,Amortering[[#This Row],[öppnings-
saldo]]),""),0)</f>
        <v>8470.8959497703981</v>
      </c>
      <c r="G307" s="30">
        <f ca="1">IF(Amortering[[#This Row],[betalning
datum]]="",0,PropertyTaxAmount)</f>
        <v>3750</v>
      </c>
      <c r="H307" s="30">
        <f ca="1">IF(Amortering[[#This Row],[betalning
datum]]="",0,Amortering[[#This Row],[ränta]]+Amortering[[#This Row],[lånebelopp]]+Amortering[[#This Row],[fastighets-
avgift]])</f>
        <v>14451.137060452062</v>
      </c>
      <c r="I307" s="30">
        <f ca="1">IF(Amortering[[#This Row],[betalning
datum]]="",0,Amortering[[#This Row],[öppnings-
saldo]]-Amortering[[#This Row],[lånebelopp]])</f>
        <v>535257.86656359932</v>
      </c>
      <c r="J307" s="14">
        <f ca="1">IF(Amortering[[#This Row],[slut-
saldo]]&gt;0,LastRow-ROW(),0)</f>
        <v>56</v>
      </c>
    </row>
    <row r="308" spans="2:10" ht="15" customHeight="1" x14ac:dyDescent="0.25">
      <c r="B308" s="12">
        <f>ROWS($B$4:B308)</f>
        <v>305</v>
      </c>
      <c r="C308" s="13">
        <f ca="1">IF(ValuesEntered,IF(Amortering[[#This Row],['#]]&lt;=Lånets_löptid,IF(ROW()-ROW(Amortering[[#Headers],[betalning
datum]])=1,LoanStart,IF(I307&gt;0,EDATE(C307,1),"")),""),"")</f>
        <v>52497</v>
      </c>
      <c r="D308" s="30">
        <f ca="1">IF(ROW()-ROW(Amortering[[#Headers],[öppnings-
saldo]])=1,Lånebelopp,IF(Amortering[[#This Row],[betalning
datum]]="",0,INDEX(Amortering[], ROW()-4,8)))</f>
        <v>535257.86656359932</v>
      </c>
      <c r="E308" s="30">
        <f ca="1">IF(ValuesEntered,IF(ROW()-ROW(Amortering[[#Headers],[ränta]])=1,-IPMT(Räntesats/12,1,Lånets_löptid-ROWS($C$4:C308)+1,Amortering[[#This Row],[öppnings-
saldo]]),IFERROR(-IPMT(Räntesats/12,1,Amortering[[#This Row],['#
återstående]],D309),0)),0)</f>
        <v>2194.7986467251594</v>
      </c>
      <c r="F308" s="30">
        <f ca="1">IFERROR(IF(AND(ValuesEntered,Amortering[[#This Row],[betalning
datum]]&lt;&gt;""),-PPMT(Räntesats/12,1,Lånets_löptid-ROWS($C$4:C308)+1,Amortering[[#This Row],[öppnings-
saldo]]),""),0)</f>
        <v>8506.1913495611079</v>
      </c>
      <c r="G308" s="30">
        <f ca="1">IF(Amortering[[#This Row],[betalning
datum]]="",0,PropertyTaxAmount)</f>
        <v>3750</v>
      </c>
      <c r="H308" s="30">
        <f ca="1">IF(Amortering[[#This Row],[betalning
datum]]="",0,Amortering[[#This Row],[ränta]]+Amortering[[#This Row],[lånebelopp]]+Amortering[[#This Row],[fastighets-
avgift]])</f>
        <v>14450.989996286267</v>
      </c>
      <c r="I308" s="30">
        <f ca="1">IF(Amortering[[#This Row],[betalning
datum]]="",0,Amortering[[#This Row],[öppnings-
saldo]]-Amortering[[#This Row],[lånebelopp]])</f>
        <v>526751.67521403823</v>
      </c>
      <c r="J308" s="14">
        <f ca="1">IF(Amortering[[#This Row],[slut-
saldo]]&gt;0,LastRow-ROW(),0)</f>
        <v>55</v>
      </c>
    </row>
    <row r="309" spans="2:10" ht="15" customHeight="1" x14ac:dyDescent="0.25">
      <c r="B309" s="12">
        <f>ROWS($B$4:B309)</f>
        <v>306</v>
      </c>
      <c r="C309" s="13">
        <f ca="1">IF(ValuesEntered,IF(Amortering[[#This Row],['#]]&lt;=Lånets_löptid,IF(ROW()-ROW(Amortering[[#Headers],[betalning
datum]])=1,LoanStart,IF(I308&gt;0,EDATE(C308,1),"")),""),"")</f>
        <v>52527</v>
      </c>
      <c r="D309" s="30">
        <f ca="1">IF(ROW()-ROW(Amortering[[#Headers],[öppnings-
saldo]])=1,Lånebelopp,IF(Amortering[[#This Row],[betalning
datum]]="",0,INDEX(Amortering[], ROW()-4,8)))</f>
        <v>526751.67521403823</v>
      </c>
      <c r="E309" s="30">
        <f ca="1">IF(ValuesEntered,IF(ROW()-ROW(Amortering[[#Headers],[ränta]])=1,-IPMT(Räntesats/12,1,Lånets_löptid-ROWS($C$4:C309)+1,Amortering[[#This Row],[öppnings-
saldo]]),IFERROR(-IPMT(Räntesats/12,1,Amortering[[#This Row],['#
återstående]],D310),0)),0)</f>
        <v>2159.2085058355024</v>
      </c>
      <c r="F309" s="30">
        <f ca="1">IFERROR(IF(AND(ValuesEntered,Amortering[[#This Row],[betalning
datum]]&lt;&gt;""),-PPMT(Räntesats/12,1,Lånets_löptid-ROWS($C$4:C309)+1,Amortering[[#This Row],[öppnings-
saldo]]),""),0)</f>
        <v>8541.6338135176138</v>
      </c>
      <c r="G309" s="30">
        <f ca="1">IF(Amortering[[#This Row],[betalning
datum]]="",0,PropertyTaxAmount)</f>
        <v>3750</v>
      </c>
      <c r="H309" s="30">
        <f ca="1">IF(Amortering[[#This Row],[betalning
datum]]="",0,Amortering[[#This Row],[ränta]]+Amortering[[#This Row],[lånebelopp]]+Amortering[[#This Row],[fastighets-
avgift]])</f>
        <v>14450.842319353116</v>
      </c>
      <c r="I309" s="30">
        <f ca="1">IF(Amortering[[#This Row],[betalning
datum]]="",0,Amortering[[#This Row],[öppnings-
saldo]]-Amortering[[#This Row],[lånebelopp]])</f>
        <v>518210.0414005206</v>
      </c>
      <c r="J309" s="14">
        <f ca="1">IF(Amortering[[#This Row],[slut-
saldo]]&gt;0,LastRow-ROW(),0)</f>
        <v>54</v>
      </c>
    </row>
    <row r="310" spans="2:10" ht="15" customHeight="1" x14ac:dyDescent="0.25">
      <c r="B310" s="12">
        <f>ROWS($B$4:B310)</f>
        <v>307</v>
      </c>
      <c r="C310" s="13">
        <f ca="1">IF(ValuesEntered,IF(Amortering[[#This Row],['#]]&lt;=Lånets_löptid,IF(ROW()-ROW(Amortering[[#Headers],[betalning
datum]])=1,LoanStart,IF(I309&gt;0,EDATE(C309,1),"")),""),"")</f>
        <v>52558</v>
      </c>
      <c r="D310" s="30">
        <f ca="1">IF(ROW()-ROW(Amortering[[#Headers],[öppnings-
saldo]])=1,Lånebelopp,IF(Amortering[[#This Row],[betalning
datum]]="",0,INDEX(Amortering[], ROW()-4,8)))</f>
        <v>518210.0414005206</v>
      </c>
      <c r="E310" s="30">
        <f ca="1">IF(ValuesEntered,IF(ROW()-ROW(Amortering[[#Headers],[ränta]])=1,-IPMT(Räntesats/12,1,Lånets_löptid-ROWS($C$4:C310)+1,Amortering[[#This Row],[öppnings-
saldo]]),IFERROR(-IPMT(Räntesats/12,1,Amortering[[#This Row],['#
återstående]],D311),0)),0)</f>
        <v>2123.4700726921392</v>
      </c>
      <c r="F310" s="30">
        <f ca="1">IFERROR(IF(AND(ValuesEntered,Amortering[[#This Row],[betalning
datum]]&lt;&gt;""),-PPMT(Räntesats/12,1,Lånets_löptid-ROWS($C$4:C310)+1,Amortering[[#This Row],[öppnings-
saldo]]),""),0)</f>
        <v>8577.2239544072709</v>
      </c>
      <c r="G310" s="30">
        <f ca="1">IF(Amortering[[#This Row],[betalning
datum]]="",0,PropertyTaxAmount)</f>
        <v>3750</v>
      </c>
      <c r="H310" s="30">
        <f ca="1">IF(Amortering[[#This Row],[betalning
datum]]="",0,Amortering[[#This Row],[ränta]]+Amortering[[#This Row],[lånebelopp]]+Amortering[[#This Row],[fastighets-
avgift]])</f>
        <v>14450.694027099409</v>
      </c>
      <c r="I310" s="30">
        <f ca="1">IF(Amortering[[#This Row],[betalning
datum]]="",0,Amortering[[#This Row],[öppnings-
saldo]]-Amortering[[#This Row],[lånebelopp]])</f>
        <v>509632.81744611333</v>
      </c>
      <c r="J310" s="14">
        <f ca="1">IF(Amortering[[#This Row],[slut-
saldo]]&gt;0,LastRow-ROW(),0)</f>
        <v>53</v>
      </c>
    </row>
    <row r="311" spans="2:10" ht="15" customHeight="1" x14ac:dyDescent="0.25">
      <c r="B311" s="12">
        <f>ROWS($B$4:B311)</f>
        <v>308</v>
      </c>
      <c r="C311" s="13">
        <f ca="1">IF(ValuesEntered,IF(Amortering[[#This Row],['#]]&lt;=Lånets_löptid,IF(ROW()-ROW(Amortering[[#Headers],[betalning
datum]])=1,LoanStart,IF(I310&gt;0,EDATE(C310,1),"")),""),"")</f>
        <v>52588</v>
      </c>
      <c r="D311" s="30">
        <f ca="1">IF(ROW()-ROW(Amortering[[#Headers],[öppnings-
saldo]])=1,Lånebelopp,IF(Amortering[[#This Row],[betalning
datum]]="",0,INDEX(Amortering[], ROW()-4,8)))</f>
        <v>509632.81744611333</v>
      </c>
      <c r="E311" s="30">
        <f ca="1">IF(ValuesEntered,IF(ROW()-ROW(Amortering[[#Headers],[ränta]])=1,-IPMT(Räntesats/12,1,Lånets_löptid-ROWS($C$4:C311)+1,Amortering[[#This Row],[öppnings-
saldo]]),IFERROR(-IPMT(Räntesats/12,1,Amortering[[#This Row],['#
återstående]],D312),0)),0)</f>
        <v>2087.582729410678</v>
      </c>
      <c r="F311" s="30">
        <f ca="1">IFERROR(IF(AND(ValuesEntered,Amortering[[#This Row],[betalning
datum]]&lt;&gt;""),-PPMT(Räntesats/12,1,Lånets_löptid-ROWS($C$4:C311)+1,Amortering[[#This Row],[öppnings-
saldo]]),""),0)</f>
        <v>8612.9623875506331</v>
      </c>
      <c r="G311" s="30">
        <f ca="1">IF(Amortering[[#This Row],[betalning
datum]]="",0,PropertyTaxAmount)</f>
        <v>3750</v>
      </c>
      <c r="H311" s="30">
        <f ca="1">IF(Amortering[[#This Row],[betalning
datum]]="",0,Amortering[[#This Row],[ränta]]+Amortering[[#This Row],[lånebelopp]]+Amortering[[#This Row],[fastighets-
avgift]])</f>
        <v>14450.545116961312</v>
      </c>
      <c r="I311" s="30">
        <f ca="1">IF(Amortering[[#This Row],[betalning
datum]]="",0,Amortering[[#This Row],[öppnings-
saldo]]-Amortering[[#This Row],[lånebelopp]])</f>
        <v>501019.85505856271</v>
      </c>
      <c r="J311" s="14">
        <f ca="1">IF(Amortering[[#This Row],[slut-
saldo]]&gt;0,LastRow-ROW(),0)</f>
        <v>52</v>
      </c>
    </row>
    <row r="312" spans="2:10" ht="15" customHeight="1" x14ac:dyDescent="0.25">
      <c r="B312" s="12">
        <f>ROWS($B$4:B312)</f>
        <v>309</v>
      </c>
      <c r="C312" s="13">
        <f ca="1">IF(ValuesEntered,IF(Amortering[[#This Row],['#]]&lt;=Lånets_löptid,IF(ROW()-ROW(Amortering[[#Headers],[betalning
datum]])=1,LoanStart,IF(I311&gt;0,EDATE(C311,1),"")),""),"")</f>
        <v>52619</v>
      </c>
      <c r="D312" s="30">
        <f ca="1">IF(ROW()-ROW(Amortering[[#Headers],[öppnings-
saldo]])=1,Lånebelopp,IF(Amortering[[#This Row],[betalning
datum]]="",0,INDEX(Amortering[], ROW()-4,8)))</f>
        <v>501019.85505856271</v>
      </c>
      <c r="E312" s="30">
        <f ca="1">IF(ValuesEntered,IF(ROW()-ROW(Amortering[[#Headers],[ränta]])=1,-IPMT(Räntesats/12,1,Lånets_löptid-ROWS($C$4:C312)+1,Amortering[[#This Row],[öppnings-
saldo]]),IFERROR(-IPMT(Räntesats/12,1,Amortering[[#This Row],['#
återstående]],D313),0)),0)</f>
        <v>2051.5458555322107</v>
      </c>
      <c r="F312" s="30">
        <f ca="1">IFERROR(IF(AND(ValuesEntered,Amortering[[#This Row],[betalning
datum]]&lt;&gt;""),-PPMT(Räntesats/12,1,Lånets_löptid-ROWS($C$4:C312)+1,Amortering[[#This Row],[öppnings-
saldo]]),""),0)</f>
        <v>8648.8497308320948</v>
      </c>
      <c r="G312" s="30">
        <f ca="1">IF(Amortering[[#This Row],[betalning
datum]]="",0,PropertyTaxAmount)</f>
        <v>3750</v>
      </c>
      <c r="H312" s="30">
        <f ca="1">IF(Amortering[[#This Row],[betalning
datum]]="",0,Amortering[[#This Row],[ränta]]+Amortering[[#This Row],[lånebelopp]]+Amortering[[#This Row],[fastighets-
avgift]])</f>
        <v>14450.395586364306</v>
      </c>
      <c r="I312" s="30">
        <f ca="1">IF(Amortering[[#This Row],[betalning
datum]]="",0,Amortering[[#This Row],[öppnings-
saldo]]-Amortering[[#This Row],[lånebelopp]])</f>
        <v>492371.00532773061</v>
      </c>
      <c r="J312" s="14">
        <f ca="1">IF(Amortering[[#This Row],[slut-
saldo]]&gt;0,LastRow-ROW(),0)</f>
        <v>51</v>
      </c>
    </row>
    <row r="313" spans="2:10" ht="15" customHeight="1" x14ac:dyDescent="0.25">
      <c r="B313" s="12">
        <f>ROWS($B$4:B313)</f>
        <v>310</v>
      </c>
      <c r="C313" s="13">
        <f ca="1">IF(ValuesEntered,IF(Amortering[[#This Row],['#]]&lt;=Lånets_löptid,IF(ROW()-ROW(Amortering[[#Headers],[betalning
datum]])=1,LoanStart,IF(I312&gt;0,EDATE(C312,1),"")),""),"")</f>
        <v>52650</v>
      </c>
      <c r="D313" s="30">
        <f ca="1">IF(ROW()-ROW(Amortering[[#Headers],[öppnings-
saldo]])=1,Lånebelopp,IF(Amortering[[#This Row],[betalning
datum]]="",0,INDEX(Amortering[], ROW()-4,8)))</f>
        <v>492371.00532773061</v>
      </c>
      <c r="E313" s="30">
        <f ca="1">IF(ValuesEntered,IF(ROW()-ROW(Amortering[[#Headers],[ränta]])=1,-IPMT(Räntesats/12,1,Lånets_löptid-ROWS($C$4:C313)+1,Amortering[[#This Row],[öppnings-
saldo]]),IFERROR(-IPMT(Räntesats/12,1,Amortering[[#This Row],['#
återstående]],D314),0)),0)</f>
        <v>2015.3588280125834</v>
      </c>
      <c r="F313" s="30">
        <f ca="1">IFERROR(IF(AND(ValuesEntered,Amortering[[#This Row],[betalning
datum]]&lt;&gt;""),-PPMT(Räntesats/12,1,Lånets_löptid-ROWS($C$4:C313)+1,Amortering[[#This Row],[öppnings-
saldo]]),""),0)</f>
        <v>8684.8866047105639</v>
      </c>
      <c r="G313" s="30">
        <f ca="1">IF(Amortering[[#This Row],[betalning
datum]]="",0,PropertyTaxAmount)</f>
        <v>3750</v>
      </c>
      <c r="H313" s="30">
        <f ca="1">IF(Amortering[[#This Row],[betalning
datum]]="",0,Amortering[[#This Row],[ränta]]+Amortering[[#This Row],[lånebelopp]]+Amortering[[#This Row],[fastighets-
avgift]])</f>
        <v>14450.245432723148</v>
      </c>
      <c r="I313" s="30">
        <f ca="1">IF(Amortering[[#This Row],[betalning
datum]]="",0,Amortering[[#This Row],[öppnings-
saldo]]-Amortering[[#This Row],[lånebelopp]])</f>
        <v>483686.11872302007</v>
      </c>
      <c r="J313" s="14">
        <f ca="1">IF(Amortering[[#This Row],[slut-
saldo]]&gt;0,LastRow-ROW(),0)</f>
        <v>50</v>
      </c>
    </row>
    <row r="314" spans="2:10" ht="15" customHeight="1" x14ac:dyDescent="0.25">
      <c r="B314" s="12">
        <f>ROWS($B$4:B314)</f>
        <v>311</v>
      </c>
      <c r="C314" s="13">
        <f ca="1">IF(ValuesEntered,IF(Amortering[[#This Row],['#]]&lt;=Lånets_löptid,IF(ROW()-ROW(Amortering[[#Headers],[betalning
datum]])=1,LoanStart,IF(I313&gt;0,EDATE(C313,1),"")),""),"")</f>
        <v>52679</v>
      </c>
      <c r="D314" s="30">
        <f ca="1">IF(ROW()-ROW(Amortering[[#Headers],[öppnings-
saldo]])=1,Lånebelopp,IF(Amortering[[#This Row],[betalning
datum]]="",0,INDEX(Amortering[], ROW()-4,8)))</f>
        <v>483686.11872302007</v>
      </c>
      <c r="E314" s="30">
        <f ca="1">IF(ValuesEntered,IF(ROW()-ROW(Amortering[[#Headers],[ränta]])=1,-IPMT(Räntesats/12,1,Lånets_löptid-ROWS($C$4:C314)+1,Amortering[[#This Row],[öppnings-
saldo]]),IFERROR(-IPMT(Räntesats/12,1,Amortering[[#This Row],['#
återstående]],D315),0)),0)</f>
        <v>1979.0210212116247</v>
      </c>
      <c r="F314" s="30">
        <f ca="1">IFERROR(IF(AND(ValuesEntered,Amortering[[#This Row],[betalning
datum]]&lt;&gt;""),-PPMT(Räntesats/12,1,Lånets_löptid-ROWS($C$4:C314)+1,Amortering[[#This Row],[öppnings-
saldo]]),""),0)</f>
        <v>8721.0736322301891</v>
      </c>
      <c r="G314" s="30">
        <f ca="1">IF(Amortering[[#This Row],[betalning
datum]]="",0,PropertyTaxAmount)</f>
        <v>3750</v>
      </c>
      <c r="H314" s="30">
        <f ca="1">IF(Amortering[[#This Row],[betalning
datum]]="",0,Amortering[[#This Row],[ränta]]+Amortering[[#This Row],[lånebelopp]]+Amortering[[#This Row],[fastighets-
avgift]])</f>
        <v>14450.094653441814</v>
      </c>
      <c r="I314" s="30">
        <f ca="1">IF(Amortering[[#This Row],[betalning
datum]]="",0,Amortering[[#This Row],[öppnings-
saldo]]-Amortering[[#This Row],[lånebelopp]])</f>
        <v>474965.04509078991</v>
      </c>
      <c r="J314" s="14">
        <f ca="1">IF(Amortering[[#This Row],[slut-
saldo]]&gt;0,LastRow-ROW(),0)</f>
        <v>49</v>
      </c>
    </row>
    <row r="315" spans="2:10" ht="15" customHeight="1" x14ac:dyDescent="0.25">
      <c r="B315" s="12">
        <f>ROWS($B$4:B315)</f>
        <v>312</v>
      </c>
      <c r="C315" s="13">
        <f ca="1">IF(ValuesEntered,IF(Amortering[[#This Row],['#]]&lt;=Lånets_löptid,IF(ROW()-ROW(Amortering[[#Headers],[betalning
datum]])=1,LoanStart,IF(I314&gt;0,EDATE(C314,1),"")),""),"")</f>
        <v>52710</v>
      </c>
      <c r="D315" s="30">
        <f ca="1">IF(ROW()-ROW(Amortering[[#Headers],[öppnings-
saldo]])=1,Lånebelopp,IF(Amortering[[#This Row],[betalning
datum]]="",0,INDEX(Amortering[], ROW()-4,8)))</f>
        <v>474965.04509078991</v>
      </c>
      <c r="E315" s="30">
        <f ca="1">IF(ValuesEntered,IF(ROW()-ROW(Amortering[[#Headers],[ränta]])=1,-IPMT(Räntesats/12,1,Lånets_löptid-ROWS($C$4:C315)+1,Amortering[[#This Row],[öppnings-
saldo]]),IFERROR(-IPMT(Räntesats/12,1,Amortering[[#This Row],['#
återstående]],D316),0)),0)</f>
        <v>1942.5318068823283</v>
      </c>
      <c r="F315" s="30">
        <f ca="1">IFERROR(IF(AND(ValuesEntered,Amortering[[#This Row],[betalning
datum]]&lt;&gt;""),-PPMT(Räntesats/12,1,Lånets_löptid-ROWS($C$4:C315)+1,Amortering[[#This Row],[öppnings-
saldo]]),""),0)</f>
        <v>8757.4114390311515</v>
      </c>
      <c r="G315" s="30">
        <f ca="1">IF(Amortering[[#This Row],[betalning
datum]]="",0,PropertyTaxAmount)</f>
        <v>3750</v>
      </c>
      <c r="H315" s="30">
        <f ca="1">IF(Amortering[[#This Row],[betalning
datum]]="",0,Amortering[[#This Row],[ränta]]+Amortering[[#This Row],[lånebelopp]]+Amortering[[#This Row],[fastighets-
avgift]])</f>
        <v>14449.94324591348</v>
      </c>
      <c r="I315" s="30">
        <f ca="1">IF(Amortering[[#This Row],[betalning
datum]]="",0,Amortering[[#This Row],[öppnings-
saldo]]-Amortering[[#This Row],[lånebelopp]])</f>
        <v>466207.63365175878</v>
      </c>
      <c r="J315" s="14">
        <f ca="1">IF(Amortering[[#This Row],[slut-
saldo]]&gt;0,LastRow-ROW(),0)</f>
        <v>48</v>
      </c>
    </row>
    <row r="316" spans="2:10" ht="15" customHeight="1" x14ac:dyDescent="0.25">
      <c r="B316" s="12">
        <f>ROWS($B$4:B316)</f>
        <v>313</v>
      </c>
      <c r="C316" s="13">
        <f ca="1">IF(ValuesEntered,IF(Amortering[[#This Row],['#]]&lt;=Lånets_löptid,IF(ROW()-ROW(Amortering[[#Headers],[betalning
datum]])=1,LoanStart,IF(I315&gt;0,EDATE(C315,1),"")),""),"")</f>
        <v>52740</v>
      </c>
      <c r="D316" s="30">
        <f ca="1">IF(ROW()-ROW(Amortering[[#Headers],[öppnings-
saldo]])=1,Lånebelopp,IF(Amortering[[#This Row],[betalning
datum]]="",0,INDEX(Amortering[], ROW()-4,8)))</f>
        <v>466207.63365175878</v>
      </c>
      <c r="E316" s="30">
        <f ca="1">IF(ValuesEntered,IF(ROW()-ROW(Amortering[[#Headers],[ränta]])=1,-IPMT(Räntesats/12,1,Lånets_löptid-ROWS($C$4:C316)+1,Amortering[[#This Row],[öppnings-
saldo]]),IFERROR(-IPMT(Räntesats/12,1,Amortering[[#This Row],['#
återstående]],D317),0)),0)</f>
        <v>1905.8905541599929</v>
      </c>
      <c r="F316" s="30">
        <f ca="1">IFERROR(IF(AND(ValuesEntered,Amortering[[#This Row],[betalning
datum]]&lt;&gt;""),-PPMT(Räntesats/12,1,Lånets_löptid-ROWS($C$4:C316)+1,Amortering[[#This Row],[öppnings-
saldo]]),""),0)</f>
        <v>8793.9006533604461</v>
      </c>
      <c r="G316" s="30">
        <f ca="1">IF(Amortering[[#This Row],[betalning
datum]]="",0,PropertyTaxAmount)</f>
        <v>3750</v>
      </c>
      <c r="H316" s="30">
        <f ca="1">IF(Amortering[[#This Row],[betalning
datum]]="",0,Amortering[[#This Row],[ränta]]+Amortering[[#This Row],[lånebelopp]]+Amortering[[#This Row],[fastighets-
avgift]])</f>
        <v>14449.791207520439</v>
      </c>
      <c r="I316" s="30">
        <f ca="1">IF(Amortering[[#This Row],[betalning
datum]]="",0,Amortering[[#This Row],[öppnings-
saldo]]-Amortering[[#This Row],[lånebelopp]])</f>
        <v>457413.73299839831</v>
      </c>
      <c r="J316" s="14">
        <f ca="1">IF(Amortering[[#This Row],[slut-
saldo]]&gt;0,LastRow-ROW(),0)</f>
        <v>47</v>
      </c>
    </row>
    <row r="317" spans="2:10" ht="15" customHeight="1" x14ac:dyDescent="0.25">
      <c r="B317" s="12">
        <f>ROWS($B$4:B317)</f>
        <v>314</v>
      </c>
      <c r="C317" s="13">
        <f ca="1">IF(ValuesEntered,IF(Amortering[[#This Row],['#]]&lt;=Lånets_löptid,IF(ROW()-ROW(Amortering[[#Headers],[betalning
datum]])=1,LoanStart,IF(I316&gt;0,EDATE(C316,1),"")),""),"")</f>
        <v>52771</v>
      </c>
      <c r="D317" s="30">
        <f ca="1">IF(ROW()-ROW(Amortering[[#Headers],[öppnings-
saldo]])=1,Lånebelopp,IF(Amortering[[#This Row],[betalning
datum]]="",0,INDEX(Amortering[], ROW()-4,8)))</f>
        <v>457413.73299839831</v>
      </c>
      <c r="E317" s="30">
        <f ca="1">IF(ValuesEntered,IF(ROW()-ROW(Amortering[[#Headers],[ränta]])=1,-IPMT(Räntesats/12,1,Lånets_löptid-ROWS($C$4:C317)+1,Amortering[[#This Row],[öppnings-
saldo]]),IFERROR(-IPMT(Räntesats/12,1,Amortering[[#This Row],['#
återstående]],D318),0)),0)</f>
        <v>1869.0966295513147</v>
      </c>
      <c r="F317" s="30">
        <f ca="1">IFERROR(IF(AND(ValuesEntered,Amortering[[#This Row],[betalning
datum]]&lt;&gt;""),-PPMT(Räntesats/12,1,Lånets_löptid-ROWS($C$4:C317)+1,Amortering[[#This Row],[öppnings-
saldo]]),""),0)</f>
        <v>8830.5419060827808</v>
      </c>
      <c r="G317" s="30">
        <f ca="1">IF(Amortering[[#This Row],[betalning
datum]]="",0,PropertyTaxAmount)</f>
        <v>3750</v>
      </c>
      <c r="H317" s="30">
        <f ca="1">IF(Amortering[[#This Row],[betalning
datum]]="",0,Amortering[[#This Row],[ränta]]+Amortering[[#This Row],[lånebelopp]]+Amortering[[#This Row],[fastighets-
avgift]])</f>
        <v>14449.638535634096</v>
      </c>
      <c r="I317" s="30">
        <f ca="1">IF(Amortering[[#This Row],[betalning
datum]]="",0,Amortering[[#This Row],[öppnings-
saldo]]-Amortering[[#This Row],[lånebelopp]])</f>
        <v>448583.19109231554</v>
      </c>
      <c r="J317" s="14">
        <f ca="1">IF(Amortering[[#This Row],[slut-
saldo]]&gt;0,LastRow-ROW(),0)</f>
        <v>46</v>
      </c>
    </row>
    <row r="318" spans="2:10" ht="15" customHeight="1" x14ac:dyDescent="0.25">
      <c r="B318" s="12">
        <f>ROWS($B$4:B318)</f>
        <v>315</v>
      </c>
      <c r="C318" s="13">
        <f ca="1">IF(ValuesEntered,IF(Amortering[[#This Row],['#]]&lt;=Lånets_löptid,IF(ROW()-ROW(Amortering[[#Headers],[betalning
datum]])=1,LoanStart,IF(I317&gt;0,EDATE(C317,1),"")),""),"")</f>
        <v>52801</v>
      </c>
      <c r="D318" s="30">
        <f ca="1">IF(ROW()-ROW(Amortering[[#Headers],[öppnings-
saldo]])=1,Lånebelopp,IF(Amortering[[#This Row],[betalning
datum]]="",0,INDEX(Amortering[], ROW()-4,8)))</f>
        <v>448583.19109231554</v>
      </c>
      <c r="E318" s="30">
        <f ca="1">IF(ValuesEntered,IF(ROW()-ROW(Amortering[[#Headers],[ränta]])=1,-IPMT(Räntesats/12,1,Lånets_löptid-ROWS($C$4:C318)+1,Amortering[[#This Row],[öppnings-
saldo]]),IFERROR(-IPMT(Räntesats/12,1,Amortering[[#This Row],['#
återstående]],D319),0)),0)</f>
        <v>1832.1493969234336</v>
      </c>
      <c r="F318" s="30">
        <f ca="1">IFERROR(IF(AND(ValuesEntered,Amortering[[#This Row],[betalning
datum]]&lt;&gt;""),-PPMT(Räntesats/12,1,Lånets_löptid-ROWS($C$4:C318)+1,Amortering[[#This Row],[öppnings-
saldo]]),""),0)</f>
        <v>8867.3358306914579</v>
      </c>
      <c r="G318" s="30">
        <f ca="1">IF(Amortering[[#This Row],[betalning
datum]]="",0,PropertyTaxAmount)</f>
        <v>3750</v>
      </c>
      <c r="H318" s="30">
        <f ca="1">IF(Amortering[[#This Row],[betalning
datum]]="",0,Amortering[[#This Row],[ränta]]+Amortering[[#This Row],[lånebelopp]]+Amortering[[#This Row],[fastighets-
avgift]])</f>
        <v>14449.485227614892</v>
      </c>
      <c r="I318" s="30">
        <f ca="1">IF(Amortering[[#This Row],[betalning
datum]]="",0,Amortering[[#This Row],[öppnings-
saldo]]-Amortering[[#This Row],[lånebelopp]])</f>
        <v>439715.85526162409</v>
      </c>
      <c r="J318" s="14">
        <f ca="1">IF(Amortering[[#This Row],[slut-
saldo]]&gt;0,LastRow-ROW(),0)</f>
        <v>45</v>
      </c>
    </row>
    <row r="319" spans="2:10" ht="15" customHeight="1" x14ac:dyDescent="0.25">
      <c r="B319" s="12">
        <f>ROWS($B$4:B319)</f>
        <v>316</v>
      </c>
      <c r="C319" s="13">
        <f ca="1">IF(ValuesEntered,IF(Amortering[[#This Row],['#]]&lt;=Lånets_löptid,IF(ROW()-ROW(Amortering[[#Headers],[betalning
datum]])=1,LoanStart,IF(I318&gt;0,EDATE(C318,1),"")),""),"")</f>
        <v>52832</v>
      </c>
      <c r="D319" s="30">
        <f ca="1">IF(ROW()-ROW(Amortering[[#Headers],[öppnings-
saldo]])=1,Lånebelopp,IF(Amortering[[#This Row],[betalning
datum]]="",0,INDEX(Amortering[], ROW()-4,8)))</f>
        <v>439715.85526162409</v>
      </c>
      <c r="E319" s="30">
        <f ca="1">IF(ValuesEntered,IF(ROW()-ROW(Amortering[[#Headers],[ränta]])=1,-IPMT(Räntesats/12,1,Lånets_löptid-ROWS($C$4:C319)+1,Amortering[[#This Row],[öppnings-
saldo]]),IFERROR(-IPMT(Räntesats/12,1,Amortering[[#This Row],['#
återstående]],D320),0)),0)</f>
        <v>1795.0482174929364</v>
      </c>
      <c r="F319" s="30">
        <f ca="1">IFERROR(IF(AND(ValuesEntered,Amortering[[#This Row],[betalning
datum]]&lt;&gt;""),-PPMT(Räntesats/12,1,Lånets_löptid-ROWS($C$4:C319)+1,Amortering[[#This Row],[öppnings-
saldo]]),""),0)</f>
        <v>8904.2830633193407</v>
      </c>
      <c r="G319" s="30">
        <f ca="1">IF(Amortering[[#This Row],[betalning
datum]]="",0,PropertyTaxAmount)</f>
        <v>3750</v>
      </c>
      <c r="H319" s="30">
        <f ca="1">IF(Amortering[[#This Row],[betalning
datum]]="",0,Amortering[[#This Row],[ränta]]+Amortering[[#This Row],[lånebelopp]]+Amortering[[#This Row],[fastighets-
avgift]])</f>
        <v>14449.331280812277</v>
      </c>
      <c r="I319" s="30">
        <f ca="1">IF(Amortering[[#This Row],[betalning
datum]]="",0,Amortering[[#This Row],[öppnings-
saldo]]-Amortering[[#This Row],[lånebelopp]])</f>
        <v>430811.57219830476</v>
      </c>
      <c r="J319" s="14">
        <f ca="1">IF(Amortering[[#This Row],[slut-
saldo]]&gt;0,LastRow-ROW(),0)</f>
        <v>44</v>
      </c>
    </row>
    <row r="320" spans="2:10" ht="15" customHeight="1" x14ac:dyDescent="0.25">
      <c r="B320" s="12">
        <f>ROWS($B$4:B320)</f>
        <v>317</v>
      </c>
      <c r="C320" s="13">
        <f ca="1">IF(ValuesEntered,IF(Amortering[[#This Row],['#]]&lt;=Lånets_löptid,IF(ROW()-ROW(Amortering[[#Headers],[betalning
datum]])=1,LoanStart,IF(I319&gt;0,EDATE(C319,1),"")),""),"")</f>
        <v>52863</v>
      </c>
      <c r="D320" s="30">
        <f ca="1">IF(ROW()-ROW(Amortering[[#Headers],[öppnings-
saldo]])=1,Lånebelopp,IF(Amortering[[#This Row],[betalning
datum]]="",0,INDEX(Amortering[], ROW()-4,8)))</f>
        <v>430811.57219830476</v>
      </c>
      <c r="E320" s="30">
        <f ca="1">IF(ValuesEntered,IF(ROW()-ROW(Amortering[[#Headers],[ränta]])=1,-IPMT(Räntesats/12,1,Lånets_löptid-ROWS($C$4:C320)+1,Amortering[[#This Row],[öppnings-
saldo]]),IFERROR(-IPMT(Räntesats/12,1,Amortering[[#This Row],['#
återstående]],D321),0)),0)</f>
        <v>1757.7924498148125</v>
      </c>
      <c r="F320" s="30">
        <f ca="1">IFERROR(IF(AND(ValuesEntered,Amortering[[#This Row],[betalning
datum]]&lt;&gt;""),-PPMT(Räntesats/12,1,Lånets_löptid-ROWS($C$4:C320)+1,Amortering[[#This Row],[öppnings-
saldo]]),""),0)</f>
        <v>8941.3842427498384</v>
      </c>
      <c r="G320" s="30">
        <f ca="1">IF(Amortering[[#This Row],[betalning
datum]]="",0,PropertyTaxAmount)</f>
        <v>3750</v>
      </c>
      <c r="H320" s="30">
        <f ca="1">IF(Amortering[[#This Row],[betalning
datum]]="",0,Amortering[[#This Row],[ränta]]+Amortering[[#This Row],[lånebelopp]]+Amortering[[#This Row],[fastighets-
avgift]])</f>
        <v>14449.176692564652</v>
      </c>
      <c r="I320" s="30">
        <f ca="1">IF(Amortering[[#This Row],[betalning
datum]]="",0,Amortering[[#This Row],[öppnings-
saldo]]-Amortering[[#This Row],[lånebelopp]])</f>
        <v>421870.18795555492</v>
      </c>
      <c r="J320" s="14">
        <f ca="1">IF(Amortering[[#This Row],[slut-
saldo]]&gt;0,LastRow-ROW(),0)</f>
        <v>43</v>
      </c>
    </row>
    <row r="321" spans="2:10" ht="15" customHeight="1" x14ac:dyDescent="0.25">
      <c r="B321" s="12">
        <f>ROWS($B$4:B321)</f>
        <v>318</v>
      </c>
      <c r="C321" s="13">
        <f ca="1">IF(ValuesEntered,IF(Amortering[[#This Row],['#]]&lt;=Lånets_löptid,IF(ROW()-ROW(Amortering[[#Headers],[betalning
datum]])=1,LoanStart,IF(I320&gt;0,EDATE(C320,1),"")),""),"")</f>
        <v>52893</v>
      </c>
      <c r="D321" s="30">
        <f ca="1">IF(ROW()-ROW(Amortering[[#Headers],[öppnings-
saldo]])=1,Lånebelopp,IF(Amortering[[#This Row],[betalning
datum]]="",0,INDEX(Amortering[], ROW()-4,8)))</f>
        <v>421870.18795555492</v>
      </c>
      <c r="E321" s="30">
        <f ca="1">IF(ValuesEntered,IF(ROW()-ROW(Amortering[[#Headers],[ränta]])=1,-IPMT(Räntesats/12,1,Lånets_löptid-ROWS($C$4:C321)+1,Amortering[[#This Row],[öppnings-
saldo]]),IFERROR(-IPMT(Räntesats/12,1,Amortering[[#This Row],['#
återstående]],D322),0)),0)</f>
        <v>1720.381449771362</v>
      </c>
      <c r="F321" s="30">
        <f ca="1">IFERROR(IF(AND(ValuesEntered,Amortering[[#This Row],[betalning
datum]]&lt;&gt;""),-PPMT(Räntesats/12,1,Lånets_löptid-ROWS($C$4:C321)+1,Amortering[[#This Row],[öppnings-
saldo]]),""),0)</f>
        <v>8978.6400104279637</v>
      </c>
      <c r="G321" s="30">
        <f ca="1">IF(Amortering[[#This Row],[betalning
datum]]="",0,PropertyTaxAmount)</f>
        <v>3750</v>
      </c>
      <c r="H321" s="30">
        <f ca="1">IF(Amortering[[#This Row],[betalning
datum]]="",0,Amortering[[#This Row],[ränta]]+Amortering[[#This Row],[lånebelopp]]+Amortering[[#This Row],[fastighets-
avgift]])</f>
        <v>14449.021460199325</v>
      </c>
      <c r="I321" s="30">
        <f ca="1">IF(Amortering[[#This Row],[betalning
datum]]="",0,Amortering[[#This Row],[öppnings-
saldo]]-Amortering[[#This Row],[lånebelopp]])</f>
        <v>412891.54794512695</v>
      </c>
      <c r="J321" s="14">
        <f ca="1">IF(Amortering[[#This Row],[slut-
saldo]]&gt;0,LastRow-ROW(),0)</f>
        <v>42</v>
      </c>
    </row>
    <row r="322" spans="2:10" ht="15" customHeight="1" x14ac:dyDescent="0.25">
      <c r="B322" s="12">
        <f>ROWS($B$4:B322)</f>
        <v>319</v>
      </c>
      <c r="C322" s="13">
        <f ca="1">IF(ValuesEntered,IF(Amortering[[#This Row],['#]]&lt;=Lånets_löptid,IF(ROW()-ROW(Amortering[[#Headers],[betalning
datum]])=1,LoanStart,IF(I321&gt;0,EDATE(C321,1),"")),""),"")</f>
        <v>52924</v>
      </c>
      <c r="D322" s="30">
        <f ca="1">IF(ROW()-ROW(Amortering[[#Headers],[öppnings-
saldo]])=1,Lånebelopp,IF(Amortering[[#This Row],[betalning
datum]]="",0,INDEX(Amortering[], ROW()-4,8)))</f>
        <v>412891.54794512695</v>
      </c>
      <c r="E322" s="30">
        <f ca="1">IF(ValuesEntered,IF(ROW()-ROW(Amortering[[#Headers],[ränta]])=1,-IPMT(Räntesats/12,1,Lånets_löptid-ROWS($C$4:C322)+1,Amortering[[#This Row],[öppnings-
saldo]]),IFERROR(-IPMT(Räntesats/12,1,Amortering[[#This Row],['#
återstående]],D323),0)),0)</f>
        <v>1682.8145705610648</v>
      </c>
      <c r="F322" s="30">
        <f ca="1">IFERROR(IF(AND(ValuesEntered,Amortering[[#This Row],[betalning
datum]]&lt;&gt;""),-PPMT(Räntesats/12,1,Lånets_löptid-ROWS($C$4:C322)+1,Amortering[[#This Row],[öppnings-
saldo]]),""),0)</f>
        <v>9016.0510104714122</v>
      </c>
      <c r="G322" s="30">
        <f ca="1">IF(Amortering[[#This Row],[betalning
datum]]="",0,PropertyTaxAmount)</f>
        <v>3750</v>
      </c>
      <c r="H322" s="30">
        <f ca="1">IF(Amortering[[#This Row],[betalning
datum]]="",0,Amortering[[#This Row],[ränta]]+Amortering[[#This Row],[lånebelopp]]+Amortering[[#This Row],[fastighets-
avgift]])</f>
        <v>14448.865581032476</v>
      </c>
      <c r="I322" s="30">
        <f ca="1">IF(Amortering[[#This Row],[betalning
datum]]="",0,Amortering[[#This Row],[öppnings-
saldo]]-Amortering[[#This Row],[lånebelopp]])</f>
        <v>403875.49693465553</v>
      </c>
      <c r="J322" s="14">
        <f ca="1">IF(Amortering[[#This Row],[slut-
saldo]]&gt;0,LastRow-ROW(),0)</f>
        <v>41</v>
      </c>
    </row>
    <row r="323" spans="2:10" ht="15" customHeight="1" x14ac:dyDescent="0.25">
      <c r="B323" s="12">
        <f>ROWS($B$4:B323)</f>
        <v>320</v>
      </c>
      <c r="C323" s="13">
        <f ca="1">IF(ValuesEntered,IF(Amortering[[#This Row],['#]]&lt;=Lånets_löptid,IF(ROW()-ROW(Amortering[[#Headers],[betalning
datum]])=1,LoanStart,IF(I322&gt;0,EDATE(C322,1),"")),""),"")</f>
        <v>52954</v>
      </c>
      <c r="D323" s="30">
        <f ca="1">IF(ROW()-ROW(Amortering[[#Headers],[öppnings-
saldo]])=1,Lånebelopp,IF(Amortering[[#This Row],[betalning
datum]]="",0,INDEX(Amortering[], ROW()-4,8)))</f>
        <v>403875.49693465553</v>
      </c>
      <c r="E323" s="30">
        <f ca="1">IF(ValuesEntered,IF(ROW()-ROW(Amortering[[#Headers],[ränta]])=1,-IPMT(Räntesats/12,1,Lånets_löptid-ROWS($C$4:C323)+1,Amortering[[#This Row],[öppnings-
saldo]]),IFERROR(-IPMT(Räntesats/12,1,Amortering[[#This Row],['#
återstående]],D324),0)),0)</f>
        <v>1645.0911626873908</v>
      </c>
      <c r="F323" s="30">
        <f ca="1">IFERROR(IF(AND(ValuesEntered,Amortering[[#This Row],[betalning
datum]]&lt;&gt;""),-PPMT(Räntesats/12,1,Lånets_löptid-ROWS($C$4:C323)+1,Amortering[[#This Row],[öppnings-
saldo]]),""),0)</f>
        <v>9053.6178896817091</v>
      </c>
      <c r="G323" s="30">
        <f ca="1">IF(Amortering[[#This Row],[betalning
datum]]="",0,PropertyTaxAmount)</f>
        <v>3750</v>
      </c>
      <c r="H323" s="30">
        <f ca="1">IF(Amortering[[#This Row],[betalning
datum]]="",0,Amortering[[#This Row],[ränta]]+Amortering[[#This Row],[lånebelopp]]+Amortering[[#This Row],[fastighets-
avgift]])</f>
        <v>14448.7090523691</v>
      </c>
      <c r="I323" s="30">
        <f ca="1">IF(Amortering[[#This Row],[betalning
datum]]="",0,Amortering[[#This Row],[öppnings-
saldo]]-Amortering[[#This Row],[lånebelopp]])</f>
        <v>394821.87904497382</v>
      </c>
      <c r="J323" s="14">
        <f ca="1">IF(Amortering[[#This Row],[slut-
saldo]]&gt;0,LastRow-ROW(),0)</f>
        <v>40</v>
      </c>
    </row>
    <row r="324" spans="2:10" ht="15" customHeight="1" x14ac:dyDescent="0.25">
      <c r="B324" s="12">
        <f>ROWS($B$4:B324)</f>
        <v>321</v>
      </c>
      <c r="C324" s="13">
        <f ca="1">IF(ValuesEntered,IF(Amortering[[#This Row],['#]]&lt;=Lånets_löptid,IF(ROW()-ROW(Amortering[[#Headers],[betalning
datum]])=1,LoanStart,IF(I323&gt;0,EDATE(C323,1),"")),""),"")</f>
        <v>52985</v>
      </c>
      <c r="D324" s="30">
        <f ca="1">IF(ROW()-ROW(Amortering[[#Headers],[öppnings-
saldo]])=1,Lånebelopp,IF(Amortering[[#This Row],[betalning
datum]]="",0,INDEX(Amortering[], ROW()-4,8)))</f>
        <v>394821.87904497382</v>
      </c>
      <c r="E324" s="30">
        <f ca="1">IF(ValuesEntered,IF(ROW()-ROW(Amortering[[#Headers],[ränta]])=1,-IPMT(Räntesats/12,1,Lånets_löptid-ROWS($C$4:C324)+1,Amortering[[#This Row],[öppnings-
saldo]]),IFERROR(-IPMT(Räntesats/12,1,Amortering[[#This Row],['#
återstående]],D325),0)),0)</f>
        <v>1607.2105739475767</v>
      </c>
      <c r="F324" s="30">
        <f ca="1">IFERROR(IF(AND(ValuesEntered,Amortering[[#This Row],[betalning
datum]]&lt;&gt;""),-PPMT(Räntesats/12,1,Lånets_löptid-ROWS($C$4:C324)+1,Amortering[[#This Row],[öppnings-
saldo]]),""),0)</f>
        <v>9091.3412975553856</v>
      </c>
      <c r="G324" s="30">
        <f ca="1">IF(Amortering[[#This Row],[betalning
datum]]="",0,PropertyTaxAmount)</f>
        <v>3750</v>
      </c>
      <c r="H324" s="30">
        <f ca="1">IF(Amortering[[#This Row],[betalning
datum]]="",0,Amortering[[#This Row],[ränta]]+Amortering[[#This Row],[lånebelopp]]+Amortering[[#This Row],[fastighets-
avgift]])</f>
        <v>14448.551871502963</v>
      </c>
      <c r="I324" s="30">
        <f ca="1">IF(Amortering[[#This Row],[betalning
datum]]="",0,Amortering[[#This Row],[öppnings-
saldo]]-Amortering[[#This Row],[lånebelopp]])</f>
        <v>385730.53774741845</v>
      </c>
      <c r="J324" s="14">
        <f ca="1">IF(Amortering[[#This Row],[slut-
saldo]]&gt;0,LastRow-ROW(),0)</f>
        <v>39</v>
      </c>
    </row>
    <row r="325" spans="2:10" ht="15" customHeight="1" x14ac:dyDescent="0.25">
      <c r="B325" s="12">
        <f>ROWS($B$4:B325)</f>
        <v>322</v>
      </c>
      <c r="C325" s="13">
        <f ca="1">IF(ValuesEntered,IF(Amortering[[#This Row],['#]]&lt;=Lånets_löptid,IF(ROW()-ROW(Amortering[[#Headers],[betalning
datum]])=1,LoanStart,IF(I324&gt;0,EDATE(C324,1),"")),""),"")</f>
        <v>53016</v>
      </c>
      <c r="D325" s="30">
        <f ca="1">IF(ROW()-ROW(Amortering[[#Headers],[öppnings-
saldo]])=1,Lånebelopp,IF(Amortering[[#This Row],[betalning
datum]]="",0,INDEX(Amortering[], ROW()-4,8)))</f>
        <v>385730.53774741845</v>
      </c>
      <c r="E325" s="30">
        <f ca="1">IF(ValuesEntered,IF(ROW()-ROW(Amortering[[#Headers],[ränta]])=1,-IPMT(Räntesats/12,1,Lånets_löptid-ROWS($C$4:C325)+1,Amortering[[#This Row],[öppnings-
saldo]]),IFERROR(-IPMT(Räntesats/12,1,Amortering[[#This Row],['#
återstående]],D326),0)),0)</f>
        <v>1569.1721494213468</v>
      </c>
      <c r="F325" s="30">
        <f ca="1">IFERROR(IF(AND(ValuesEntered,Amortering[[#This Row],[betalning
datum]]&lt;&gt;""),-PPMT(Räntesats/12,1,Lånets_löptid-ROWS($C$4:C325)+1,Amortering[[#This Row],[öppnings-
saldo]]),""),0)</f>
        <v>9129.2218862951959</v>
      </c>
      <c r="G325" s="30">
        <f ca="1">IF(Amortering[[#This Row],[betalning
datum]]="",0,PropertyTaxAmount)</f>
        <v>3750</v>
      </c>
      <c r="H325" s="30">
        <f ca="1">IF(Amortering[[#This Row],[betalning
datum]]="",0,Amortering[[#This Row],[ränta]]+Amortering[[#This Row],[lånebelopp]]+Amortering[[#This Row],[fastighets-
avgift]])</f>
        <v>14448.394035716543</v>
      </c>
      <c r="I325" s="30">
        <f ca="1">IF(Amortering[[#This Row],[betalning
datum]]="",0,Amortering[[#This Row],[öppnings-
saldo]]-Amortering[[#This Row],[lånebelopp]])</f>
        <v>376601.31586112326</v>
      </c>
      <c r="J325" s="14">
        <f ca="1">IF(Amortering[[#This Row],[slut-
saldo]]&gt;0,LastRow-ROW(),0)</f>
        <v>38</v>
      </c>
    </row>
    <row r="326" spans="2:10" ht="15" customHeight="1" x14ac:dyDescent="0.25">
      <c r="B326" s="12">
        <f>ROWS($B$4:B326)</f>
        <v>323</v>
      </c>
      <c r="C326" s="13">
        <f ca="1">IF(ValuesEntered,IF(Amortering[[#This Row],['#]]&lt;=Lånets_löptid,IF(ROW()-ROW(Amortering[[#Headers],[betalning
datum]])=1,LoanStart,IF(I325&gt;0,EDATE(C325,1),"")),""),"")</f>
        <v>53044</v>
      </c>
      <c r="D326" s="30">
        <f ca="1">IF(ROW()-ROW(Amortering[[#Headers],[öppnings-
saldo]])=1,Lånebelopp,IF(Amortering[[#This Row],[betalning
datum]]="",0,INDEX(Amortering[], ROW()-4,8)))</f>
        <v>376601.31586112326</v>
      </c>
      <c r="E326" s="30">
        <f ca="1">IF(ValuesEntered,IF(ROW()-ROW(Amortering[[#Headers],[ränta]])=1,-IPMT(Räntesats/12,1,Lånets_löptid-ROWS($C$4:C326)+1,Amortering[[#This Row],[öppnings-
saldo]]),IFERROR(-IPMT(Räntesats/12,1,Amortering[[#This Row],['#
återstående]],D327),0)),0)</f>
        <v>1530.975231459591</v>
      </c>
      <c r="F326" s="30">
        <f ca="1">IFERROR(IF(AND(ValuesEntered,Amortering[[#This Row],[betalning
datum]]&lt;&gt;""),-PPMT(Räntesats/12,1,Lånets_löptid-ROWS($C$4:C326)+1,Amortering[[#This Row],[öppnings-
saldo]]),""),0)</f>
        <v>9167.260310821428</v>
      </c>
      <c r="G326" s="30">
        <f ca="1">IF(Amortering[[#This Row],[betalning
datum]]="",0,PropertyTaxAmount)</f>
        <v>3750</v>
      </c>
      <c r="H326" s="30">
        <f ca="1">IF(Amortering[[#This Row],[betalning
datum]]="",0,Amortering[[#This Row],[ränta]]+Amortering[[#This Row],[lånebelopp]]+Amortering[[#This Row],[fastighets-
avgift]])</f>
        <v>14448.23554228102</v>
      </c>
      <c r="I326" s="30">
        <f ca="1">IF(Amortering[[#This Row],[betalning
datum]]="",0,Amortering[[#This Row],[öppnings-
saldo]]-Amortering[[#This Row],[lånebelopp]])</f>
        <v>367434.05555030185</v>
      </c>
      <c r="J326" s="14">
        <f ca="1">IF(Amortering[[#This Row],[slut-
saldo]]&gt;0,LastRow-ROW(),0)</f>
        <v>37</v>
      </c>
    </row>
    <row r="327" spans="2:10" ht="15" customHeight="1" x14ac:dyDescent="0.25">
      <c r="B327" s="12">
        <f>ROWS($B$4:B327)</f>
        <v>324</v>
      </c>
      <c r="C327" s="13">
        <f ca="1">IF(ValuesEntered,IF(Amortering[[#This Row],['#]]&lt;=Lånets_löptid,IF(ROW()-ROW(Amortering[[#Headers],[betalning
datum]])=1,LoanStart,IF(I326&gt;0,EDATE(C326,1),"")),""),"")</f>
        <v>53075</v>
      </c>
      <c r="D327" s="30">
        <f ca="1">IF(ROW()-ROW(Amortering[[#Headers],[öppnings-
saldo]])=1,Lånebelopp,IF(Amortering[[#This Row],[betalning
datum]]="",0,INDEX(Amortering[], ROW()-4,8)))</f>
        <v>367434.05555030185</v>
      </c>
      <c r="E327" s="30">
        <f ca="1">IF(ValuesEntered,IF(ROW()-ROW(Amortering[[#Headers],[ränta]])=1,-IPMT(Räntesats/12,1,Lånets_löptid-ROWS($C$4:C327)+1,Amortering[[#This Row],[öppnings-
saldo]]),IFERROR(-IPMT(Räntesats/12,1,Amortering[[#This Row],['#
återstående]],D328),0)),0)</f>
        <v>1492.6191596729946</v>
      </c>
      <c r="F327" s="30">
        <f ca="1">IFERROR(IF(AND(ValuesEntered,Amortering[[#This Row],[betalning
datum]]&lt;&gt;""),-PPMT(Räntesats/12,1,Lånets_löptid-ROWS($C$4:C327)+1,Amortering[[#This Row],[öppnings-
saldo]]),""),0)</f>
        <v>9205.4572287831834</v>
      </c>
      <c r="G327" s="30">
        <f ca="1">IF(Amortering[[#This Row],[betalning
datum]]="",0,PropertyTaxAmount)</f>
        <v>3750</v>
      </c>
      <c r="H327" s="30">
        <f ca="1">IF(Amortering[[#This Row],[betalning
datum]]="",0,Amortering[[#This Row],[ränta]]+Amortering[[#This Row],[lånebelopp]]+Amortering[[#This Row],[fastighets-
avgift]])</f>
        <v>14448.076388456178</v>
      </c>
      <c r="I327" s="30">
        <f ca="1">IF(Amortering[[#This Row],[betalning
datum]]="",0,Amortering[[#This Row],[öppnings-
saldo]]-Amortering[[#This Row],[lånebelopp]])</f>
        <v>358228.59832151869</v>
      </c>
      <c r="J327" s="14">
        <f ca="1">IF(Amortering[[#This Row],[slut-
saldo]]&gt;0,LastRow-ROW(),0)</f>
        <v>36</v>
      </c>
    </row>
    <row r="328" spans="2:10" ht="15" customHeight="1" x14ac:dyDescent="0.25">
      <c r="B328" s="12">
        <f>ROWS($B$4:B328)</f>
        <v>325</v>
      </c>
      <c r="C328" s="13">
        <f ca="1">IF(ValuesEntered,IF(Amortering[[#This Row],['#]]&lt;=Lånets_löptid,IF(ROW()-ROW(Amortering[[#Headers],[betalning
datum]])=1,LoanStart,IF(I327&gt;0,EDATE(C327,1),"")),""),"")</f>
        <v>53105</v>
      </c>
      <c r="D328" s="30">
        <f ca="1">IF(ROW()-ROW(Amortering[[#Headers],[öppnings-
saldo]])=1,Lånebelopp,IF(Amortering[[#This Row],[betalning
datum]]="",0,INDEX(Amortering[], ROW()-4,8)))</f>
        <v>358228.59832151869</v>
      </c>
      <c r="E328" s="30">
        <f ca="1">IF(ValuesEntered,IF(ROW()-ROW(Amortering[[#Headers],[ränta]])=1,-IPMT(Räntesats/12,1,Lånets_löptid-ROWS($C$4:C328)+1,Amortering[[#This Row],[öppnings-
saldo]]),IFERROR(-IPMT(Räntesats/12,1,Amortering[[#This Row],['#
återstående]],D329),0)),0)</f>
        <v>1454.1032709206204</v>
      </c>
      <c r="F328" s="30">
        <f ca="1">IFERROR(IF(AND(ValuesEntered,Amortering[[#This Row],[betalning
datum]]&lt;&gt;""),-PPMT(Räntesats/12,1,Lånets_löptid-ROWS($C$4:C328)+1,Amortering[[#This Row],[öppnings-
saldo]]),""),0)</f>
        <v>9243.8133005697819</v>
      </c>
      <c r="G328" s="30">
        <f ca="1">IF(Amortering[[#This Row],[betalning
datum]]="",0,PropertyTaxAmount)</f>
        <v>3750</v>
      </c>
      <c r="H328" s="30">
        <f ca="1">IF(Amortering[[#This Row],[betalning
datum]]="",0,Amortering[[#This Row],[ränta]]+Amortering[[#This Row],[lånebelopp]]+Amortering[[#This Row],[fastighets-
avgift]])</f>
        <v>14447.916571490403</v>
      </c>
      <c r="I328" s="30">
        <f ca="1">IF(Amortering[[#This Row],[betalning
datum]]="",0,Amortering[[#This Row],[öppnings-
saldo]]-Amortering[[#This Row],[lånebelopp]])</f>
        <v>348984.78502094891</v>
      </c>
      <c r="J328" s="14">
        <f ca="1">IF(Amortering[[#This Row],[slut-
saldo]]&gt;0,LastRow-ROW(),0)</f>
        <v>35</v>
      </c>
    </row>
    <row r="329" spans="2:10" ht="15" customHeight="1" x14ac:dyDescent="0.25">
      <c r="B329" s="12">
        <f>ROWS($B$4:B329)</f>
        <v>326</v>
      </c>
      <c r="C329" s="13">
        <f ca="1">IF(ValuesEntered,IF(Amortering[[#This Row],['#]]&lt;=Lånets_löptid,IF(ROW()-ROW(Amortering[[#Headers],[betalning
datum]])=1,LoanStart,IF(I328&gt;0,EDATE(C328,1),"")),""),"")</f>
        <v>53136</v>
      </c>
      <c r="D329" s="30">
        <f ca="1">IF(ROW()-ROW(Amortering[[#Headers],[öppnings-
saldo]])=1,Lånebelopp,IF(Amortering[[#This Row],[betalning
datum]]="",0,INDEX(Amortering[], ROW()-4,8)))</f>
        <v>348984.78502094891</v>
      </c>
      <c r="E329" s="30">
        <f ca="1">IF(ValuesEntered,IF(ROW()-ROW(Amortering[[#Headers],[ränta]])=1,-IPMT(Räntesats/12,1,Lånets_löptid-ROWS($C$4:C329)+1,Amortering[[#This Row],[öppnings-
saldo]]),IFERROR(-IPMT(Räntesats/12,1,Amortering[[#This Row],['#
återstående]],D330),0)),0)</f>
        <v>1415.4268992984448</v>
      </c>
      <c r="F329" s="30">
        <f ca="1">IFERROR(IF(AND(ValuesEntered,Amortering[[#This Row],[betalning
datum]]&lt;&gt;""),-PPMT(Räntesats/12,1,Lånets_löptid-ROWS($C$4:C329)+1,Amortering[[#This Row],[öppnings-
saldo]]),""),0)</f>
        <v>9282.3291893221558</v>
      </c>
      <c r="G329" s="30">
        <f ca="1">IF(Amortering[[#This Row],[betalning
datum]]="",0,PropertyTaxAmount)</f>
        <v>3750</v>
      </c>
      <c r="H329" s="30">
        <f ca="1">IF(Amortering[[#This Row],[betalning
datum]]="",0,Amortering[[#This Row],[ränta]]+Amortering[[#This Row],[lånebelopp]]+Amortering[[#This Row],[fastighets-
avgift]])</f>
        <v>14447.756088620601</v>
      </c>
      <c r="I329" s="30">
        <f ca="1">IF(Amortering[[#This Row],[betalning
datum]]="",0,Amortering[[#This Row],[öppnings-
saldo]]-Amortering[[#This Row],[lånebelopp]])</f>
        <v>339702.45583162678</v>
      </c>
      <c r="J329" s="14">
        <f ca="1">IF(Amortering[[#This Row],[slut-
saldo]]&gt;0,LastRow-ROW(),0)</f>
        <v>34</v>
      </c>
    </row>
    <row r="330" spans="2:10" ht="15" customHeight="1" x14ac:dyDescent="0.25">
      <c r="B330" s="12">
        <f>ROWS($B$4:B330)</f>
        <v>327</v>
      </c>
      <c r="C330" s="13">
        <f ca="1">IF(ValuesEntered,IF(Amortering[[#This Row],['#]]&lt;=Lånets_löptid,IF(ROW()-ROW(Amortering[[#Headers],[betalning
datum]])=1,LoanStart,IF(I329&gt;0,EDATE(C329,1),"")),""),"")</f>
        <v>53166</v>
      </c>
      <c r="D330" s="30">
        <f ca="1">IF(ROW()-ROW(Amortering[[#Headers],[öppnings-
saldo]])=1,Lånebelopp,IF(Amortering[[#This Row],[betalning
datum]]="",0,INDEX(Amortering[], ROW()-4,8)))</f>
        <v>339702.45583162678</v>
      </c>
      <c r="E330" s="30">
        <f ca="1">IF(ValuesEntered,IF(ROW()-ROW(Amortering[[#Headers],[ränta]])=1,-IPMT(Räntesats/12,1,Lånets_löptid-ROWS($C$4:C330)+1,Amortering[[#This Row],[öppnings-
saldo]]),IFERROR(-IPMT(Räntesats/12,1,Amortering[[#This Row],['#
återstående]],D331),0)),0)</f>
        <v>1376.5893761278435</v>
      </c>
      <c r="F330" s="30">
        <f ca="1">IFERROR(IF(AND(ValuesEntered,Amortering[[#This Row],[betalning
datum]]&lt;&gt;""),-PPMT(Räntesats/12,1,Lånets_löptid-ROWS($C$4:C330)+1,Amortering[[#This Row],[öppnings-
saldo]]),""),0)</f>
        <v>9321.0055609443298</v>
      </c>
      <c r="G330" s="30">
        <f ca="1">IF(Amortering[[#This Row],[betalning
datum]]="",0,PropertyTaxAmount)</f>
        <v>3750</v>
      </c>
      <c r="H330" s="30">
        <f ca="1">IF(Amortering[[#This Row],[betalning
datum]]="",0,Amortering[[#This Row],[ränta]]+Amortering[[#This Row],[lånebelopp]]+Amortering[[#This Row],[fastighets-
avgift]])</f>
        <v>14447.594937072174</v>
      </c>
      <c r="I330" s="30">
        <f ca="1">IF(Amortering[[#This Row],[betalning
datum]]="",0,Amortering[[#This Row],[öppnings-
saldo]]-Amortering[[#This Row],[lånebelopp]])</f>
        <v>330381.45027068246</v>
      </c>
      <c r="J330" s="14">
        <f ca="1">IF(Amortering[[#This Row],[slut-
saldo]]&gt;0,LastRow-ROW(),0)</f>
        <v>33</v>
      </c>
    </row>
    <row r="331" spans="2:10" ht="15" customHeight="1" x14ac:dyDescent="0.25">
      <c r="B331" s="12">
        <f>ROWS($B$4:B331)</f>
        <v>328</v>
      </c>
      <c r="C331" s="13">
        <f ca="1">IF(ValuesEntered,IF(Amortering[[#This Row],['#]]&lt;=Lånets_löptid,IF(ROW()-ROW(Amortering[[#Headers],[betalning
datum]])=1,LoanStart,IF(I330&gt;0,EDATE(C330,1),"")),""),"")</f>
        <v>53197</v>
      </c>
      <c r="D331" s="30">
        <f ca="1">IF(ROW()-ROW(Amortering[[#Headers],[öppnings-
saldo]])=1,Lånebelopp,IF(Amortering[[#This Row],[betalning
datum]]="",0,INDEX(Amortering[], ROW()-4,8)))</f>
        <v>330381.45027068246</v>
      </c>
      <c r="E331" s="30">
        <f ca="1">IF(ValuesEntered,IF(ROW()-ROW(Amortering[[#Headers],[ränta]])=1,-IPMT(Räntesats/12,1,Lånets_löptid-ROWS($C$4:C331)+1,Amortering[[#This Row],[öppnings-
saldo]]),IFERROR(-IPMT(Räntesats/12,1,Amortering[[#This Row],['#
återstående]],D332),0)),0)</f>
        <v>1337.5900299440314</v>
      </c>
      <c r="F331" s="30">
        <f ca="1">IFERROR(IF(AND(ValuesEntered,Amortering[[#This Row],[betalning
datum]]&lt;&gt;""),-PPMT(Räntesats/12,1,Lånets_löptid-ROWS($C$4:C331)+1,Amortering[[#This Row],[öppnings-
saldo]]),""),0)</f>
        <v>9359.8430841149348</v>
      </c>
      <c r="G331" s="30">
        <f ca="1">IF(Amortering[[#This Row],[betalning
datum]]="",0,PropertyTaxAmount)</f>
        <v>3750</v>
      </c>
      <c r="H331" s="30">
        <f ca="1">IF(Amortering[[#This Row],[betalning
datum]]="",0,Amortering[[#This Row],[ränta]]+Amortering[[#This Row],[lånebelopp]]+Amortering[[#This Row],[fastighets-
avgift]])</f>
        <v>14447.433114058966</v>
      </c>
      <c r="I331" s="30">
        <f ca="1">IF(Amortering[[#This Row],[betalning
datum]]="",0,Amortering[[#This Row],[öppnings-
saldo]]-Amortering[[#This Row],[lånebelopp]])</f>
        <v>321021.6071865675</v>
      </c>
      <c r="J331" s="14">
        <f ca="1">IF(Amortering[[#This Row],[slut-
saldo]]&gt;0,LastRow-ROW(),0)</f>
        <v>32</v>
      </c>
    </row>
    <row r="332" spans="2:10" ht="15" customHeight="1" x14ac:dyDescent="0.25">
      <c r="B332" s="12">
        <f>ROWS($B$4:B332)</f>
        <v>329</v>
      </c>
      <c r="C332" s="13">
        <f ca="1">IF(ValuesEntered,IF(Amortering[[#This Row],['#]]&lt;=Lånets_löptid,IF(ROW()-ROW(Amortering[[#Headers],[betalning
datum]])=1,LoanStart,IF(I331&gt;0,EDATE(C331,1),"")),""),"")</f>
        <v>53228</v>
      </c>
      <c r="D332" s="30">
        <f ca="1">IF(ROW()-ROW(Amortering[[#Headers],[öppnings-
saldo]])=1,Lånebelopp,IF(Amortering[[#This Row],[betalning
datum]]="",0,INDEX(Amortering[], ROW()-4,8)))</f>
        <v>321021.6071865675</v>
      </c>
      <c r="E332" s="30">
        <f ca="1">IF(ValuesEntered,IF(ROW()-ROW(Amortering[[#Headers],[ränta]])=1,-IPMT(Räntesats/12,1,Lånets_löptid-ROWS($C$4:C332)+1,Amortering[[#This Row],[öppnings-
saldo]]),IFERROR(-IPMT(Räntesats/12,1,Amortering[[#This Row],['#
återstående]],D333),0)),0)</f>
        <v>1298.4281864844531</v>
      </c>
      <c r="F332" s="30">
        <f ca="1">IFERROR(IF(AND(ValuesEntered,Amortering[[#This Row],[betalning
datum]]&lt;&gt;""),-PPMT(Räntesats/12,1,Lånets_löptid-ROWS($C$4:C332)+1,Amortering[[#This Row],[öppnings-
saldo]]),""),0)</f>
        <v>9398.842430298746</v>
      </c>
      <c r="G332" s="30">
        <f ca="1">IF(Amortering[[#This Row],[betalning
datum]]="",0,PropertyTaxAmount)</f>
        <v>3750</v>
      </c>
      <c r="H332" s="30">
        <f ca="1">IF(Amortering[[#This Row],[betalning
datum]]="",0,Amortering[[#This Row],[ränta]]+Amortering[[#This Row],[lånebelopp]]+Amortering[[#This Row],[fastighets-
avgift]])</f>
        <v>14447.270616783198</v>
      </c>
      <c r="I332" s="30">
        <f ca="1">IF(Amortering[[#This Row],[betalning
datum]]="",0,Amortering[[#This Row],[öppnings-
saldo]]-Amortering[[#This Row],[lånebelopp]])</f>
        <v>311622.76475626876</v>
      </c>
      <c r="J332" s="14">
        <f ca="1">IF(Amortering[[#This Row],[slut-
saldo]]&gt;0,LastRow-ROW(),0)</f>
        <v>31</v>
      </c>
    </row>
    <row r="333" spans="2:10" ht="15" customHeight="1" x14ac:dyDescent="0.25">
      <c r="B333" s="12">
        <f>ROWS($B$4:B333)</f>
        <v>330</v>
      </c>
      <c r="C333" s="13">
        <f ca="1">IF(ValuesEntered,IF(Amortering[[#This Row],['#]]&lt;=Lånets_löptid,IF(ROW()-ROW(Amortering[[#Headers],[betalning
datum]])=1,LoanStart,IF(I332&gt;0,EDATE(C332,1),"")),""),"")</f>
        <v>53258</v>
      </c>
      <c r="D333" s="30">
        <f ca="1">IF(ROW()-ROW(Amortering[[#Headers],[öppnings-
saldo]])=1,Lånebelopp,IF(Amortering[[#This Row],[betalning
datum]]="",0,INDEX(Amortering[], ROW()-4,8)))</f>
        <v>311622.76475626876</v>
      </c>
      <c r="E333" s="30">
        <f ca="1">IF(ValuesEntered,IF(ROW()-ROW(Amortering[[#Headers],[ränta]])=1,-IPMT(Räntesats/12,1,Lånets_löptid-ROWS($C$4:C333)+1,Amortering[[#This Row],[öppnings-
saldo]]),IFERROR(-IPMT(Räntesats/12,1,Amortering[[#This Row],['#
återstående]],D334),0)),0)</f>
        <v>1259.1031686771269</v>
      </c>
      <c r="F333" s="30">
        <f ca="1">IFERROR(IF(AND(ValuesEntered,Amortering[[#This Row],[betalning
datum]]&lt;&gt;""),-PPMT(Räntesats/12,1,Lånets_löptid-ROWS($C$4:C333)+1,Amortering[[#This Row],[öppnings-
saldo]]),""),0)</f>
        <v>9438.0042737583208</v>
      </c>
      <c r="G333" s="30">
        <f ca="1">IF(Amortering[[#This Row],[betalning
datum]]="",0,PropertyTaxAmount)</f>
        <v>3750</v>
      </c>
      <c r="H333" s="30">
        <f ca="1">IF(Amortering[[#This Row],[betalning
datum]]="",0,Amortering[[#This Row],[ränta]]+Amortering[[#This Row],[lånebelopp]]+Amortering[[#This Row],[fastighets-
avgift]])</f>
        <v>14447.107442435448</v>
      </c>
      <c r="I333" s="30">
        <f ca="1">IF(Amortering[[#This Row],[betalning
datum]]="",0,Amortering[[#This Row],[öppnings-
saldo]]-Amortering[[#This Row],[lånebelopp]])</f>
        <v>302184.76048251044</v>
      </c>
      <c r="J333" s="14">
        <f ca="1">IF(Amortering[[#This Row],[slut-
saldo]]&gt;0,LastRow-ROW(),0)</f>
        <v>30</v>
      </c>
    </row>
    <row r="334" spans="2:10" ht="15" customHeight="1" x14ac:dyDescent="0.25">
      <c r="B334" s="12">
        <f>ROWS($B$4:B334)</f>
        <v>331</v>
      </c>
      <c r="C334" s="13">
        <f ca="1">IF(ValuesEntered,IF(Amortering[[#This Row],['#]]&lt;=Lånets_löptid,IF(ROW()-ROW(Amortering[[#Headers],[betalning
datum]])=1,LoanStart,IF(I333&gt;0,EDATE(C333,1),"")),""),"")</f>
        <v>53289</v>
      </c>
      <c r="D334" s="30">
        <f ca="1">IF(ROW()-ROW(Amortering[[#Headers],[öppnings-
saldo]])=1,Lånebelopp,IF(Amortering[[#This Row],[betalning
datum]]="",0,INDEX(Amortering[], ROW()-4,8)))</f>
        <v>302184.76048251044</v>
      </c>
      <c r="E334" s="30">
        <f ca="1">IF(ValuesEntered,IF(ROW()-ROW(Amortering[[#Headers],[ränta]])=1,-IPMT(Räntesats/12,1,Lånets_löptid-ROWS($C$4:C334)+1,Amortering[[#This Row],[öppnings-
saldo]]),IFERROR(-IPMT(Räntesats/12,1,Amortering[[#This Row],['#
återstående]],D335),0)),0)</f>
        <v>1219.6142966289367</v>
      </c>
      <c r="F334" s="30">
        <f ca="1">IFERROR(IF(AND(ValuesEntered,Amortering[[#This Row],[betalning
datum]]&lt;&gt;""),-PPMT(Räntesats/12,1,Lånets_löptid-ROWS($C$4:C334)+1,Amortering[[#This Row],[öppnings-
saldo]]),""),0)</f>
        <v>9477.3292915656475</v>
      </c>
      <c r="G334" s="30">
        <f ca="1">IF(Amortering[[#This Row],[betalning
datum]]="",0,PropertyTaxAmount)</f>
        <v>3750</v>
      </c>
      <c r="H334" s="30">
        <f ca="1">IF(Amortering[[#This Row],[betalning
datum]]="",0,Amortering[[#This Row],[ränta]]+Amortering[[#This Row],[lånebelopp]]+Amortering[[#This Row],[fastighets-
avgift]])</f>
        <v>14446.943588194585</v>
      </c>
      <c r="I334" s="30">
        <f ca="1">IF(Amortering[[#This Row],[betalning
datum]]="",0,Amortering[[#This Row],[öppnings-
saldo]]-Amortering[[#This Row],[lånebelopp]])</f>
        <v>292707.4311909448</v>
      </c>
      <c r="J334" s="14">
        <f ca="1">IF(Amortering[[#This Row],[slut-
saldo]]&gt;0,LastRow-ROW(),0)</f>
        <v>29</v>
      </c>
    </row>
    <row r="335" spans="2:10" ht="15" customHeight="1" x14ac:dyDescent="0.25">
      <c r="B335" s="12">
        <f>ROWS($B$4:B335)</f>
        <v>332</v>
      </c>
      <c r="C335" s="13">
        <f ca="1">IF(ValuesEntered,IF(Amortering[[#This Row],['#]]&lt;=Lånets_löptid,IF(ROW()-ROW(Amortering[[#Headers],[betalning
datum]])=1,LoanStart,IF(I334&gt;0,EDATE(C334,1),"")),""),"")</f>
        <v>53319</v>
      </c>
      <c r="D335" s="30">
        <f ca="1">IF(ROW()-ROW(Amortering[[#Headers],[öppnings-
saldo]])=1,Lånebelopp,IF(Amortering[[#This Row],[betalning
datum]]="",0,INDEX(Amortering[], ROW()-4,8)))</f>
        <v>292707.4311909448</v>
      </c>
      <c r="E335" s="30">
        <f ca="1">IF(ValuesEntered,IF(ROW()-ROW(Amortering[[#Headers],[ränta]])=1,-IPMT(Räntesats/12,1,Lånets_löptid-ROWS($C$4:C335)+1,Amortering[[#This Row],[öppnings-
saldo]]),IFERROR(-IPMT(Räntesats/12,1,Amortering[[#This Row],['#
återstående]],D336),0)),0)</f>
        <v>1179.9608876138789</v>
      </c>
      <c r="F335" s="30">
        <f ca="1">IFERROR(IF(AND(ValuesEntered,Amortering[[#This Row],[betalning
datum]]&lt;&gt;""),-PPMT(Räntesats/12,1,Lånets_löptid-ROWS($C$4:C335)+1,Amortering[[#This Row],[öppnings-
saldo]]),""),0)</f>
        <v>9516.8181636138397</v>
      </c>
      <c r="G335" s="30">
        <f ca="1">IF(Amortering[[#This Row],[betalning
datum]]="",0,PropertyTaxAmount)</f>
        <v>3750</v>
      </c>
      <c r="H335" s="30">
        <f ca="1">IF(Amortering[[#This Row],[betalning
datum]]="",0,Amortering[[#This Row],[ränta]]+Amortering[[#This Row],[lånebelopp]]+Amortering[[#This Row],[fastighets-
avgift]])</f>
        <v>14446.779051227719</v>
      </c>
      <c r="I335" s="30">
        <f ca="1">IF(Amortering[[#This Row],[betalning
datum]]="",0,Amortering[[#This Row],[öppnings-
saldo]]-Amortering[[#This Row],[lånebelopp]])</f>
        <v>283190.61302733095</v>
      </c>
      <c r="J335" s="14">
        <f ca="1">IF(Amortering[[#This Row],[slut-
saldo]]&gt;0,LastRow-ROW(),0)</f>
        <v>28</v>
      </c>
    </row>
    <row r="336" spans="2:10" ht="15" customHeight="1" x14ac:dyDescent="0.25">
      <c r="B336" s="12">
        <f>ROWS($B$4:B336)</f>
        <v>333</v>
      </c>
      <c r="C336" s="13">
        <f ca="1">IF(ValuesEntered,IF(Amortering[[#This Row],['#]]&lt;=Lånets_löptid,IF(ROW()-ROW(Amortering[[#Headers],[betalning
datum]])=1,LoanStart,IF(I335&gt;0,EDATE(C335,1),"")),""),"")</f>
        <v>53350</v>
      </c>
      <c r="D336" s="30">
        <f ca="1">IF(ROW()-ROW(Amortering[[#Headers],[öppnings-
saldo]])=1,Lånebelopp,IF(Amortering[[#This Row],[betalning
datum]]="",0,INDEX(Amortering[], ROW()-4,8)))</f>
        <v>283190.61302733095</v>
      </c>
      <c r="E336" s="30">
        <f ca="1">IF(ValuesEntered,IF(ROW()-ROW(Amortering[[#Headers],[ränta]])=1,-IPMT(Räntesats/12,1,Lånets_löptid-ROWS($C$4:C336)+1,Amortering[[#This Row],[öppnings-
saldo]]),IFERROR(-IPMT(Räntesats/12,1,Amortering[[#This Row],['#
återstående]],D337),0)),0)</f>
        <v>1140.1422560612586</v>
      </c>
      <c r="F336" s="30">
        <f ca="1">IFERROR(IF(AND(ValuesEntered,Amortering[[#This Row],[betalning
datum]]&lt;&gt;""),-PPMT(Räntesats/12,1,Lånets_löptid-ROWS($C$4:C336)+1,Amortering[[#This Row],[öppnings-
saldo]]),""),0)</f>
        <v>9556.471572628896</v>
      </c>
      <c r="G336" s="30">
        <f ca="1">IF(Amortering[[#This Row],[betalning
datum]]="",0,PropertyTaxAmount)</f>
        <v>3750</v>
      </c>
      <c r="H336" s="30">
        <f ca="1">IF(Amortering[[#This Row],[betalning
datum]]="",0,Amortering[[#This Row],[ränta]]+Amortering[[#This Row],[lånebelopp]]+Amortering[[#This Row],[fastighets-
avgift]])</f>
        <v>14446.613828690155</v>
      </c>
      <c r="I336" s="30">
        <f ca="1">IF(Amortering[[#This Row],[betalning
datum]]="",0,Amortering[[#This Row],[öppnings-
saldo]]-Amortering[[#This Row],[lånebelopp]])</f>
        <v>273634.14145470207</v>
      </c>
      <c r="J336" s="14">
        <f ca="1">IF(Amortering[[#This Row],[slut-
saldo]]&gt;0,LastRow-ROW(),0)</f>
        <v>27</v>
      </c>
    </row>
    <row r="337" spans="2:10" ht="15" customHeight="1" x14ac:dyDescent="0.25">
      <c r="B337" s="12">
        <f>ROWS($B$4:B337)</f>
        <v>334</v>
      </c>
      <c r="C337" s="13">
        <f ca="1">IF(ValuesEntered,IF(Amortering[[#This Row],['#]]&lt;=Lånets_löptid,IF(ROW()-ROW(Amortering[[#Headers],[betalning
datum]])=1,LoanStart,IF(I336&gt;0,EDATE(C336,1),"")),""),"")</f>
        <v>53381</v>
      </c>
      <c r="D337" s="30">
        <f ca="1">IF(ROW()-ROW(Amortering[[#Headers],[öppnings-
saldo]])=1,Lånebelopp,IF(Amortering[[#This Row],[betalning
datum]]="",0,INDEX(Amortering[], ROW()-4,8)))</f>
        <v>273634.14145470207</v>
      </c>
      <c r="E337" s="30">
        <f ca="1">IF(ValuesEntered,IF(ROW()-ROW(Amortering[[#Headers],[ränta]])=1,-IPMT(Räntesats/12,1,Lånets_löptid-ROWS($C$4:C337)+1,Amortering[[#This Row],[öppnings-
saldo]]),IFERROR(-IPMT(Räntesats/12,1,Amortering[[#This Row],['#
återstående]],D338),0)),0)</f>
        <v>1100.1577135438356</v>
      </c>
      <c r="F337" s="30">
        <f ca="1">IFERROR(IF(AND(ValuesEntered,Amortering[[#This Row],[betalning
datum]]&lt;&gt;""),-PPMT(Räntesats/12,1,Lånets_löptid-ROWS($C$4:C337)+1,Amortering[[#This Row],[öppnings-
saldo]]),""),0)</f>
        <v>9596.2902041815178</v>
      </c>
      <c r="G337" s="30">
        <f ca="1">IF(Amortering[[#This Row],[betalning
datum]]="",0,PropertyTaxAmount)</f>
        <v>3750</v>
      </c>
      <c r="H337" s="30">
        <f ca="1">IF(Amortering[[#This Row],[betalning
datum]]="",0,Amortering[[#This Row],[ränta]]+Amortering[[#This Row],[lånebelopp]]+Amortering[[#This Row],[fastighets-
avgift]])</f>
        <v>14446.447917725352</v>
      </c>
      <c r="I337" s="30">
        <f ca="1">IF(Amortering[[#This Row],[betalning
datum]]="",0,Amortering[[#This Row],[öppnings-
saldo]]-Amortering[[#This Row],[lånebelopp]])</f>
        <v>264037.85125052056</v>
      </c>
      <c r="J337" s="14">
        <f ca="1">IF(Amortering[[#This Row],[slut-
saldo]]&gt;0,LastRow-ROW(),0)</f>
        <v>26</v>
      </c>
    </row>
    <row r="338" spans="2:10" ht="15" customHeight="1" x14ac:dyDescent="0.25">
      <c r="B338" s="12">
        <f>ROWS($B$4:B338)</f>
        <v>335</v>
      </c>
      <c r="C338" s="13">
        <f ca="1">IF(ValuesEntered,IF(Amortering[[#This Row],['#]]&lt;=Lånets_löptid,IF(ROW()-ROW(Amortering[[#Headers],[betalning
datum]])=1,LoanStart,IF(I337&gt;0,EDATE(C337,1),"")),""),"")</f>
        <v>53409</v>
      </c>
      <c r="D338" s="30">
        <f ca="1">IF(ROW()-ROW(Amortering[[#Headers],[öppnings-
saldo]])=1,Lånebelopp,IF(Amortering[[#This Row],[betalning
datum]]="",0,INDEX(Amortering[], ROW()-4,8)))</f>
        <v>264037.85125052056</v>
      </c>
      <c r="E338" s="30">
        <f ca="1">IF(ValuesEntered,IF(ROW()-ROW(Amortering[[#Headers],[ränta]])=1,-IPMT(Räntesats/12,1,Lånets_löptid-ROWS($C$4:C338)+1,Amortering[[#This Row],[öppnings-
saldo]]),IFERROR(-IPMT(Räntesats/12,1,Amortering[[#This Row],['#
återstående]],D339),0)),0)</f>
        <v>1060.0065687659235</v>
      </c>
      <c r="F338" s="30">
        <f ca="1">IFERROR(IF(AND(ValuesEntered,Amortering[[#This Row],[betalning
datum]]&lt;&gt;""),-PPMT(Räntesats/12,1,Lånets_löptid-ROWS($C$4:C338)+1,Amortering[[#This Row],[öppnings-
saldo]]),""),0)</f>
        <v>9636.2747466989422</v>
      </c>
      <c r="G338" s="30">
        <f ca="1">IF(Amortering[[#This Row],[betalning
datum]]="",0,PropertyTaxAmount)</f>
        <v>3750</v>
      </c>
      <c r="H338" s="30">
        <f ca="1">IF(Amortering[[#This Row],[betalning
datum]]="",0,Amortering[[#This Row],[ränta]]+Amortering[[#This Row],[lånebelopp]]+Amortering[[#This Row],[fastighets-
avgift]])</f>
        <v>14446.281315464865</v>
      </c>
      <c r="I338" s="30">
        <f ca="1">IF(Amortering[[#This Row],[betalning
datum]]="",0,Amortering[[#This Row],[öppnings-
saldo]]-Amortering[[#This Row],[lånebelopp]])</f>
        <v>254401.57650382162</v>
      </c>
      <c r="J338" s="14">
        <f ca="1">IF(Amortering[[#This Row],[slut-
saldo]]&gt;0,LastRow-ROW(),0)</f>
        <v>25</v>
      </c>
    </row>
    <row r="339" spans="2:10" ht="15" customHeight="1" x14ac:dyDescent="0.25">
      <c r="B339" s="12">
        <f>ROWS($B$4:B339)</f>
        <v>336</v>
      </c>
      <c r="C339" s="13">
        <f ca="1">IF(ValuesEntered,IF(Amortering[[#This Row],['#]]&lt;=Lånets_löptid,IF(ROW()-ROW(Amortering[[#Headers],[betalning
datum]])=1,LoanStart,IF(I338&gt;0,EDATE(C338,1),"")),""),"")</f>
        <v>53440</v>
      </c>
      <c r="D339" s="30">
        <f ca="1">IF(ROW()-ROW(Amortering[[#Headers],[öppnings-
saldo]])=1,Lånebelopp,IF(Amortering[[#This Row],[betalning
datum]]="",0,INDEX(Amortering[], ROW()-4,8)))</f>
        <v>254401.57650382162</v>
      </c>
      <c r="E339" s="30">
        <f ca="1">IF(ValuesEntered,IF(ROW()-ROW(Amortering[[#Headers],[ränta]])=1,-IPMT(Räntesats/12,1,Lånets_löptid-ROWS($C$4:C339)+1,Amortering[[#This Row],[öppnings-
saldo]]),IFERROR(-IPMT(Räntesats/12,1,Amortering[[#This Row],['#
återstående]],D340),0)),0)</f>
        <v>1019.6881275514365</v>
      </c>
      <c r="F339" s="30">
        <f ca="1">IFERROR(IF(AND(ValuesEntered,Amortering[[#This Row],[betalning
datum]]&lt;&gt;""),-PPMT(Räntesats/12,1,Lånets_löptid-ROWS($C$4:C339)+1,Amortering[[#This Row],[öppnings-
saldo]]),""),0)</f>
        <v>9676.4258914768525</v>
      </c>
      <c r="G339" s="30">
        <f ca="1">IF(Amortering[[#This Row],[betalning
datum]]="",0,PropertyTaxAmount)</f>
        <v>3750</v>
      </c>
      <c r="H339" s="30">
        <f ca="1">IF(Amortering[[#This Row],[betalning
datum]]="",0,Amortering[[#This Row],[ränta]]+Amortering[[#This Row],[lånebelopp]]+Amortering[[#This Row],[fastighets-
avgift]])</f>
        <v>14446.114019028289</v>
      </c>
      <c r="I339" s="30">
        <f ca="1">IF(Amortering[[#This Row],[betalning
datum]]="",0,Amortering[[#This Row],[öppnings-
saldo]]-Amortering[[#This Row],[lånebelopp]])</f>
        <v>244725.15061234476</v>
      </c>
      <c r="J339" s="14">
        <f ca="1">IF(Amortering[[#This Row],[slut-
saldo]]&gt;0,LastRow-ROW(),0)</f>
        <v>24</v>
      </c>
    </row>
    <row r="340" spans="2:10" ht="15" customHeight="1" x14ac:dyDescent="0.25">
      <c r="B340" s="12">
        <f>ROWS($B$4:B340)</f>
        <v>337</v>
      </c>
      <c r="C340" s="13">
        <f ca="1">IF(ValuesEntered,IF(Amortering[[#This Row],['#]]&lt;=Lånets_löptid,IF(ROW()-ROW(Amortering[[#Headers],[betalning
datum]])=1,LoanStart,IF(I339&gt;0,EDATE(C339,1),"")),""),"")</f>
        <v>53470</v>
      </c>
      <c r="D340" s="30">
        <f ca="1">IF(ROW()-ROW(Amortering[[#Headers],[öppnings-
saldo]])=1,Lånebelopp,IF(Amortering[[#This Row],[betalning
datum]]="",0,INDEX(Amortering[], ROW()-4,8)))</f>
        <v>244725.15061234476</v>
      </c>
      <c r="E340" s="30">
        <f ca="1">IF(ValuesEntered,IF(ROW()-ROW(Amortering[[#Headers],[ränta]])=1,-IPMT(Räntesats/12,1,Lånets_löptid-ROWS($C$4:C340)+1,Amortering[[#This Row],[öppnings-
saldo]]),IFERROR(-IPMT(Räntesats/12,1,Amortering[[#This Row],['#
återstående]],D341),0)),0)</f>
        <v>979.20169283188932</v>
      </c>
      <c r="F340" s="30">
        <f ca="1">IFERROR(IF(AND(ValuesEntered,Amortering[[#This Row],[betalning
datum]]&lt;&gt;""),-PPMT(Räntesats/12,1,Lånets_löptid-ROWS($C$4:C340)+1,Amortering[[#This Row],[öppnings-
saldo]]),""),0)</f>
        <v>9716.7443326913399</v>
      </c>
      <c r="G340" s="30">
        <f ca="1">IF(Amortering[[#This Row],[betalning
datum]]="",0,PropertyTaxAmount)</f>
        <v>3750</v>
      </c>
      <c r="H340" s="30">
        <f ca="1">IF(Amortering[[#This Row],[betalning
datum]]="",0,Amortering[[#This Row],[ränta]]+Amortering[[#This Row],[lånebelopp]]+Amortering[[#This Row],[fastighets-
avgift]])</f>
        <v>14445.94602552323</v>
      </c>
      <c r="I340" s="30">
        <f ca="1">IF(Amortering[[#This Row],[betalning
datum]]="",0,Amortering[[#This Row],[öppnings-
saldo]]-Amortering[[#This Row],[lånebelopp]])</f>
        <v>235008.40627965343</v>
      </c>
      <c r="J340" s="14">
        <f ca="1">IF(Amortering[[#This Row],[slut-
saldo]]&gt;0,LastRow-ROW(),0)</f>
        <v>23</v>
      </c>
    </row>
    <row r="341" spans="2:10" ht="15" customHeight="1" x14ac:dyDescent="0.25">
      <c r="B341" s="12">
        <f>ROWS($B$4:B341)</f>
        <v>338</v>
      </c>
      <c r="C341" s="13">
        <f ca="1">IF(ValuesEntered,IF(Amortering[[#This Row],['#]]&lt;=Lånets_löptid,IF(ROW()-ROW(Amortering[[#Headers],[betalning
datum]])=1,LoanStart,IF(I340&gt;0,EDATE(C340,1),"")),""),"")</f>
        <v>53501</v>
      </c>
      <c r="D341" s="30">
        <f ca="1">IF(ROW()-ROW(Amortering[[#Headers],[öppnings-
saldo]])=1,Lånebelopp,IF(Amortering[[#This Row],[betalning
datum]]="",0,INDEX(Amortering[], ROW()-4,8)))</f>
        <v>235008.40627965343</v>
      </c>
      <c r="E341" s="30">
        <f ca="1">IF(ValuesEntered,IF(ROW()-ROW(Amortering[[#Headers],[ränta]])=1,-IPMT(Räntesats/12,1,Lånets_löptid-ROWS($C$4:C341)+1,Amortering[[#This Row],[öppnings-
saldo]]),IFERROR(-IPMT(Räntesats/12,1,Amortering[[#This Row],['#
återstående]],D342),0)),0)</f>
        <v>938.54656463434378</v>
      </c>
      <c r="F341" s="30">
        <f ca="1">IFERROR(IF(AND(ValuesEntered,Amortering[[#This Row],[betalning
datum]]&lt;&gt;""),-PPMT(Räntesats/12,1,Lånets_löptid-ROWS($C$4:C341)+1,Amortering[[#This Row],[öppnings-
saldo]]),""),0)</f>
        <v>9757.2307674108888</v>
      </c>
      <c r="G341" s="30">
        <f ca="1">IF(Amortering[[#This Row],[betalning
datum]]="",0,PropertyTaxAmount)</f>
        <v>3750</v>
      </c>
      <c r="H341" s="30">
        <f ca="1">IF(Amortering[[#This Row],[betalning
datum]]="",0,Amortering[[#This Row],[ränta]]+Amortering[[#This Row],[lånebelopp]]+Amortering[[#This Row],[fastighets-
avgift]])</f>
        <v>14445.777332045232</v>
      </c>
      <c r="I341" s="30">
        <f ca="1">IF(Amortering[[#This Row],[betalning
datum]]="",0,Amortering[[#This Row],[öppnings-
saldo]]-Amortering[[#This Row],[lånebelopp]])</f>
        <v>225251.17551224254</v>
      </c>
      <c r="J341" s="14">
        <f ca="1">IF(Amortering[[#This Row],[slut-
saldo]]&gt;0,LastRow-ROW(),0)</f>
        <v>22</v>
      </c>
    </row>
    <row r="342" spans="2:10" ht="15" customHeight="1" x14ac:dyDescent="0.25">
      <c r="B342" s="12">
        <f>ROWS($B$4:B342)</f>
        <v>339</v>
      </c>
      <c r="C342" s="13">
        <f ca="1">IF(ValuesEntered,IF(Amortering[[#This Row],['#]]&lt;=Lånets_löptid,IF(ROW()-ROW(Amortering[[#Headers],[betalning
datum]])=1,LoanStart,IF(I341&gt;0,EDATE(C341,1),"")),""),"")</f>
        <v>53531</v>
      </c>
      <c r="D342" s="30">
        <f ca="1">IF(ROW()-ROW(Amortering[[#Headers],[öppnings-
saldo]])=1,Lånebelopp,IF(Amortering[[#This Row],[betalning
datum]]="",0,INDEX(Amortering[], ROW()-4,8)))</f>
        <v>225251.17551224254</v>
      </c>
      <c r="E342" s="30">
        <f ca="1">IF(ValuesEntered,IF(ROW()-ROW(Amortering[[#Headers],[ränta]])=1,-IPMT(Räntesats/12,1,Lånets_löptid-ROWS($C$4:C342)+1,Amortering[[#This Row],[öppnings-
saldo]]),IFERROR(-IPMT(Räntesats/12,1,Amortering[[#This Row],['#
återstående]],D343),0)),0)</f>
        <v>897.72204006930872</v>
      </c>
      <c r="F342" s="30">
        <f ca="1">IFERROR(IF(AND(ValuesEntered,Amortering[[#This Row],[betalning
datum]]&lt;&gt;""),-PPMT(Räntesats/12,1,Lånets_löptid-ROWS($C$4:C342)+1,Amortering[[#This Row],[öppnings-
saldo]]),""),0)</f>
        <v>9797.8858956084314</v>
      </c>
      <c r="G342" s="30">
        <f ca="1">IF(Amortering[[#This Row],[betalning
datum]]="",0,PropertyTaxAmount)</f>
        <v>3750</v>
      </c>
      <c r="H342" s="30">
        <f ca="1">IF(Amortering[[#This Row],[betalning
datum]]="",0,Amortering[[#This Row],[ränta]]+Amortering[[#This Row],[lånebelopp]]+Amortering[[#This Row],[fastighets-
avgift]])</f>
        <v>14445.607935677741</v>
      </c>
      <c r="I342" s="30">
        <f ca="1">IF(Amortering[[#This Row],[betalning
datum]]="",0,Amortering[[#This Row],[öppnings-
saldo]]-Amortering[[#This Row],[lånebelopp]])</f>
        <v>215453.28961663411</v>
      </c>
      <c r="J342" s="14">
        <f ca="1">IF(Amortering[[#This Row],[slut-
saldo]]&gt;0,LastRow-ROW(),0)</f>
        <v>21</v>
      </c>
    </row>
    <row r="343" spans="2:10" ht="15" customHeight="1" x14ac:dyDescent="0.25">
      <c r="B343" s="12">
        <f>ROWS($B$4:B343)</f>
        <v>340</v>
      </c>
      <c r="C343" s="13">
        <f ca="1">IF(ValuesEntered,IF(Amortering[[#This Row],['#]]&lt;=Lånets_löptid,IF(ROW()-ROW(Amortering[[#Headers],[betalning
datum]])=1,LoanStart,IF(I342&gt;0,EDATE(C342,1),"")),""),"")</f>
        <v>53562</v>
      </c>
      <c r="D343" s="30">
        <f ca="1">IF(ROW()-ROW(Amortering[[#Headers],[öppnings-
saldo]])=1,Lånebelopp,IF(Amortering[[#This Row],[betalning
datum]]="",0,INDEX(Amortering[], ROW()-4,8)))</f>
        <v>215453.28961663411</v>
      </c>
      <c r="E343" s="30">
        <f ca="1">IF(ValuesEntered,IF(ROW()-ROW(Amortering[[#Headers],[ränta]])=1,-IPMT(Räntesats/12,1,Lånets_löptid-ROWS($C$4:C343)+1,Amortering[[#This Row],[öppnings-
saldo]]),IFERROR(-IPMT(Räntesats/12,1,Amortering[[#This Row],['#
återstående]],D344),0)),0)</f>
        <v>856.72741331858595</v>
      </c>
      <c r="F343" s="30">
        <f ca="1">IFERROR(IF(AND(ValuesEntered,Amortering[[#This Row],[betalning
datum]]&lt;&gt;""),-PPMT(Räntesats/12,1,Lånets_löptid-ROWS($C$4:C343)+1,Amortering[[#This Row],[öppnings-
saldo]]),""),0)</f>
        <v>9838.7104201734674</v>
      </c>
      <c r="G343" s="30">
        <f ca="1">IF(Amortering[[#This Row],[betalning
datum]]="",0,PropertyTaxAmount)</f>
        <v>3750</v>
      </c>
      <c r="H343" s="30">
        <f ca="1">IF(Amortering[[#This Row],[betalning
datum]]="",0,Amortering[[#This Row],[ränta]]+Amortering[[#This Row],[lånebelopp]]+Amortering[[#This Row],[fastighets-
avgift]])</f>
        <v>14445.437833492053</v>
      </c>
      <c r="I343" s="30">
        <f ca="1">IF(Amortering[[#This Row],[betalning
datum]]="",0,Amortering[[#This Row],[öppnings-
saldo]]-Amortering[[#This Row],[lånebelopp]])</f>
        <v>205614.57919646063</v>
      </c>
      <c r="J343" s="14">
        <f ca="1">IF(Amortering[[#This Row],[slut-
saldo]]&gt;0,LastRow-ROW(),0)</f>
        <v>20</v>
      </c>
    </row>
    <row r="344" spans="2:10" ht="15" customHeight="1" x14ac:dyDescent="0.25">
      <c r="B344" s="12">
        <f>ROWS($B$4:B344)</f>
        <v>341</v>
      </c>
      <c r="C344" s="13">
        <f ca="1">IF(ValuesEntered,IF(Amortering[[#This Row],['#]]&lt;=Lånets_löptid,IF(ROW()-ROW(Amortering[[#Headers],[betalning
datum]])=1,LoanStart,IF(I343&gt;0,EDATE(C343,1),"")),""),"")</f>
        <v>53593</v>
      </c>
      <c r="D344" s="30">
        <f ca="1">IF(ROW()-ROW(Amortering[[#Headers],[öppnings-
saldo]])=1,Lånebelopp,IF(Amortering[[#This Row],[betalning
datum]]="",0,INDEX(Amortering[], ROW()-4,8)))</f>
        <v>205614.57919646063</v>
      </c>
      <c r="E344" s="30">
        <f ca="1">IF(ValuesEntered,IF(ROW()-ROW(Amortering[[#Headers],[ränta]])=1,-IPMT(Räntesats/12,1,Lånets_löptid-ROWS($C$4:C344)+1,Amortering[[#This Row],[öppnings-
saldo]]),IFERROR(-IPMT(Räntesats/12,1,Amortering[[#This Row],['#
återstående]],D345),0)),0)</f>
        <v>815.56197562306852</v>
      </c>
      <c r="F344" s="30">
        <f ca="1">IFERROR(IF(AND(ValuesEntered,Amortering[[#This Row],[betalning
datum]]&lt;&gt;""),-PPMT(Räntesats/12,1,Lånets_löptid-ROWS($C$4:C344)+1,Amortering[[#This Row],[öppnings-
saldo]]),""),0)</f>
        <v>9879.7050469241913</v>
      </c>
      <c r="G344" s="30">
        <f ca="1">IF(Amortering[[#This Row],[betalning
datum]]="",0,PropertyTaxAmount)</f>
        <v>3750</v>
      </c>
      <c r="H344" s="30">
        <f ca="1">IF(Amortering[[#This Row],[betalning
datum]]="",0,Amortering[[#This Row],[ränta]]+Amortering[[#This Row],[lånebelopp]]+Amortering[[#This Row],[fastighets-
avgift]])</f>
        <v>14445.267022547259</v>
      </c>
      <c r="I344" s="30">
        <f ca="1">IF(Amortering[[#This Row],[betalning
datum]]="",0,Amortering[[#This Row],[öppnings-
saldo]]-Amortering[[#This Row],[lånebelopp]])</f>
        <v>195734.87414953645</v>
      </c>
      <c r="J344" s="14">
        <f ca="1">IF(Amortering[[#This Row],[slut-
saldo]]&gt;0,LastRow-ROW(),0)</f>
        <v>19</v>
      </c>
    </row>
    <row r="345" spans="2:10" ht="15" customHeight="1" x14ac:dyDescent="0.25">
      <c r="B345" s="12">
        <f>ROWS($B$4:B345)</f>
        <v>342</v>
      </c>
      <c r="C345" s="13">
        <f ca="1">IF(ValuesEntered,IF(Amortering[[#This Row],['#]]&lt;=Lånets_löptid,IF(ROW()-ROW(Amortering[[#Headers],[betalning
datum]])=1,LoanStart,IF(I344&gt;0,EDATE(C344,1),"")),""),"")</f>
        <v>53623</v>
      </c>
      <c r="D345" s="30">
        <f ca="1">IF(ROW()-ROW(Amortering[[#Headers],[öppnings-
saldo]])=1,Lånebelopp,IF(Amortering[[#This Row],[betalning
datum]]="",0,INDEX(Amortering[], ROW()-4,8)))</f>
        <v>195734.87414953645</v>
      </c>
      <c r="E345" s="30">
        <f ca="1">IF(ValuesEntered,IF(ROW()-ROW(Amortering[[#Headers],[ränta]])=1,-IPMT(Räntesats/12,1,Lånets_löptid-ROWS($C$4:C345)+1,Amortering[[#This Row],[öppnings-
saldo]]),IFERROR(-IPMT(Räntesats/12,1,Amortering[[#This Row],['#
återstående]],D346),0)),0)</f>
        <v>774.22501527048621</v>
      </c>
      <c r="F345" s="30">
        <f ca="1">IFERROR(IF(AND(ValuesEntered,Amortering[[#This Row],[betalning
datum]]&lt;&gt;""),-PPMT(Räntesats/12,1,Lånets_löptid-ROWS($C$4:C345)+1,Amortering[[#This Row],[öppnings-
saldo]]),""),0)</f>
        <v>9920.870484619707</v>
      </c>
      <c r="G345" s="30">
        <f ca="1">IF(Amortering[[#This Row],[betalning
datum]]="",0,PropertyTaxAmount)</f>
        <v>3750</v>
      </c>
      <c r="H345" s="30">
        <f ca="1">IF(Amortering[[#This Row],[betalning
datum]]="",0,Amortering[[#This Row],[ränta]]+Amortering[[#This Row],[lånebelopp]]+Amortering[[#This Row],[fastighets-
avgift]])</f>
        <v>14445.095499890193</v>
      </c>
      <c r="I345" s="30">
        <f ca="1">IF(Amortering[[#This Row],[betalning
datum]]="",0,Amortering[[#This Row],[öppnings-
saldo]]-Amortering[[#This Row],[lånebelopp]])</f>
        <v>185814.00366491673</v>
      </c>
      <c r="J345" s="14">
        <f ca="1">IF(Amortering[[#This Row],[slut-
saldo]]&gt;0,LastRow-ROW(),0)</f>
        <v>18</v>
      </c>
    </row>
    <row r="346" spans="2:10" ht="15" customHeight="1" x14ac:dyDescent="0.25">
      <c r="B346" s="12">
        <f>ROWS($B$4:B346)</f>
        <v>343</v>
      </c>
      <c r="C346" s="13">
        <f ca="1">IF(ValuesEntered,IF(Amortering[[#This Row],['#]]&lt;=Lånets_löptid,IF(ROW()-ROW(Amortering[[#Headers],[betalning
datum]])=1,LoanStart,IF(I345&gt;0,EDATE(C345,1),"")),""),"")</f>
        <v>53654</v>
      </c>
      <c r="D346" s="30">
        <f ca="1">IF(ROW()-ROW(Amortering[[#Headers],[öppnings-
saldo]])=1,Lånebelopp,IF(Amortering[[#This Row],[betalning
datum]]="",0,INDEX(Amortering[], ROW()-4,8)))</f>
        <v>185814.00366491673</v>
      </c>
      <c r="E346" s="30">
        <f ca="1">IF(ValuesEntered,IF(ROW()-ROW(Amortering[[#Headers],[ränta]])=1,-IPMT(Räntesats/12,1,Lånets_löptid-ROWS($C$4:C346)+1,Amortering[[#This Row],[öppnings-
saldo]]),IFERROR(-IPMT(Räntesats/12,1,Amortering[[#This Row],['#
återstående]],D347),0)),0)</f>
        <v>732.71581758310174</v>
      </c>
      <c r="F346" s="30">
        <f ca="1">IFERROR(IF(AND(ValuesEntered,Amortering[[#This Row],[betalning
datum]]&lt;&gt;""),-PPMT(Räntesats/12,1,Lånets_löptid-ROWS($C$4:C346)+1,Amortering[[#This Row],[öppnings-
saldo]]),""),0)</f>
        <v>9962.2074449722895</v>
      </c>
      <c r="G346" s="30">
        <f ca="1">IF(Amortering[[#This Row],[betalning
datum]]="",0,PropertyTaxAmount)</f>
        <v>3750</v>
      </c>
      <c r="H346" s="30">
        <f ca="1">IF(Amortering[[#This Row],[betalning
datum]]="",0,Amortering[[#This Row],[ränta]]+Amortering[[#This Row],[lånebelopp]]+Amortering[[#This Row],[fastighets-
avgift]])</f>
        <v>14444.92326255539</v>
      </c>
      <c r="I346" s="30">
        <f ca="1">IF(Amortering[[#This Row],[betalning
datum]]="",0,Amortering[[#This Row],[öppnings-
saldo]]-Amortering[[#This Row],[lånebelopp]])</f>
        <v>175851.79621994443</v>
      </c>
      <c r="J346" s="14">
        <f ca="1">IF(Amortering[[#This Row],[slut-
saldo]]&gt;0,LastRow-ROW(),0)</f>
        <v>17</v>
      </c>
    </row>
    <row r="347" spans="2:10" ht="15" customHeight="1" x14ac:dyDescent="0.25">
      <c r="B347" s="12">
        <f>ROWS($B$4:B347)</f>
        <v>344</v>
      </c>
      <c r="C347" s="13">
        <f ca="1">IF(ValuesEntered,IF(Amortering[[#This Row],['#]]&lt;=Lånets_löptid,IF(ROW()-ROW(Amortering[[#Headers],[betalning
datum]])=1,LoanStart,IF(I346&gt;0,EDATE(C346,1),"")),""),"")</f>
        <v>53684</v>
      </c>
      <c r="D347" s="30">
        <f ca="1">IF(ROW()-ROW(Amortering[[#Headers],[öppnings-
saldo]])=1,Lånebelopp,IF(Amortering[[#This Row],[betalning
datum]]="",0,INDEX(Amortering[], ROW()-4,8)))</f>
        <v>175851.79621994443</v>
      </c>
      <c r="E347" s="30">
        <f ca="1">IF(ValuesEntered,IF(ROW()-ROW(Amortering[[#Headers],[ränta]])=1,-IPMT(Räntesats/12,1,Lånets_löptid-ROWS($C$4:C347)+1,Amortering[[#This Row],[öppnings-
saldo]]),IFERROR(-IPMT(Räntesats/12,1,Amortering[[#This Row],['#
återstående]],D348),0)),0)</f>
        <v>691.03366490535313</v>
      </c>
      <c r="F347" s="30">
        <f ca="1">IFERROR(IF(AND(ValuesEntered,Amortering[[#This Row],[betalning
datum]]&lt;&gt;""),-PPMT(Räntesats/12,1,Lånets_löptid-ROWS($C$4:C347)+1,Amortering[[#This Row],[öppnings-
saldo]]),""),0)</f>
        <v>10003.716642659672</v>
      </c>
      <c r="G347" s="30">
        <f ca="1">IF(Amortering[[#This Row],[betalning
datum]]="",0,PropertyTaxAmount)</f>
        <v>3750</v>
      </c>
      <c r="H347" s="30">
        <f ca="1">IF(Amortering[[#This Row],[betalning
datum]]="",0,Amortering[[#This Row],[ränta]]+Amortering[[#This Row],[lånebelopp]]+Amortering[[#This Row],[fastighets-
avgift]])</f>
        <v>14444.750307565026</v>
      </c>
      <c r="I347" s="30">
        <f ca="1">IF(Amortering[[#This Row],[betalning
datum]]="",0,Amortering[[#This Row],[öppnings-
saldo]]-Amortering[[#This Row],[lånebelopp]])</f>
        <v>165848.07957728475</v>
      </c>
      <c r="J347" s="14">
        <f ca="1">IF(Amortering[[#This Row],[slut-
saldo]]&gt;0,LastRow-ROW(),0)</f>
        <v>16</v>
      </c>
    </row>
    <row r="348" spans="2:10" ht="15" customHeight="1" x14ac:dyDescent="0.25">
      <c r="B348" s="12">
        <f>ROWS($B$4:B348)</f>
        <v>345</v>
      </c>
      <c r="C348" s="13">
        <f ca="1">IF(ValuesEntered,IF(Amortering[[#This Row],['#]]&lt;=Lånets_löptid,IF(ROW()-ROW(Amortering[[#Headers],[betalning
datum]])=1,LoanStart,IF(I347&gt;0,EDATE(C347,1),"")),""),"")</f>
        <v>53715</v>
      </c>
      <c r="D348" s="30">
        <f ca="1">IF(ROW()-ROW(Amortering[[#Headers],[öppnings-
saldo]])=1,Lånebelopp,IF(Amortering[[#This Row],[betalning
datum]]="",0,INDEX(Amortering[], ROW()-4,8)))</f>
        <v>165848.07957728475</v>
      </c>
      <c r="E348" s="30">
        <f ca="1">IF(ValuesEntered,IF(ROW()-ROW(Amortering[[#Headers],[ränta]])=1,-IPMT(Räntesats/12,1,Lånets_löptid-ROWS($C$4:C348)+1,Amortering[[#This Row],[öppnings-
saldo]]),IFERROR(-IPMT(Räntesats/12,1,Amortering[[#This Row],['#
återstående]],D349),0)),0)</f>
        <v>649.1778365914472</v>
      </c>
      <c r="F348" s="30">
        <f ca="1">IFERROR(IF(AND(ValuesEntered,Amortering[[#This Row],[betalning
datum]]&lt;&gt;""),-PPMT(Räntesats/12,1,Lånets_löptid-ROWS($C$4:C348)+1,Amortering[[#This Row],[öppnings-
saldo]]),""),0)</f>
        <v>10045.39879533742</v>
      </c>
      <c r="G348" s="30">
        <f ca="1">IF(Amortering[[#This Row],[betalning
datum]]="",0,PropertyTaxAmount)</f>
        <v>3750</v>
      </c>
      <c r="H348" s="30">
        <f ca="1">IF(Amortering[[#This Row],[betalning
datum]]="",0,Amortering[[#This Row],[ränta]]+Amortering[[#This Row],[lånebelopp]]+Amortering[[#This Row],[fastighets-
avgift]])</f>
        <v>14444.576631928867</v>
      </c>
      <c r="I348" s="30">
        <f ca="1">IF(Amortering[[#This Row],[betalning
datum]]="",0,Amortering[[#This Row],[öppnings-
saldo]]-Amortering[[#This Row],[lånebelopp]])</f>
        <v>155802.68078194733</v>
      </c>
      <c r="J348" s="14">
        <f ca="1">IF(Amortering[[#This Row],[slut-
saldo]]&gt;0,LastRow-ROW(),0)</f>
        <v>15</v>
      </c>
    </row>
    <row r="349" spans="2:10" ht="15" customHeight="1" x14ac:dyDescent="0.25">
      <c r="B349" s="12">
        <f>ROWS($B$4:B349)</f>
        <v>346</v>
      </c>
      <c r="C349" s="13">
        <f ca="1">IF(ValuesEntered,IF(Amortering[[#This Row],['#]]&lt;=Lånets_löptid,IF(ROW()-ROW(Amortering[[#Headers],[betalning
datum]])=1,LoanStart,IF(I348&gt;0,EDATE(C348,1),"")),""),"")</f>
        <v>53746</v>
      </c>
      <c r="D349" s="30">
        <f ca="1">IF(ROW()-ROW(Amortering[[#Headers],[öppnings-
saldo]])=1,Lånebelopp,IF(Amortering[[#This Row],[betalning
datum]]="",0,INDEX(Amortering[], ROW()-4,8)))</f>
        <v>155802.68078194733</v>
      </c>
      <c r="E349" s="30">
        <f ca="1">IF(ValuesEntered,IF(ROW()-ROW(Amortering[[#Headers],[ränta]])=1,-IPMT(Räntesats/12,1,Lånets_löptid-ROWS($C$4:C349)+1,Amortering[[#This Row],[öppnings-
saldo]]),IFERROR(-IPMT(Räntesats/12,1,Amortering[[#This Row],['#
återstående]],D350),0)),0)</f>
        <v>607.14760899290002</v>
      </c>
      <c r="F349" s="30">
        <f ca="1">IFERROR(IF(AND(ValuesEntered,Amortering[[#This Row],[betalning
datum]]&lt;&gt;""),-PPMT(Räntesats/12,1,Lånets_löptid-ROWS($C$4:C349)+1,Amortering[[#This Row],[öppnings-
saldo]]),""),0)</f>
        <v>10087.254623651326</v>
      </c>
      <c r="G349" s="30">
        <f ca="1">IF(Amortering[[#This Row],[betalning
datum]]="",0,PropertyTaxAmount)</f>
        <v>3750</v>
      </c>
      <c r="H349" s="30">
        <f ca="1">IF(Amortering[[#This Row],[betalning
datum]]="",0,Amortering[[#This Row],[ränta]]+Amortering[[#This Row],[lånebelopp]]+Amortering[[#This Row],[fastighets-
avgift]])</f>
        <v>14444.402232644226</v>
      </c>
      <c r="I349" s="30">
        <f ca="1">IF(Amortering[[#This Row],[betalning
datum]]="",0,Amortering[[#This Row],[öppnings-
saldo]]-Amortering[[#This Row],[lånebelopp]])</f>
        <v>145715.426158296</v>
      </c>
      <c r="J349" s="14">
        <f ca="1">IF(Amortering[[#This Row],[slut-
saldo]]&gt;0,LastRow-ROW(),0)</f>
        <v>14</v>
      </c>
    </row>
    <row r="350" spans="2:10" ht="15" customHeight="1" x14ac:dyDescent="0.25">
      <c r="B350" s="12">
        <f>ROWS($B$4:B350)</f>
        <v>347</v>
      </c>
      <c r="C350" s="13">
        <f ca="1">IF(ValuesEntered,IF(Amortering[[#This Row],['#]]&lt;=Lånets_löptid,IF(ROW()-ROW(Amortering[[#Headers],[betalning
datum]])=1,LoanStart,IF(I349&gt;0,EDATE(C349,1),"")),""),"")</f>
        <v>53774</v>
      </c>
      <c r="D350" s="30">
        <f ca="1">IF(ROW()-ROW(Amortering[[#Headers],[öppnings-
saldo]])=1,Lånebelopp,IF(Amortering[[#This Row],[betalning
datum]]="",0,INDEX(Amortering[], ROW()-4,8)))</f>
        <v>145715.426158296</v>
      </c>
      <c r="E350" s="30">
        <f ca="1">IF(ValuesEntered,IF(ROW()-ROW(Amortering[[#Headers],[ränta]])=1,-IPMT(Räntesats/12,1,Lånets_löptid-ROWS($C$4:C350)+1,Amortering[[#This Row],[öppnings-
saldo]]),IFERROR(-IPMT(Räntesats/12,1,Amortering[[#This Row],['#
återstående]],D351),0)),0)</f>
        <v>564.94225544602557</v>
      </c>
      <c r="F350" s="30">
        <f ca="1">IFERROR(IF(AND(ValuesEntered,Amortering[[#This Row],[betalning
datum]]&lt;&gt;""),-PPMT(Räntesats/12,1,Lånets_löptid-ROWS($C$4:C350)+1,Amortering[[#This Row],[öppnings-
saldo]]),""),0)</f>
        <v>10129.284851249871</v>
      </c>
      <c r="G350" s="30">
        <f ca="1">IF(Amortering[[#This Row],[betalning
datum]]="",0,PropertyTaxAmount)</f>
        <v>3750</v>
      </c>
      <c r="H350" s="30">
        <f ca="1">IF(Amortering[[#This Row],[betalning
datum]]="",0,Amortering[[#This Row],[ränta]]+Amortering[[#This Row],[lånebelopp]]+Amortering[[#This Row],[fastighets-
avgift]])</f>
        <v>14444.227106695897</v>
      </c>
      <c r="I350" s="30">
        <f ca="1">IF(Amortering[[#This Row],[betalning
datum]]="",0,Amortering[[#This Row],[öppnings-
saldo]]-Amortering[[#This Row],[lånebelopp]])</f>
        <v>135586.14130704614</v>
      </c>
      <c r="J350" s="14">
        <f ca="1">IF(Amortering[[#This Row],[slut-
saldo]]&gt;0,LastRow-ROW(),0)</f>
        <v>13</v>
      </c>
    </row>
    <row r="351" spans="2:10" ht="15" customHeight="1" x14ac:dyDescent="0.25">
      <c r="B351" s="12">
        <f>ROWS($B$4:B351)</f>
        <v>348</v>
      </c>
      <c r="C351" s="13">
        <f ca="1">IF(ValuesEntered,IF(Amortering[[#This Row],['#]]&lt;=Lånets_löptid,IF(ROW()-ROW(Amortering[[#Headers],[betalning
datum]])=1,LoanStart,IF(I350&gt;0,EDATE(C350,1),"")),""),"")</f>
        <v>53805</v>
      </c>
      <c r="D351" s="30">
        <f ca="1">IF(ROW()-ROW(Amortering[[#Headers],[öppnings-
saldo]])=1,Lånebelopp,IF(Amortering[[#This Row],[betalning
datum]]="",0,INDEX(Amortering[], ROW()-4,8)))</f>
        <v>135586.14130704614</v>
      </c>
      <c r="E351" s="30">
        <f ca="1">IF(ValuesEntered,IF(ROW()-ROW(Amortering[[#Headers],[ränta]])=1,-IPMT(Räntesats/12,1,Lånets_löptid-ROWS($C$4:C351)+1,Amortering[[#This Row],[öppnings-
saldo]]),IFERROR(-IPMT(Räntesats/12,1,Amortering[[#This Row],['#
återstående]],D352),0)),0)</f>
        <v>522.56104625937246</v>
      </c>
      <c r="F351" s="30">
        <f ca="1">IFERROR(IF(AND(ValuesEntered,Amortering[[#This Row],[betalning
datum]]&lt;&gt;""),-PPMT(Räntesats/12,1,Lånets_löptid-ROWS($C$4:C351)+1,Amortering[[#This Row],[öppnings-
saldo]]),""),0)</f>
        <v>10171.490204796748</v>
      </c>
      <c r="G351" s="30">
        <f ca="1">IF(Amortering[[#This Row],[betalning
datum]]="",0,PropertyTaxAmount)</f>
        <v>3750</v>
      </c>
      <c r="H351" s="30">
        <f ca="1">IF(Amortering[[#This Row],[betalning
datum]]="",0,Amortering[[#This Row],[ränta]]+Amortering[[#This Row],[lånebelopp]]+Amortering[[#This Row],[fastighets-
avgift]])</f>
        <v>14444.05125105612</v>
      </c>
      <c r="I351" s="30">
        <f ca="1">IF(Amortering[[#This Row],[betalning
datum]]="",0,Amortering[[#This Row],[öppnings-
saldo]]-Amortering[[#This Row],[lånebelopp]])</f>
        <v>125414.65110224939</v>
      </c>
      <c r="J351" s="14">
        <f ca="1">IF(Amortering[[#This Row],[slut-
saldo]]&gt;0,LastRow-ROW(),0)</f>
        <v>12</v>
      </c>
    </row>
    <row r="352" spans="2:10" ht="15" customHeight="1" x14ac:dyDescent="0.25">
      <c r="B352" s="12">
        <f>ROWS($B$4:B352)</f>
        <v>349</v>
      </c>
      <c r="C352" s="13">
        <f ca="1">IF(ValuesEntered,IF(Amortering[[#This Row],['#]]&lt;=Lånets_löptid,IF(ROW()-ROW(Amortering[[#Headers],[betalning
datum]])=1,LoanStart,IF(I351&gt;0,EDATE(C351,1),"")),""),"")</f>
        <v>53835</v>
      </c>
      <c r="D352" s="30">
        <f ca="1">IF(ROW()-ROW(Amortering[[#Headers],[öppnings-
saldo]])=1,Lånebelopp,IF(Amortering[[#This Row],[betalning
datum]]="",0,INDEX(Amortering[], ROW()-4,8)))</f>
        <v>125414.65110224939</v>
      </c>
      <c r="E352" s="30">
        <f ca="1">IF(ValuesEntered,IF(ROW()-ROW(Amortering[[#Headers],[ränta]])=1,-IPMT(Räntesats/12,1,Lånets_löptid-ROWS($C$4:C352)+1,Amortering[[#This Row],[öppnings-
saldo]]),IFERROR(-IPMT(Räntesats/12,1,Amortering[[#This Row],['#
återstående]],D353),0)),0)</f>
        <v>480.00324870110836</v>
      </c>
      <c r="F352" s="30">
        <f ca="1">IFERROR(IF(AND(ValuesEntered,Amortering[[#This Row],[betalning
datum]]&lt;&gt;""),-PPMT(Räntesats/12,1,Lånets_löptid-ROWS($C$4:C352)+1,Amortering[[#This Row],[öppnings-
saldo]]),""),0)</f>
        <v>10213.871413983401</v>
      </c>
      <c r="G352" s="30">
        <f ca="1">IF(Amortering[[#This Row],[betalning
datum]]="",0,PropertyTaxAmount)</f>
        <v>3750</v>
      </c>
      <c r="H352" s="30">
        <f ca="1">IF(Amortering[[#This Row],[betalning
datum]]="",0,Amortering[[#This Row],[ränta]]+Amortering[[#This Row],[lånebelopp]]+Amortering[[#This Row],[fastighets-
avgift]])</f>
        <v>14443.87466268451</v>
      </c>
      <c r="I352" s="30">
        <f ca="1">IF(Amortering[[#This Row],[betalning
datum]]="",0,Amortering[[#This Row],[öppnings-
saldo]]-Amortering[[#This Row],[lånebelopp]])</f>
        <v>115200.77968826599</v>
      </c>
      <c r="J352" s="14">
        <f ca="1">IF(Amortering[[#This Row],[slut-
saldo]]&gt;0,LastRow-ROW(),0)</f>
        <v>11</v>
      </c>
    </row>
    <row r="353" spans="2:10" ht="15" customHeight="1" x14ac:dyDescent="0.25">
      <c r="B353" s="12">
        <f>ROWS($B$4:B353)</f>
        <v>350</v>
      </c>
      <c r="C353" s="13">
        <f ca="1">IF(ValuesEntered,IF(Amortering[[#This Row],['#]]&lt;=Lånets_löptid,IF(ROW()-ROW(Amortering[[#Headers],[betalning
datum]])=1,LoanStart,IF(I352&gt;0,EDATE(C352,1),"")),""),"")</f>
        <v>53866</v>
      </c>
      <c r="D353" s="30">
        <f ca="1">IF(ROW()-ROW(Amortering[[#Headers],[öppnings-
saldo]])=1,Lånebelopp,IF(Amortering[[#This Row],[betalning
datum]]="",0,INDEX(Amortering[], ROW()-4,8)))</f>
        <v>115200.77968826599</v>
      </c>
      <c r="E353" s="30">
        <f ca="1">IF(ValuesEntered,IF(ROW()-ROW(Amortering[[#Headers],[ränta]])=1,-IPMT(Räntesats/12,1,Lånets_löptid-ROWS($C$4:C353)+1,Amortering[[#This Row],[öppnings-
saldo]]),IFERROR(-IPMT(Räntesats/12,1,Amortering[[#This Row],['#
återstående]],D354),0)),0)</f>
        <v>437.26812698635138</v>
      </c>
      <c r="F353" s="30">
        <f ca="1">IFERROR(IF(AND(ValuesEntered,Amortering[[#This Row],[betalning
datum]]&lt;&gt;""),-PPMT(Räntesats/12,1,Lånets_löptid-ROWS($C$4:C353)+1,Amortering[[#This Row],[öppnings-
saldo]]),""),0)</f>
        <v>10256.429211541667</v>
      </c>
      <c r="G353" s="30">
        <f ca="1">IF(Amortering[[#This Row],[betalning
datum]]="",0,PropertyTaxAmount)</f>
        <v>3750</v>
      </c>
      <c r="H353" s="30">
        <f ca="1">IF(Amortering[[#This Row],[betalning
datum]]="",0,Amortering[[#This Row],[ränta]]+Amortering[[#This Row],[lånebelopp]]+Amortering[[#This Row],[fastighets-
avgift]])</f>
        <v>14443.697338528018</v>
      </c>
      <c r="I353" s="30">
        <f ca="1">IF(Amortering[[#This Row],[betalning
datum]]="",0,Amortering[[#This Row],[öppnings-
saldo]]-Amortering[[#This Row],[lånebelopp]])</f>
        <v>104944.35047672433</v>
      </c>
      <c r="J353" s="14">
        <f ca="1">IF(Amortering[[#This Row],[slut-
saldo]]&gt;0,LastRow-ROW(),0)</f>
        <v>10</v>
      </c>
    </row>
    <row r="354" spans="2:10" ht="15" customHeight="1" x14ac:dyDescent="0.25">
      <c r="B354" s="12">
        <f>ROWS($B$4:B354)</f>
        <v>351</v>
      </c>
      <c r="C354" s="13">
        <f ca="1">IF(ValuesEntered,IF(Amortering[[#This Row],['#]]&lt;=Lånets_löptid,IF(ROW()-ROW(Amortering[[#Headers],[betalning
datum]])=1,LoanStart,IF(I353&gt;0,EDATE(C353,1),"")),""),"")</f>
        <v>53896</v>
      </c>
      <c r="D354" s="30">
        <f ca="1">IF(ROW()-ROW(Amortering[[#Headers],[öppnings-
saldo]])=1,Lånebelopp,IF(Amortering[[#This Row],[betalning
datum]]="",0,INDEX(Amortering[], ROW()-4,8)))</f>
        <v>104944.35047672433</v>
      </c>
      <c r="E354" s="30">
        <f ca="1">IF(ValuesEntered,IF(ROW()-ROW(Amortering[[#Headers],[ränta]])=1,-IPMT(Räntesats/12,1,Lånets_löptid-ROWS($C$4:C354)+1,Amortering[[#This Row],[öppnings-
saldo]]),IFERROR(-IPMT(Räntesats/12,1,Amortering[[#This Row],['#
återstående]],D355),0)),0)</f>
        <v>394.35494226444956</v>
      </c>
      <c r="F354" s="30">
        <f ca="1">IFERROR(IF(AND(ValuesEntered,Amortering[[#This Row],[betalning
datum]]&lt;&gt;""),-PPMT(Räntesats/12,1,Lånets_löptid-ROWS($C$4:C354)+1,Amortering[[#This Row],[öppnings-
saldo]]),""),0)</f>
        <v>10299.164333256424</v>
      </c>
      <c r="G354" s="30">
        <f ca="1">IF(Amortering[[#This Row],[betalning
datum]]="",0,PropertyTaxAmount)</f>
        <v>3750</v>
      </c>
      <c r="H354" s="30">
        <f ca="1">IF(Amortering[[#This Row],[betalning
datum]]="",0,Amortering[[#This Row],[ränta]]+Amortering[[#This Row],[lånebelopp]]+Amortering[[#This Row],[fastighets-
avgift]])</f>
        <v>14443.519275520874</v>
      </c>
      <c r="I354" s="30">
        <f ca="1">IF(Amortering[[#This Row],[betalning
datum]]="",0,Amortering[[#This Row],[öppnings-
saldo]]-Amortering[[#This Row],[lånebelopp]])</f>
        <v>94645.186143467901</v>
      </c>
      <c r="J354" s="14">
        <f ca="1">IF(Amortering[[#This Row],[slut-
saldo]]&gt;0,LastRow-ROW(),0)</f>
        <v>9</v>
      </c>
    </row>
    <row r="355" spans="2:10" ht="15" customHeight="1" x14ac:dyDescent="0.25">
      <c r="B355" s="12">
        <f>ROWS($B$4:B355)</f>
        <v>352</v>
      </c>
      <c r="C355" s="13">
        <f ca="1">IF(ValuesEntered,IF(Amortering[[#This Row],['#]]&lt;=Lånets_löptid,IF(ROW()-ROW(Amortering[[#Headers],[betalning
datum]])=1,LoanStart,IF(I354&gt;0,EDATE(C354,1),"")),""),"")</f>
        <v>53927</v>
      </c>
      <c r="D355" s="30">
        <f ca="1">IF(ROW()-ROW(Amortering[[#Headers],[öppnings-
saldo]])=1,Lånebelopp,IF(Amortering[[#This Row],[betalning
datum]]="",0,INDEX(Amortering[], ROW()-4,8)))</f>
        <v>94645.186143467901</v>
      </c>
      <c r="E355" s="30">
        <f ca="1">IF(ValuesEntered,IF(ROW()-ROW(Amortering[[#Headers],[ränta]])=1,-IPMT(Räntesats/12,1,Lånets_löptid-ROWS($C$4:C355)+1,Amortering[[#This Row],[öppnings-
saldo]]),IFERROR(-IPMT(Räntesats/12,1,Amortering[[#This Row],['#
återstående]],D356),0)),0)</f>
        <v>351.26295260620657</v>
      </c>
      <c r="F355" s="30">
        <f ca="1">IFERROR(IF(AND(ValuesEntered,Amortering[[#This Row],[betalning
datum]]&lt;&gt;""),-PPMT(Räntesats/12,1,Lånets_löptid-ROWS($C$4:C355)+1,Amortering[[#This Row],[öppnings-
saldo]]),""),0)</f>
        <v>10342.077517978323</v>
      </c>
      <c r="G355" s="30">
        <f ca="1">IF(Amortering[[#This Row],[betalning
datum]]="",0,PropertyTaxAmount)</f>
        <v>3750</v>
      </c>
      <c r="H355" s="30">
        <f ca="1">IF(Amortering[[#This Row],[betalning
datum]]="",0,Amortering[[#This Row],[ränta]]+Amortering[[#This Row],[lånebelopp]]+Amortering[[#This Row],[fastighets-
avgift]])</f>
        <v>14443.34047058453</v>
      </c>
      <c r="I355" s="30">
        <f ca="1">IF(Amortering[[#This Row],[betalning
datum]]="",0,Amortering[[#This Row],[öppnings-
saldo]]-Amortering[[#This Row],[lånebelopp]])</f>
        <v>84303.108625489578</v>
      </c>
      <c r="J355" s="14">
        <f ca="1">IF(Amortering[[#This Row],[slut-
saldo]]&gt;0,LastRow-ROW(),0)</f>
        <v>8</v>
      </c>
    </row>
    <row r="356" spans="2:10" ht="15" customHeight="1" x14ac:dyDescent="0.25">
      <c r="B356" s="12">
        <f>ROWS($B$4:B356)</f>
        <v>353</v>
      </c>
      <c r="C356" s="13">
        <f ca="1">IF(ValuesEntered,IF(Amortering[[#This Row],['#]]&lt;=Lånets_löptid,IF(ROW()-ROW(Amortering[[#Headers],[betalning
datum]])=1,LoanStart,IF(I355&gt;0,EDATE(C355,1),"")),""),"")</f>
        <v>53958</v>
      </c>
      <c r="D356" s="30">
        <f ca="1">IF(ROW()-ROW(Amortering[[#Headers],[öppnings-
saldo]])=1,Lånebelopp,IF(Amortering[[#This Row],[betalning
datum]]="",0,INDEX(Amortering[], ROW()-4,8)))</f>
        <v>84303.108625489578</v>
      </c>
      <c r="E356" s="30">
        <f ca="1">IF(ValuesEntered,IF(ROW()-ROW(Amortering[[#Headers],[ränta]])=1,-IPMT(Räntesats/12,1,Lånets_löptid-ROWS($C$4:C356)+1,Amortering[[#This Row],[öppnings-
saldo]]),IFERROR(-IPMT(Räntesats/12,1,Amortering[[#This Row],['#
återstående]],D357),0)),0)</f>
        <v>307.99141299105418</v>
      </c>
      <c r="F356" s="30">
        <f ca="1">IFERROR(IF(AND(ValuesEntered,Amortering[[#This Row],[betalning
datum]]&lt;&gt;""),-PPMT(Räntesats/12,1,Lånets_löptid-ROWS($C$4:C356)+1,Amortering[[#This Row],[öppnings-
saldo]]),""),0)</f>
        <v>10385.169507636567</v>
      </c>
      <c r="G356" s="30">
        <f ca="1">IF(Amortering[[#This Row],[betalning
datum]]="",0,PropertyTaxAmount)</f>
        <v>3750</v>
      </c>
      <c r="H356" s="30">
        <f ca="1">IF(Amortering[[#This Row],[betalning
datum]]="",0,Amortering[[#This Row],[ränta]]+Amortering[[#This Row],[lånebelopp]]+Amortering[[#This Row],[fastighets-
avgift]])</f>
        <v>14443.160920627621</v>
      </c>
      <c r="I356" s="30">
        <f ca="1">IF(Amortering[[#This Row],[betalning
datum]]="",0,Amortering[[#This Row],[öppnings-
saldo]]-Amortering[[#This Row],[lånebelopp]])</f>
        <v>73917.939117853006</v>
      </c>
      <c r="J356" s="14">
        <f ca="1">IF(Amortering[[#This Row],[slut-
saldo]]&gt;0,LastRow-ROW(),0)</f>
        <v>7</v>
      </c>
    </row>
    <row r="357" spans="2:10" ht="15" customHeight="1" x14ac:dyDescent="0.25">
      <c r="B357" s="12">
        <f>ROWS($B$4:B357)</f>
        <v>354</v>
      </c>
      <c r="C357" s="13">
        <f ca="1">IF(ValuesEntered,IF(Amortering[[#This Row],['#]]&lt;=Lånets_löptid,IF(ROW()-ROW(Amortering[[#Headers],[betalning
datum]])=1,LoanStart,IF(I356&gt;0,EDATE(C356,1),"")),""),"")</f>
        <v>53988</v>
      </c>
      <c r="D357" s="30">
        <f ca="1">IF(ROW()-ROW(Amortering[[#Headers],[öppnings-
saldo]])=1,Lånebelopp,IF(Amortering[[#This Row],[betalning
datum]]="",0,INDEX(Amortering[], ROW()-4,8)))</f>
        <v>73917.939117853006</v>
      </c>
      <c r="E357" s="30">
        <f ca="1">IF(ValuesEntered,IF(ROW()-ROW(Amortering[[#Headers],[ränta]])=1,-IPMT(Räntesats/12,1,Lånets_löptid-ROWS($C$4:C357)+1,Amortering[[#This Row],[öppnings-
saldo]]),IFERROR(-IPMT(Räntesats/12,1,Amortering[[#This Row],['#
återstående]],D358),0)),0)</f>
        <v>264.53957529417204</v>
      </c>
      <c r="F357" s="30">
        <f ca="1">IFERROR(IF(AND(ValuesEntered,Amortering[[#This Row],[betalning
datum]]&lt;&gt;""),-PPMT(Räntesats/12,1,Lånets_löptid-ROWS($C$4:C357)+1,Amortering[[#This Row],[öppnings-
saldo]]),""),0)</f>
        <v>10428.441047251717</v>
      </c>
      <c r="G357" s="30">
        <f ca="1">IF(Amortering[[#This Row],[betalning
datum]]="",0,PropertyTaxAmount)</f>
        <v>3750</v>
      </c>
      <c r="H357" s="30">
        <f ca="1">IF(Amortering[[#This Row],[betalning
datum]]="",0,Amortering[[#This Row],[ränta]]+Amortering[[#This Row],[lånebelopp]]+Amortering[[#This Row],[fastighets-
avgift]])</f>
        <v>14442.980622545889</v>
      </c>
      <c r="I357" s="30">
        <f ca="1">IF(Amortering[[#This Row],[betalning
datum]]="",0,Amortering[[#This Row],[öppnings-
saldo]]-Amortering[[#This Row],[lånebelopp]])</f>
        <v>63489.498070601287</v>
      </c>
      <c r="J357" s="14">
        <f ca="1">IF(Amortering[[#This Row],[slut-
saldo]]&gt;0,LastRow-ROW(),0)</f>
        <v>6</v>
      </c>
    </row>
    <row r="358" spans="2:10" ht="15" customHeight="1" x14ac:dyDescent="0.25">
      <c r="B358" s="12">
        <f>ROWS($B$4:B358)</f>
        <v>355</v>
      </c>
      <c r="C358" s="13">
        <f ca="1">IF(ValuesEntered,IF(Amortering[[#This Row],['#]]&lt;=Lånets_löptid,IF(ROW()-ROW(Amortering[[#Headers],[betalning
datum]])=1,LoanStart,IF(I357&gt;0,EDATE(C357,1),"")),""),"")</f>
        <v>54019</v>
      </c>
      <c r="D358" s="30">
        <f ca="1">IF(ROW()-ROW(Amortering[[#Headers],[öppnings-
saldo]])=1,Lånebelopp,IF(Amortering[[#This Row],[betalning
datum]]="",0,INDEX(Amortering[], ROW()-4,8)))</f>
        <v>63489.498070601287</v>
      </c>
      <c r="E358" s="30">
        <f ca="1">IF(ValuesEntered,IF(ROW()-ROW(Amortering[[#Headers],[ränta]])=1,-IPMT(Räntesats/12,1,Lånets_löptid-ROWS($C$4:C358)+1,Amortering[[#This Row],[öppnings-
saldo]]),IFERROR(-IPMT(Räntesats/12,1,Amortering[[#This Row],['#
återstående]],D359),0)),0)</f>
        <v>220.9066882735529</v>
      </c>
      <c r="F358" s="30">
        <f ca="1">IFERROR(IF(AND(ValuesEntered,Amortering[[#This Row],[betalning
datum]]&lt;&gt;""),-PPMT(Räntesats/12,1,Lånets_löptid-ROWS($C$4:C358)+1,Amortering[[#This Row],[öppnings-
saldo]]),""),0)</f>
        <v>10471.8928849486</v>
      </c>
      <c r="G358" s="30">
        <f ca="1">IF(Amortering[[#This Row],[betalning
datum]]="",0,PropertyTaxAmount)</f>
        <v>3750</v>
      </c>
      <c r="H358" s="30">
        <f ca="1">IF(Amortering[[#This Row],[betalning
datum]]="",0,Amortering[[#This Row],[ränta]]+Amortering[[#This Row],[lånebelopp]]+Amortering[[#This Row],[fastighets-
avgift]])</f>
        <v>14442.799573222153</v>
      </c>
      <c r="I358" s="30">
        <f ca="1">IF(Amortering[[#This Row],[betalning
datum]]="",0,Amortering[[#This Row],[öppnings-
saldo]]-Amortering[[#This Row],[lånebelopp]])</f>
        <v>53017.60518565269</v>
      </c>
      <c r="J358" s="14">
        <f ca="1">IF(Amortering[[#This Row],[slut-
saldo]]&gt;0,LastRow-ROW(),0)</f>
        <v>5</v>
      </c>
    </row>
    <row r="359" spans="2:10" ht="15" customHeight="1" x14ac:dyDescent="0.25">
      <c r="B359" s="12">
        <f>ROWS($B$4:B359)</f>
        <v>356</v>
      </c>
      <c r="C359" s="13">
        <f ca="1">IF(ValuesEntered,IF(Amortering[[#This Row],['#]]&lt;=Lånets_löptid,IF(ROW()-ROW(Amortering[[#Headers],[betalning
datum]])=1,LoanStart,IF(I358&gt;0,EDATE(C358,1),"")),""),"")</f>
        <v>54049</v>
      </c>
      <c r="D359" s="30">
        <f ca="1">IF(ROW()-ROW(Amortering[[#Headers],[öppnings-
saldo]])=1,Lånebelopp,IF(Amortering[[#This Row],[betalning
datum]]="",0,INDEX(Amortering[], ROW()-4,8)))</f>
        <v>53017.60518565269</v>
      </c>
      <c r="E359" s="30">
        <f ca="1">IF(ValuesEntered,IF(ROW()-ROW(Amortering[[#Headers],[ränta]])=1,-IPMT(Räntesats/12,1,Lånets_löptid-ROWS($C$4:C359)+1,Amortering[[#This Row],[öppnings-
saldo]]),IFERROR(-IPMT(Räntesats/12,1,Amortering[[#This Row],['#
återstående]],D360),0)),0)</f>
        <v>177.09199755701445</v>
      </c>
      <c r="F359" s="30">
        <f ca="1">IFERROR(IF(AND(ValuesEntered,Amortering[[#This Row],[betalning
datum]]&lt;&gt;""),-PPMT(Räntesats/12,1,Lånets_löptid-ROWS($C$4:C359)+1,Amortering[[#This Row],[öppnings-
saldo]]),""),0)</f>
        <v>10515.525771969222</v>
      </c>
      <c r="G359" s="30">
        <f ca="1">IF(Amortering[[#This Row],[betalning
datum]]="",0,PropertyTaxAmount)</f>
        <v>3750</v>
      </c>
      <c r="H359" s="30">
        <f ca="1">IF(Amortering[[#This Row],[betalning
datum]]="",0,Amortering[[#This Row],[ränta]]+Amortering[[#This Row],[lånebelopp]]+Amortering[[#This Row],[fastighets-
avgift]])</f>
        <v>14442.617769526236</v>
      </c>
      <c r="I359" s="30">
        <f ca="1">IF(Amortering[[#This Row],[betalning
datum]]="",0,Amortering[[#This Row],[öppnings-
saldo]]-Amortering[[#This Row],[lånebelopp]])</f>
        <v>42502.079413683467</v>
      </c>
      <c r="J359" s="14">
        <f ca="1">IF(Amortering[[#This Row],[slut-
saldo]]&gt;0,LastRow-ROW(),0)</f>
        <v>4</v>
      </c>
    </row>
    <row r="360" spans="2:10" ht="15" customHeight="1" x14ac:dyDescent="0.25">
      <c r="B360" s="12">
        <f>ROWS($B$4:B360)</f>
        <v>357</v>
      </c>
      <c r="C360" s="13">
        <f ca="1">IF(ValuesEntered,IF(Amortering[[#This Row],['#]]&lt;=Lånets_löptid,IF(ROW()-ROW(Amortering[[#Headers],[betalning
datum]])=1,LoanStart,IF(I359&gt;0,EDATE(C359,1),"")),""),"")</f>
        <v>54080</v>
      </c>
      <c r="D360" s="30">
        <f ca="1">IF(ROW()-ROW(Amortering[[#Headers],[öppnings-
saldo]])=1,Lånebelopp,IF(Amortering[[#This Row],[betalning
datum]]="",0,INDEX(Amortering[], ROW()-4,8)))</f>
        <v>42502.079413683467</v>
      </c>
      <c r="E360" s="30">
        <f ca="1">IF(ValuesEntered,IF(ROW()-ROW(Amortering[[#Headers],[ränta]])=1,-IPMT(Räntesats/12,1,Lånets_löptid-ROWS($C$4:C360)+1,Amortering[[#This Row],[öppnings-
saldo]]),IFERROR(-IPMT(Räntesats/12,1,Amortering[[#This Row],['#
återstående]],D361),0)),0)</f>
        <v>133.0947456291571</v>
      </c>
      <c r="F360" s="30">
        <f ca="1">IFERROR(IF(AND(ValuesEntered,Amortering[[#This Row],[betalning
datum]]&lt;&gt;""),-PPMT(Räntesats/12,1,Lånets_löptid-ROWS($C$4:C360)+1,Amortering[[#This Row],[öppnings-
saldo]]),""),0)</f>
        <v>10559.340462685757</v>
      </c>
      <c r="G360" s="30">
        <f ca="1">IF(Amortering[[#This Row],[betalning
datum]]="",0,PropertyTaxAmount)</f>
        <v>3750</v>
      </c>
      <c r="H360" s="30">
        <f ca="1">IF(Amortering[[#This Row],[betalning
datum]]="",0,Amortering[[#This Row],[ränta]]+Amortering[[#This Row],[lånebelopp]]+Amortering[[#This Row],[fastighets-
avgift]])</f>
        <v>14442.435208314915</v>
      </c>
      <c r="I360" s="30">
        <f ca="1">IF(Amortering[[#This Row],[betalning
datum]]="",0,Amortering[[#This Row],[öppnings-
saldo]]-Amortering[[#This Row],[lånebelopp]])</f>
        <v>31942.738950997707</v>
      </c>
      <c r="J360" s="14">
        <f ca="1">IF(Amortering[[#This Row],[slut-
saldo]]&gt;0,LastRow-ROW(),0)</f>
        <v>3</v>
      </c>
    </row>
    <row r="361" spans="2:10" ht="15" customHeight="1" x14ac:dyDescent="0.25">
      <c r="B361" s="12">
        <f>ROWS($B$4:B361)</f>
        <v>358</v>
      </c>
      <c r="C361" s="13">
        <f ca="1">IF(ValuesEntered,IF(Amortering[[#This Row],['#]]&lt;=Lånets_löptid,IF(ROW()-ROW(Amortering[[#Headers],[betalning
datum]])=1,LoanStart,IF(I360&gt;0,EDATE(C360,1),"")),""),"")</f>
        <v>54111</v>
      </c>
      <c r="D361" s="30">
        <f ca="1">IF(ROW()-ROW(Amortering[[#Headers],[öppnings-
saldo]])=1,Lånebelopp,IF(Amortering[[#This Row],[betalning
datum]]="",0,INDEX(Amortering[], ROW()-4,8)))</f>
        <v>31942.738950997707</v>
      </c>
      <c r="E361" s="30">
        <f ca="1">IF(ValuesEntered,IF(ROW()-ROW(Amortering[[#Headers],[ränta]])=1,-IPMT(Räntesats/12,1,Lånets_löptid-ROWS($C$4:C361)+1,Amortering[[#This Row],[öppnings-
saldo]]),IFERROR(-IPMT(Räntesats/12,1,Amortering[[#This Row],['#
återstående]],D362),0)),0)</f>
        <v>88.914171818267064</v>
      </c>
      <c r="F361" s="30">
        <f ca="1">IFERROR(IF(AND(ValuesEntered,Amortering[[#This Row],[betalning
datum]]&lt;&gt;""),-PPMT(Räntesats/12,1,Lånets_löptid-ROWS($C$4:C361)+1,Amortering[[#This Row],[öppnings-
saldo]]),""),0)</f>
        <v>10603.337714613612</v>
      </c>
      <c r="G361" s="30">
        <f ca="1">IF(Amortering[[#This Row],[betalning
datum]]="",0,PropertyTaxAmount)</f>
        <v>3750</v>
      </c>
      <c r="H361" s="30">
        <f ca="1">IF(Amortering[[#This Row],[betalning
datum]]="",0,Amortering[[#This Row],[ränta]]+Amortering[[#This Row],[lånebelopp]]+Amortering[[#This Row],[fastighets-
avgift]])</f>
        <v>14442.251886431879</v>
      </c>
      <c r="I361" s="30">
        <f ca="1">IF(Amortering[[#This Row],[betalning
datum]]="",0,Amortering[[#This Row],[öppnings-
saldo]]-Amortering[[#This Row],[lånebelopp]])</f>
        <v>21339.401236384096</v>
      </c>
      <c r="J361" s="14">
        <f ca="1">IF(Amortering[[#This Row],[slut-
saldo]]&gt;0,LastRow-ROW(),0)</f>
        <v>2</v>
      </c>
    </row>
    <row r="362" spans="2:10" ht="15" customHeight="1" x14ac:dyDescent="0.25">
      <c r="B362" s="12">
        <f>ROWS($B$4:B362)</f>
        <v>359</v>
      </c>
      <c r="C362" s="13">
        <f ca="1">IF(ValuesEntered,IF(Amortering[[#This Row],['#]]&lt;=Lånets_löptid,IF(ROW()-ROW(Amortering[[#Headers],[betalning
datum]])=1,LoanStart,IF(I361&gt;0,EDATE(C361,1),"")),""),"")</f>
        <v>54140</v>
      </c>
      <c r="D362" s="30">
        <f ca="1">IF(ROW()-ROW(Amortering[[#Headers],[öppnings-
saldo]])=1,Lånebelopp,IF(Amortering[[#This Row],[betalning
datum]]="",0,INDEX(Amortering[], ROW()-4,8)))</f>
        <v>21339.401236384096</v>
      </c>
      <c r="E362" s="30">
        <f ca="1">IF(ValuesEntered,IF(ROW()-ROW(Amortering[[#Headers],[ränta]])=1,-IPMT(Räntesats/12,1,Lånets_löptid-ROWS($C$4:C362)+1,Amortering[[#This Row],[öppnings-
saldo]]),IFERROR(-IPMT(Räntesats/12,1,Amortering[[#This Row],['#
återstående]],D363),0)),0)</f>
        <v>44.549512283164987</v>
      </c>
      <c r="F362" s="30">
        <f ca="1">IFERROR(IF(AND(ValuesEntered,Amortering[[#This Row],[betalning
datum]]&lt;&gt;""),-PPMT(Räntesats/12,1,Lånets_löptid-ROWS($C$4:C362)+1,Amortering[[#This Row],[öppnings-
saldo]]),""),0)</f>
        <v>10647.518288424499</v>
      </c>
      <c r="G362" s="30">
        <f ca="1">IF(Amortering[[#This Row],[betalning
datum]]="",0,PropertyTaxAmount)</f>
        <v>3750</v>
      </c>
      <c r="H362" s="30">
        <f ca="1">IF(Amortering[[#This Row],[betalning
datum]]="",0,Amortering[[#This Row],[ränta]]+Amortering[[#This Row],[lånebelopp]]+Amortering[[#This Row],[fastighets-
avgift]])</f>
        <v>14442.067800707664</v>
      </c>
      <c r="I362" s="30">
        <f ca="1">IF(Amortering[[#This Row],[betalning
datum]]="",0,Amortering[[#This Row],[öppnings-
saldo]]-Amortering[[#This Row],[lånebelopp]])</f>
        <v>10691.882947959597</v>
      </c>
      <c r="J362" s="14">
        <f ca="1">IF(Amortering[[#This Row],[slut-
saldo]]&gt;0,LastRow-ROW(),0)</f>
        <v>1</v>
      </c>
    </row>
    <row r="363" spans="2:10" ht="15" customHeight="1" x14ac:dyDescent="0.25">
      <c r="B363" s="12">
        <f>ROWS($B$4:B363)</f>
        <v>360</v>
      </c>
      <c r="C363" s="13">
        <f ca="1">IF(ValuesEntered,IF(Amortering[[#This Row],['#]]&lt;=Lånets_löptid,IF(ROW()-ROW(Amortering[[#Headers],[betalning
datum]])=1,LoanStart,IF(I362&gt;0,EDATE(C362,1),"")),""),"")</f>
        <v>54171</v>
      </c>
      <c r="D363" s="30">
        <f ca="1">IF(ROW()-ROW(Amortering[[#Headers],[öppnings-
saldo]])=1,Lånebelopp,IF(Amortering[[#This Row],[betalning
datum]]="",0,INDEX(Amortering[], ROW()-4,8)))</f>
        <v>10691.882947959597</v>
      </c>
      <c r="E363" s="30">
        <f ca="1">IF(ValuesEntered,IF(ROW()-ROW(Amortering[[#Headers],[ränta]])=1,-IPMT(Räntesats/12,1,Lånets_löptid-ROWS($C$4:C363)+1,Amortering[[#This Row],[öppnings-
saldo]]),IFERROR(-IPMT(Räntesats/12,1,Amortering[[#This Row],['#
återstående]],D364),0)),0)</f>
        <v>0</v>
      </c>
      <c r="F363" s="30">
        <f ca="1">IFERROR(IF(AND(ValuesEntered,Amortering[[#This Row],[betalning
datum]]&lt;&gt;""),-PPMT(Räntesats/12,1,Lånets_löptid-ROWS($C$4:C363)+1,Amortering[[#This Row],[öppnings-
saldo]]),""),0)</f>
        <v>10691.882947959599</v>
      </c>
      <c r="G363" s="30">
        <f ca="1">IF(Amortering[[#This Row],[betalning
datum]]="",0,PropertyTaxAmount)</f>
        <v>3750</v>
      </c>
      <c r="H363" s="30">
        <f ca="1">IF(Amortering[[#This Row],[betalning
datum]]="",0,Amortering[[#This Row],[ränta]]+Amortering[[#This Row],[lånebelopp]]+Amortering[[#This Row],[fastighets-
avgift]])</f>
        <v>14441.882947959599</v>
      </c>
      <c r="I363" s="30">
        <f ca="1">IF(Amortering[[#This Row],[betalning
datum]]="",0,Amortering[[#This Row],[öppnings-
saldo]]-Amortering[[#This Row],[lånebelopp]])</f>
        <v>-1.8189894035458565E-12</v>
      </c>
      <c r="J363" s="14">
        <f ca="1">IF(Amortering[[#This Row],[slut-
saldo]]&gt;0,LastRow-ROW(),0)</f>
        <v>0</v>
      </c>
    </row>
  </sheetData>
  <sheetProtection selectLockedCells="1"/>
  <conditionalFormatting sqref="B4:J363">
    <cfRule type="expression" dxfId="8" priority="1">
      <formula>$C4=""</formula>
    </cfRule>
  </conditionalFormatting>
  <dataValidations count="10">
    <dataValidation allowBlank="1" showInputMessage="1" showErrorMessage="1" prompt="Den här amorteringstabellen beräknas med hjälp av informationen i kalkylbladet Bolånekalkylator. Lägg till ytterligare betalningar genom att infoga nya rader i den befintliga tabellen. Ange betalningsdatum så uppdateras övriga kolumner automatiskt" sqref="A1"/>
    <dataValidation allowBlank="1" showInputMessage="1" showErrorMessage="1" prompt="Antal betalningar finns i den här kolumnen" sqref="B3"/>
    <dataValidation allowBlank="1" showInputMessage="1" showErrorMessage="1" prompt="Betalningsdatum finns i den här kolumnen" sqref="C3"/>
    <dataValidation allowBlank="1" showInputMessage="1" showErrorMessage="1" prompt="Öppningssaldo och justerat saldo efter tillämpad betalning uppdateras automatiskt i den här kolumnen" sqref="D3"/>
    <dataValidation allowBlank="1" showInputMessage="1" showErrorMessage="1" prompt="Ränteinformation finns i den här kolumnen" sqref="E3"/>
    <dataValidation allowBlank="1" showInputMessage="1" showErrorMessage="1" prompt="Betalningsbeloppet som tillämpas på huvudbetalningen finns i den här kolumnen" sqref="F3"/>
    <dataValidation allowBlank="1" showInputMessage="1" showErrorMessage="1" prompt="Fastighetsavgiftsbetalningen som anges i cell E8 i kalkylbladet Bolånekalkylator uppdateras automatiskt i den här kolumnen " sqref="G3"/>
    <dataValidation allowBlank="1" showInputMessage="1" showErrorMessage="1" prompt="Betalning totalt justeras automatiskt i den här kolumnen baserat på beloppen för ränta, skatt och fastighetsavgift i kolumn E, F och G" sqref="H3"/>
    <dataValidation allowBlank="1" showInputMessage="1" showErrorMessage="1" prompt="Slutsaldo, justerat för den totala betalningen, uppdateras automatiskt i den här kolumnen" sqref="I3"/>
    <dataValidation allowBlank="1" showInputMessage="1" showErrorMessage="1" prompt="Antalet återstående betalningar uppdateras automatiskt baserat på den varaktighet för lånet (i månader) som angetts i C6 på arbetsbladet Bolånekalkylator och det antal betalningar som används för lånet" sqref="J3"/>
  </dataValidations>
  <printOptions horizontalCentered="1"/>
  <pageMargins left="0.25" right="0.25" top="0.75" bottom="0.75" header="0.3" footer="0.3"/>
  <pageSetup paperSize="9" scale="1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15</vt:i4>
      </vt:variant>
    </vt:vector>
  </HeadingPairs>
  <TitlesOfParts>
    <vt:vector size="17" baseType="lpstr">
      <vt:lpstr>Bolånekalkylator</vt:lpstr>
      <vt:lpstr>Amorteringstabell</vt:lpstr>
      <vt:lpstr>Betald_ränta_totalt</vt:lpstr>
      <vt:lpstr>KolumnRubrik1</vt:lpstr>
      <vt:lpstr>KolumnRubrik2</vt:lpstr>
      <vt:lpstr>LoanStart</vt:lpstr>
      <vt:lpstr>Lånebelopp</vt:lpstr>
      <vt:lpstr>Lånebetalningar_totalt</vt:lpstr>
      <vt:lpstr>Lånets_löptid</vt:lpstr>
      <vt:lpstr>Månatliga_lånebetalningar</vt:lpstr>
      <vt:lpstr>NoPaymentsRemaining</vt:lpstr>
      <vt:lpstr>PropertyTaxAmount</vt:lpstr>
      <vt:lpstr>ränta</vt:lpstr>
      <vt:lpstr>Räntesats</vt:lpstr>
      <vt:lpstr>summa_betalningar</vt:lpstr>
      <vt:lpstr>Amorteringstabell!Utskriftsrubriker</vt:lpstr>
      <vt:lpstr>ValueOfHome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admin</cp:lastModifiedBy>
  <dcterms:created xsi:type="dcterms:W3CDTF">2016-09-21T21:27:39Z</dcterms:created>
  <dcterms:modified xsi:type="dcterms:W3CDTF">2018-01-23T10:18:18Z</dcterms:modified>
  <cp:version/>
</cp:coreProperties>
</file>